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tabRatio="705" activeTab="6"/>
  </bookViews>
  <sheets>
    <sheet name="Osanottajat" sheetId="1" r:id="rId1"/>
    <sheet name="MJ15(17)" sheetId="2" r:id="rId2"/>
    <sheet name="MJ15 fin" sheetId="3" r:id="rId3"/>
    <sheet name="2250(34)" sheetId="4" r:id="rId4"/>
    <sheet name="MN(12)" sheetId="5" r:id="rId5"/>
    <sheet name="MK(44)" sheetId="6" r:id="rId6"/>
    <sheet name="MK fin" sheetId="7" r:id="rId7"/>
    <sheet name="NK" sheetId="8" r:id="rId8"/>
    <sheet name="NK fin" sheetId="9" r:id="rId9"/>
    <sheet name="MJ13(11)" sheetId="10" r:id="rId10"/>
    <sheet name="MJ13-Fin" sheetId="11" r:id="rId11"/>
    <sheet name="N15 (8)" sheetId="12" r:id="rId12"/>
    <sheet name="NJ15 fin" sheetId="13" r:id="rId13"/>
    <sheet name="N13 (3)" sheetId="14" r:id="rId14"/>
  </sheets>
  <definedNames>
    <definedName name="_xlnm.Print_Area" localSheetId="3">'2250(34)'!$A$1:$H$67</definedName>
    <definedName name="_xlnm.Print_Area" localSheetId="9">'MJ13(11)'!$A$1:$T$53</definedName>
    <definedName name="_xlnm.Print_Area" localSheetId="10">'MJ13-Fin'!$A$1:$I$18</definedName>
    <definedName name="_xlnm.Print_Area" localSheetId="2">'MJ15 fin'!$A$1:$G$11</definedName>
    <definedName name="_xlnm.Print_Area" localSheetId="1">'MJ15(17)'!$A$1:$T$70</definedName>
    <definedName name="_xlnm.Print_Area" localSheetId="6">'MK fin'!$A$1:$J$36</definedName>
    <definedName name="_xlnm.Print_Area" localSheetId="5">'MK(44)'!$A$1:$T$206</definedName>
    <definedName name="_xlnm.Print_Area" localSheetId="4">'MN(12)'!$A$1:$G$19</definedName>
    <definedName name="_xlnm.Print_Area" localSheetId="13">'N13 (3)'!$A$1:$T$18</definedName>
    <definedName name="_xlnm.Print_Area" localSheetId="11">'N15 (8)'!$A$1:$T$35</definedName>
    <definedName name="_xlnm.Print_Area" localSheetId="7">'NK'!$A$1:$T$52</definedName>
    <definedName name="_xlnm.Print_Area" localSheetId="8">'NK fin'!$A$1:$H$11</definedName>
  </definedNames>
  <calcPr fullCalcOnLoad="1"/>
</workbook>
</file>

<file path=xl/sharedStrings.xml><?xml version="1.0" encoding="utf-8"?>
<sst xmlns="http://schemas.openxmlformats.org/spreadsheetml/2006/main" count="1975" uniqueCount="404">
  <si>
    <t>Nimi</t>
  </si>
  <si>
    <t>Seura</t>
  </si>
  <si>
    <t>MK</t>
  </si>
  <si>
    <t>MN</t>
  </si>
  <si>
    <t>A</t>
  </si>
  <si>
    <t>D</t>
  </si>
  <si>
    <t>NK</t>
  </si>
  <si>
    <t>C</t>
  </si>
  <si>
    <t>B</t>
  </si>
  <si>
    <t>Yhteensä</t>
  </si>
  <si>
    <t>M13</t>
  </si>
  <si>
    <t>M15</t>
  </si>
  <si>
    <t>Luok.</t>
  </si>
  <si>
    <t>M11</t>
  </si>
  <si>
    <t>N15</t>
  </si>
  <si>
    <t>MN-Pari</t>
  </si>
  <si>
    <t>N11</t>
  </si>
  <si>
    <t>MJ-17</t>
  </si>
  <si>
    <t>MJ-14</t>
  </si>
  <si>
    <t>NJ-17</t>
  </si>
  <si>
    <t>NJ-14</t>
  </si>
  <si>
    <t>N13</t>
  </si>
  <si>
    <t>M9</t>
  </si>
  <si>
    <t>N9</t>
  </si>
  <si>
    <t>KuPTS</t>
  </si>
  <si>
    <t>Tip-70</t>
  </si>
  <si>
    <t>PT-Espoo</t>
  </si>
  <si>
    <t>Kai Merimaa</t>
  </si>
  <si>
    <t>TuKa</t>
  </si>
  <si>
    <t>Jani Jormanainen</t>
  </si>
  <si>
    <t>Mika Räsänen</t>
  </si>
  <si>
    <t>HäKi</t>
  </si>
  <si>
    <t>MBF</t>
  </si>
  <si>
    <t>Osallistujia</t>
  </si>
  <si>
    <t>Mikael Aikio</t>
  </si>
  <si>
    <t>KoKa</t>
  </si>
  <si>
    <t>Pelejä</t>
  </si>
  <si>
    <t>Erät</t>
  </si>
  <si>
    <t>Sija</t>
  </si>
  <si>
    <t>1.erä</t>
  </si>
  <si>
    <t>2.erä</t>
  </si>
  <si>
    <t>3.erä</t>
  </si>
  <si>
    <t>Sij-MK</t>
  </si>
  <si>
    <t>Sij-jun</t>
  </si>
  <si>
    <t>MK-finaali</t>
  </si>
  <si>
    <t>4.erä</t>
  </si>
  <si>
    <t>5.erä</t>
  </si>
  <si>
    <t>Pekka Kolppanen</t>
  </si>
  <si>
    <t>Kuido Pöder</t>
  </si>
  <si>
    <t>Paju Eriksson</t>
  </si>
  <si>
    <t>Risto Koskinen</t>
  </si>
  <si>
    <t>Anton Mäkinen</t>
  </si>
  <si>
    <t>Anders Lundström</t>
  </si>
  <si>
    <t>ParPi</t>
  </si>
  <si>
    <t>Pihla Eriksson</t>
  </si>
  <si>
    <t>NJ-15 loppukaavio</t>
  </si>
  <si>
    <t>MJ-15 loppukaavio</t>
  </si>
  <si>
    <t>Sabina Englund</t>
  </si>
  <si>
    <t>Jyrki Virtanen</t>
  </si>
  <si>
    <t>Sami Ruohonen</t>
  </si>
  <si>
    <t>Henri Kuusjärvi</t>
  </si>
  <si>
    <t>Leo Kivelä</t>
  </si>
  <si>
    <t>Leif Huttunen</t>
  </si>
  <si>
    <t>Frank O'Connor</t>
  </si>
  <si>
    <t>Esa Miettinen</t>
  </si>
  <si>
    <t>Henri Makkonen</t>
  </si>
  <si>
    <t>Aleksi Mustonen</t>
  </si>
  <si>
    <t>Viime vuoden osalistujat</t>
  </si>
  <si>
    <t>Viime vuoden rahat</t>
  </si>
  <si>
    <t>Toni Pitkänen</t>
  </si>
  <si>
    <t>Alexey Vyskubov</t>
  </si>
  <si>
    <t>Joonas Kivimäki</t>
  </si>
  <si>
    <t>Sami Järvinen</t>
  </si>
  <si>
    <t>Emil Rantatulkkila</t>
  </si>
  <si>
    <t>Petri Rantatulkkila</t>
  </si>
  <si>
    <t>Peter Eriksson</t>
  </si>
  <si>
    <t>Timo Mäkinen</t>
  </si>
  <si>
    <t>LoLo</t>
  </si>
  <si>
    <t>Veikka Flemming</t>
  </si>
  <si>
    <t>Mika Rauvola</t>
  </si>
  <si>
    <t>Elma Nurmiaho</t>
  </si>
  <si>
    <t>A1</t>
  </si>
  <si>
    <t>B1</t>
  </si>
  <si>
    <t>C1</t>
  </si>
  <si>
    <t>B2</t>
  </si>
  <si>
    <t>A2</t>
  </si>
  <si>
    <t>C2</t>
  </si>
  <si>
    <t>D1</t>
  </si>
  <si>
    <t>D2</t>
  </si>
  <si>
    <t>Asko Keinonen</t>
  </si>
  <si>
    <t>1</t>
  </si>
  <si>
    <t>4</t>
  </si>
  <si>
    <t>E1</t>
  </si>
  <si>
    <t>F1</t>
  </si>
  <si>
    <t>G1</t>
  </si>
  <si>
    <t>H1</t>
  </si>
  <si>
    <t>I1</t>
  </si>
  <si>
    <t>J1</t>
  </si>
  <si>
    <t>K1</t>
  </si>
  <si>
    <t>L1</t>
  </si>
  <si>
    <t>E2</t>
  </si>
  <si>
    <t>F2</t>
  </si>
  <si>
    <t>H2</t>
  </si>
  <si>
    <t>I2</t>
  </si>
  <si>
    <t>J2</t>
  </si>
  <si>
    <t>K2</t>
  </si>
  <si>
    <t>L2</t>
  </si>
  <si>
    <t>G2</t>
  </si>
  <si>
    <t>2</t>
  </si>
  <si>
    <t>Kimmo Arenius</t>
  </si>
  <si>
    <t>Pasi Laine</t>
  </si>
  <si>
    <t>Jukka Filen</t>
  </si>
  <si>
    <t>LPTS</t>
  </si>
  <si>
    <t>TuPy</t>
  </si>
  <si>
    <t>Thomas Hallbäck</t>
  </si>
  <si>
    <t>Jani Kokkonen</t>
  </si>
  <si>
    <t>Riku Autio</t>
  </si>
  <si>
    <t>Roni Kantola</t>
  </si>
  <si>
    <t>Sofie Eriksson</t>
  </si>
  <si>
    <t>Wega</t>
  </si>
  <si>
    <t>Niko Pihajoki</t>
  </si>
  <si>
    <t>Markus Perkkiö</t>
  </si>
  <si>
    <t>Teemu Oinas</t>
  </si>
  <si>
    <t>Juho Seppänen</t>
  </si>
  <si>
    <t>Harri Liukkonen</t>
  </si>
  <si>
    <t>Asko Rasinen</t>
  </si>
  <si>
    <t>V</t>
  </si>
  <si>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</si>
  <si>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</si>
  <si>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</si>
  <si>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</si>
  <si>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</si>
  <si>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</si>
  <si>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</si>
  <si>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3</t>
  </si>
  <si>
    <t>T</t>
  </si>
  <si>
    <t>Eräsum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</si>
  <si>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</si>
  <si>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</si>
  <si>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</si>
  <si>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</si>
  <si>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</si>
  <si>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1-3 / 2</t>
  </si>
  <si>
    <t>2-4 / 1</t>
  </si>
  <si>
    <t>1-4 / 3</t>
  </si>
  <si>
    <t>2-3 / 4</t>
  </si>
  <si>
    <t>1-2 / 3</t>
  </si>
  <si>
    <t>3-4 / 1</t>
  </si>
  <si>
    <t>E</t>
  </si>
  <si>
    <t>F</t>
  </si>
  <si>
    <t>G</t>
  </si>
  <si>
    <t>MJ-15</t>
  </si>
  <si>
    <t>Tuomas Perkkiö</t>
  </si>
  <si>
    <t>OPT-86</t>
  </si>
  <si>
    <t>MJ-13</t>
  </si>
  <si>
    <t>MJ-13 loppukaavio</t>
  </si>
  <si>
    <t>NJ-15</t>
  </si>
  <si>
    <t>H</t>
  </si>
  <si>
    <t>I</t>
  </si>
  <si>
    <t>J</t>
  </si>
  <si>
    <t>K</t>
  </si>
  <si>
    <t>L</t>
  </si>
  <si>
    <t>M1</t>
  </si>
  <si>
    <t>N1</t>
  </si>
  <si>
    <t>M2</t>
  </si>
  <si>
    <t>N2</t>
  </si>
  <si>
    <t>14 poolia</t>
  </si>
  <si>
    <t>12 poolia</t>
  </si>
  <si>
    <t>O1</t>
  </si>
  <si>
    <t>O2</t>
  </si>
  <si>
    <t>Kim Nyberg</t>
  </si>
  <si>
    <t>Jan Nyberg</t>
  </si>
  <si>
    <t>Carina Englund</t>
  </si>
  <si>
    <t>Johan Nyberg</t>
  </si>
  <si>
    <t>Terho Pitkänen</t>
  </si>
  <si>
    <t>Andrei Bakharev</t>
  </si>
  <si>
    <t>Arto Pelli</t>
  </si>
  <si>
    <t>Markus Perkiö</t>
  </si>
  <si>
    <t>Henry Sandström</t>
  </si>
  <si>
    <t>Joonatan Laakso</t>
  </si>
  <si>
    <t>??</t>
  </si>
  <si>
    <t>Spinni</t>
  </si>
  <si>
    <t>Miro Seitz</t>
  </si>
  <si>
    <t>Alex Naumi</t>
  </si>
  <si>
    <t>Kaj Blomfelt</t>
  </si>
  <si>
    <t>Maraton</t>
  </si>
  <si>
    <t>John Ancar</t>
  </si>
  <si>
    <t>Lauri Laane</t>
  </si>
  <si>
    <t>Kari Leskinen</t>
  </si>
  <si>
    <t>Vitaly Stepanov</t>
  </si>
  <si>
    <t>Petroskoi</t>
  </si>
  <si>
    <t>Valeria Ananjeva</t>
  </si>
  <si>
    <t>Egor Ljadvig</t>
  </si>
  <si>
    <t>Pavel Lebedev</t>
  </si>
  <si>
    <t>Ilja Mjasnikov</t>
  </si>
  <si>
    <t>Pavel Stafeev</t>
  </si>
  <si>
    <t>Anna Gavrilova</t>
  </si>
  <si>
    <t>Nikita Zabrodin</t>
  </si>
  <si>
    <t>Maria Balashova</t>
  </si>
  <si>
    <t>Anton Nurmiaho</t>
  </si>
  <si>
    <t>Rolands Jansons</t>
  </si>
  <si>
    <t>Max Lotto</t>
  </si>
  <si>
    <t>Erik Kemppainen</t>
  </si>
  <si>
    <t>Suynaliev Asilbek</t>
  </si>
  <si>
    <t>RUS</t>
  </si>
  <si>
    <t>V. Abramov</t>
  </si>
  <si>
    <t>S. Asilbek</t>
  </si>
  <si>
    <t>O-V Halonen</t>
  </si>
  <si>
    <t>E. Miettinen</t>
  </si>
  <si>
    <t>O-V. Halonen</t>
  </si>
  <si>
    <t>Viatcheslav Abramov</t>
  </si>
  <si>
    <t>Timo Salo</t>
  </si>
  <si>
    <t>Toivo Ridal</t>
  </si>
  <si>
    <t>Atlas</t>
  </si>
  <si>
    <t>Viivi.Mari Vastavuo</t>
  </si>
  <si>
    <t>Veikko Koskinen</t>
  </si>
  <si>
    <t>HaTe</t>
  </si>
  <si>
    <t>Xicheng Cong</t>
  </si>
  <si>
    <t>Nikke Savonen</t>
  </si>
  <si>
    <t>Jannika Oksanen</t>
  </si>
  <si>
    <t>Ilmari Järvenpää</t>
  </si>
  <si>
    <t>Heikki Järvinen</t>
  </si>
  <si>
    <t>MPS</t>
  </si>
  <si>
    <t>Aleksi Ristiluoma</t>
  </si>
  <si>
    <t>Dimitry Vyskubov</t>
  </si>
  <si>
    <t>Anna-Britta Eesmaa</t>
  </si>
  <si>
    <t>Kerli Kaljuste</t>
  </si>
  <si>
    <t>Kristel Treiman</t>
  </si>
  <si>
    <t>Johanna Christjansson</t>
  </si>
  <si>
    <t>Nomme SK</t>
  </si>
  <si>
    <t>Thomas Lundström</t>
  </si>
  <si>
    <t>Annik lundström</t>
  </si>
  <si>
    <t>TTC Boom</t>
  </si>
  <si>
    <t>PT75</t>
  </si>
  <si>
    <t>Pertti Mäkinen</t>
  </si>
  <si>
    <t>STIGA-MALJAN 25.9-26.9.2010 ILMOITTAUTUMISET</t>
  </si>
  <si>
    <t>Tatu Pitkänen</t>
  </si>
  <si>
    <t>Vladimir Brill</t>
  </si>
  <si>
    <t>Jukka Julin</t>
  </si>
  <si>
    <t>Mika Pasanen</t>
  </si>
  <si>
    <t xml:space="preserve">Olli Julin </t>
  </si>
  <si>
    <t>Matti Lindfors</t>
  </si>
  <si>
    <t>GraPi</t>
  </si>
  <si>
    <t>MJ-15 Sunnuntaina 26.9.2010 klo 9.00</t>
  </si>
  <si>
    <t>M2250 Sunnuntai 26.9.2010 klo 9.00</t>
  </si>
  <si>
    <t>Räsänen/Kivelä</t>
  </si>
  <si>
    <t>Wega/LPTS</t>
  </si>
  <si>
    <t>Halonen/Miettinen</t>
  </si>
  <si>
    <t>Perkkiö/Rauvola</t>
  </si>
  <si>
    <t>OPT-8/MBF</t>
  </si>
  <si>
    <t>Brill/Pitkänen</t>
  </si>
  <si>
    <t>Oinas/Perkkiö</t>
  </si>
  <si>
    <t>Lundström/Lundström</t>
  </si>
  <si>
    <t>Järvinen/Järvinen</t>
  </si>
  <si>
    <t>MPS/PT-Espoo</t>
  </si>
  <si>
    <t>Pöder/Hau</t>
  </si>
  <si>
    <t>Kantola/Rantatulkkila</t>
  </si>
  <si>
    <t>TuKa/MBF</t>
  </si>
  <si>
    <t>Liukkonen/Mäkinen</t>
  </si>
  <si>
    <t>Julin/Pasanen</t>
  </si>
  <si>
    <t>Abramov/Asilbek</t>
  </si>
  <si>
    <t>Spinni/RUS</t>
  </si>
  <si>
    <t>Sunnuntaina 26.9.2010 klo 10.30</t>
  </si>
  <si>
    <t>MK Sunnuntaina 26.9.2010 klo 11.30</t>
  </si>
  <si>
    <t>Sunnuntaina 26.9.2010 n. klo 14.30 - 15.00</t>
  </si>
  <si>
    <t>Sunnuntaina 26.9.2009 klo 13.30</t>
  </si>
  <si>
    <t>NK loppukaavio</t>
  </si>
  <si>
    <t>NJ-15 Sunnuntai 26.9.2010 klo 10.30</t>
  </si>
  <si>
    <t>NJ-13 Sunnuntai 26.9.2009 klo 9.00</t>
  </si>
  <si>
    <t>NJ-13</t>
  </si>
  <si>
    <t>MJ-13 Sunnuntaina 26.9.2010 klo 13.30</t>
  </si>
  <si>
    <t>PT 75</t>
  </si>
  <si>
    <t>Jussi Mäkelä</t>
  </si>
  <si>
    <t>Risto Pitkänen</t>
  </si>
  <si>
    <t>Esa Ahde</t>
  </si>
  <si>
    <t>O-V.Halonen</t>
  </si>
  <si>
    <t>Frey Hewitt</t>
  </si>
  <si>
    <t>MBf</t>
  </si>
  <si>
    <t>Alexander Dyroff</t>
  </si>
  <si>
    <t>Csaba Saranansky</t>
  </si>
  <si>
    <t>Gunnar Malmberg</t>
  </si>
  <si>
    <t>Larisa Koqiya</t>
  </si>
  <si>
    <t>Andrey Shubin</t>
  </si>
  <si>
    <t>OK</t>
  </si>
  <si>
    <t>Vasilisa Truhankina</t>
  </si>
  <si>
    <t>5</t>
  </si>
  <si>
    <t>11</t>
  </si>
  <si>
    <t>9</t>
  </si>
  <si>
    <t>13</t>
  </si>
  <si>
    <t>16</t>
  </si>
  <si>
    <t>4,4,9</t>
  </si>
  <si>
    <t>12</t>
  </si>
  <si>
    <t>6</t>
  </si>
  <si>
    <t>8</t>
  </si>
  <si>
    <t>25</t>
  </si>
  <si>
    <t>21</t>
  </si>
  <si>
    <t>24</t>
  </si>
  <si>
    <t>27</t>
  </si>
  <si>
    <t>29</t>
  </si>
  <si>
    <t>6,7,5</t>
  </si>
  <si>
    <t>17</t>
  </si>
  <si>
    <t>TRUHANKINA ilisa</t>
  </si>
  <si>
    <t>6,4,8</t>
  </si>
  <si>
    <t>16 euro</t>
  </si>
  <si>
    <t>18 euro</t>
  </si>
  <si>
    <t>20 euro</t>
  </si>
  <si>
    <t>21 euro</t>
  </si>
  <si>
    <t>6,8,3</t>
  </si>
  <si>
    <t>41</t>
  </si>
  <si>
    <t>3,8,10</t>
  </si>
  <si>
    <t>28</t>
  </si>
  <si>
    <t>6,5,9</t>
  </si>
  <si>
    <t>5,5,-8,9</t>
  </si>
  <si>
    <t>12,8,-9,4</t>
  </si>
  <si>
    <t>-8,8,5,7</t>
  </si>
  <si>
    <t>49</t>
  </si>
  <si>
    <t>3,5,6</t>
  </si>
  <si>
    <t>4,-10,5,-9,5</t>
  </si>
  <si>
    <t>57</t>
  </si>
  <si>
    <t>9,10,3</t>
  </si>
  <si>
    <t>33</t>
  </si>
  <si>
    <t>-10,8,-5,6,6</t>
  </si>
  <si>
    <t>64</t>
  </si>
  <si>
    <t>7,6,3</t>
  </si>
  <si>
    <t>4,8,9</t>
  </si>
  <si>
    <t>56</t>
  </si>
  <si>
    <t>6,2,-13,9</t>
  </si>
  <si>
    <t>48</t>
  </si>
  <si>
    <t>9,-4,-3,9,4</t>
  </si>
  <si>
    <t>9,-9,-3,7,8</t>
  </si>
  <si>
    <t>4,6,5</t>
  </si>
  <si>
    <t>8,-4,8,-10,10</t>
  </si>
  <si>
    <t>6,6,-6,11</t>
  </si>
  <si>
    <t>11,-9,-10,9,9</t>
  </si>
  <si>
    <t>7,-11,5,3</t>
  </si>
  <si>
    <t>6,4,7</t>
  </si>
  <si>
    <t>-8,11,5,7</t>
  </si>
  <si>
    <t>5,7,8</t>
  </si>
  <si>
    <t>5,9,4</t>
  </si>
  <si>
    <t>6,9,6</t>
  </si>
  <si>
    <t>Chau Dinh Huy</t>
  </si>
  <si>
    <t>1,3,8</t>
  </si>
  <si>
    <t>7,2,11</t>
  </si>
  <si>
    <t>-9,-8,4,7,6</t>
  </si>
  <si>
    <t>11,10,1</t>
  </si>
  <si>
    <t>5,4,9</t>
  </si>
  <si>
    <t>5,5,-10,-10,9</t>
  </si>
  <si>
    <t>10,9,-8,-7,10</t>
  </si>
  <si>
    <t>9,-3,-8,5,5</t>
  </si>
  <si>
    <t>4,9,-8,9</t>
  </si>
  <si>
    <t>4,8,8</t>
  </si>
  <si>
    <t>4,5,-9,6</t>
  </si>
  <si>
    <t>-5,9,-9,5,7</t>
  </si>
  <si>
    <t>-6,9,-7,2,4</t>
  </si>
  <si>
    <t>12,9,-6,7</t>
  </si>
  <si>
    <t>-9,-3,4,9,9</t>
  </si>
  <si>
    <t>9,10,-10,-9,4</t>
  </si>
  <si>
    <t>4,7,-3,3</t>
  </si>
  <si>
    <t>6,-5,8,2</t>
  </si>
  <si>
    <t>9,7,4</t>
  </si>
  <si>
    <t>6,-5,7,7</t>
  </si>
  <si>
    <t>-4,-6,11,6,9</t>
  </si>
  <si>
    <t>-8,7,8,6</t>
  </si>
  <si>
    <t>7,3,12</t>
  </si>
  <si>
    <t>9,-8,6,11</t>
  </si>
  <si>
    <t>8,5,-6,6</t>
  </si>
  <si>
    <t>3,-7,3,4</t>
  </si>
  <si>
    <t>10,7,7</t>
  </si>
  <si>
    <t>10,7,9</t>
  </si>
  <si>
    <t>9,-6,-6,10,8</t>
  </si>
  <si>
    <t>-9,-8,17,2,5</t>
  </si>
  <si>
    <t>8,6,6</t>
  </si>
  <si>
    <t>6,10,-6,4</t>
  </si>
  <si>
    <t>7,7,8</t>
  </si>
  <si>
    <t>4,5,-8,-10,9</t>
  </si>
  <si>
    <t>-8,6,-9,5,9</t>
  </si>
  <si>
    <t>32</t>
  </si>
  <si>
    <t>16,4,-9,8</t>
  </si>
  <si>
    <t>7,9,5</t>
  </si>
  <si>
    <t>4,-7,-9,4,10</t>
  </si>
  <si>
    <t>-8,0,4,3</t>
  </si>
  <si>
    <t>7,9,3</t>
  </si>
  <si>
    <t>9,4,-8,9</t>
  </si>
  <si>
    <t>-9,4,8,7</t>
  </si>
  <si>
    <t>5,-8,6,9</t>
  </si>
  <si>
    <t>2,7,5</t>
  </si>
  <si>
    <t>6,4,-9,-9,2</t>
  </si>
  <si>
    <t>-9,7,7,-5,9</t>
  </si>
  <si>
    <t>Annika Lundström</t>
  </si>
  <si>
    <t>Annika lundström</t>
  </si>
  <si>
    <t>5,8,5</t>
  </si>
  <si>
    <t>-6,3,12,9</t>
  </si>
  <si>
    <t>6,4,-5,8</t>
  </si>
  <si>
    <t>6,12,8</t>
  </si>
  <si>
    <t>4,13,7</t>
  </si>
  <si>
    <t>7,8,7</t>
  </si>
  <si>
    <t>-6,9,11,8</t>
  </si>
  <si>
    <t>7,5,3</t>
  </si>
  <si>
    <t>Ok</t>
  </si>
  <si>
    <t>-8,7,10,11,5</t>
  </si>
  <si>
    <t>-10,10,4,-7,7</t>
  </si>
  <si>
    <t>Rating</t>
  </si>
  <si>
    <t>????</t>
  </si>
  <si>
    <t>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</si>
</sst>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\ &quot;mk&quot;"/>
    <numFmt numFmtId="181" formatCode="#,##0.00\ [$mk-40B]"/>
    <numFmt numFmtId="182" formatCode="0_)"/>
    <numFmt numFmtId="183" formatCode="d\.m\.yyyy"/>
  </numFmts>
  <fonts count="27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2"/>
      <name val="Arial"/>
      <family val="2"/>
    </font>
    <font>
      <sz val="11"/>
      <color indexed="8"/>
      <name val="SWISS"/>
      <family val="0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2" fontId="12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right"/>
      <protection locked="0"/>
    </xf>
    <xf numFmtId="182" fontId="17" fillId="0" borderId="17" xfId="21" applyFont="1" applyFill="1" applyBorder="1" applyAlignment="1">
      <alignment horizontal="left"/>
      <protection/>
    </xf>
    <xf numFmtId="0" fontId="0" fillId="0" borderId="16" xfId="0" applyBorder="1" applyAlignment="1">
      <alignment/>
    </xf>
    <xf numFmtId="182" fontId="9" fillId="0" borderId="18" xfId="21" applyFont="1" applyBorder="1" applyAlignment="1" applyProtection="1">
      <alignment horizontal="center"/>
      <protection/>
    </xf>
    <xf numFmtId="182" fontId="18" fillId="0" borderId="19" xfId="21" applyFont="1" applyBorder="1" applyAlignment="1" applyProtection="1">
      <alignment horizontal="left" indent="1"/>
      <protection/>
    </xf>
    <xf numFmtId="182" fontId="18" fillId="0" borderId="20" xfId="21" applyFont="1" applyBorder="1" applyAlignment="1" applyProtection="1">
      <alignment/>
      <protection locked="0"/>
    </xf>
    <xf numFmtId="182" fontId="18" fillId="0" borderId="21" xfId="21" applyFont="1" applyBorder="1" applyAlignment="1" applyProtection="1">
      <alignment horizontal="center"/>
      <protection/>
    </xf>
    <xf numFmtId="182" fontId="18" fillId="0" borderId="22" xfId="21" applyFont="1" applyBorder="1" applyAlignment="1" applyProtection="1">
      <alignment horizontal="center"/>
      <protection/>
    </xf>
    <xf numFmtId="182" fontId="19" fillId="0" borderId="23" xfId="21" applyFont="1" applyBorder="1" applyAlignment="1" applyProtection="1">
      <alignment horizontal="left"/>
      <protection/>
    </xf>
    <xf numFmtId="182" fontId="18" fillId="0" borderId="23" xfId="21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2" fontId="19" fillId="0" borderId="26" xfId="21" applyFont="1" applyBorder="1" applyAlignment="1" applyProtection="1">
      <alignment horizontal="center"/>
      <protection/>
    </xf>
    <xf numFmtId="182" fontId="18" fillId="2" borderId="27" xfId="21" applyFont="1" applyFill="1" applyBorder="1" applyAlignment="1" applyProtection="1">
      <alignment horizontal="left" indent="1"/>
      <protection locked="0"/>
    </xf>
    <xf numFmtId="182" fontId="18" fillId="2" borderId="28" xfId="21" applyFont="1" applyFill="1" applyBorder="1" applyAlignment="1" applyProtection="1">
      <alignment horizontal="left"/>
      <protection locked="0"/>
    </xf>
    <xf numFmtId="182" fontId="20" fillId="3" borderId="29" xfId="21" applyFont="1" applyFill="1" applyBorder="1" applyAlignment="1" applyProtection="1">
      <alignment horizontal="center"/>
      <protection/>
    </xf>
    <xf numFmtId="182" fontId="20" fillId="3" borderId="28" xfId="21" applyFont="1" applyFill="1" applyBorder="1" applyAlignment="1" applyProtection="1">
      <alignment horizontal="center"/>
      <protection/>
    </xf>
    <xf numFmtId="182" fontId="20" fillId="0" borderId="29" xfId="21" applyFont="1" applyBorder="1" applyProtection="1">
      <alignment/>
      <protection/>
    </xf>
    <xf numFmtId="182" fontId="20" fillId="0" borderId="28" xfId="21" applyFont="1" applyBorder="1" applyProtection="1">
      <alignment/>
      <protection/>
    </xf>
    <xf numFmtId="182" fontId="21" fillId="0" borderId="30" xfId="21" applyFont="1" applyBorder="1" applyAlignment="1" applyProtection="1">
      <alignment horizontal="center"/>
      <protection/>
    </xf>
    <xf numFmtId="182" fontId="21" fillId="0" borderId="31" xfId="21" applyFont="1" applyBorder="1" applyAlignment="1" applyProtection="1">
      <alignment horizontal="center"/>
      <protection/>
    </xf>
    <xf numFmtId="182" fontId="20" fillId="0" borderId="32" xfId="21" applyFont="1" applyBorder="1" applyAlignment="1" applyProtection="1">
      <alignment horizontal="right"/>
      <protection/>
    </xf>
    <xf numFmtId="182" fontId="20" fillId="0" borderId="33" xfId="21" applyFont="1" applyBorder="1" applyAlignment="1" applyProtection="1">
      <alignment horizontal="center"/>
      <protection/>
    </xf>
    <xf numFmtId="0" fontId="6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182" fontId="19" fillId="0" borderId="36" xfId="21" applyFont="1" applyBorder="1" applyAlignment="1" applyProtection="1">
      <alignment horizontal="center"/>
      <protection/>
    </xf>
    <xf numFmtId="182" fontId="18" fillId="2" borderId="37" xfId="21" applyFont="1" applyFill="1" applyBorder="1" applyAlignment="1" applyProtection="1">
      <alignment horizontal="left"/>
      <protection locked="0"/>
    </xf>
    <xf numFmtId="182" fontId="20" fillId="0" borderId="38" xfId="21" applyFont="1" applyBorder="1" applyProtection="1">
      <alignment/>
      <protection/>
    </xf>
    <xf numFmtId="182" fontId="20" fillId="0" borderId="37" xfId="21" applyFont="1" applyBorder="1" applyProtection="1">
      <alignment/>
      <protection/>
    </xf>
    <xf numFmtId="182" fontId="20" fillId="3" borderId="38" xfId="21" applyFont="1" applyFill="1" applyBorder="1" applyAlignment="1" applyProtection="1">
      <alignment horizontal="center"/>
      <protection/>
    </xf>
    <xf numFmtId="182" fontId="20" fillId="3" borderId="37" xfId="21" applyFont="1" applyFill="1" applyBorder="1" applyAlignment="1" applyProtection="1">
      <alignment horizontal="center"/>
      <protection/>
    </xf>
    <xf numFmtId="182" fontId="19" fillId="0" borderId="39" xfId="21" applyFont="1" applyBorder="1" applyAlignment="1" applyProtection="1">
      <alignment horizontal="center"/>
      <protection/>
    </xf>
    <xf numFmtId="182" fontId="18" fillId="2" borderId="40" xfId="21" applyFont="1" applyFill="1" applyBorder="1" applyAlignment="1" applyProtection="1">
      <alignment horizontal="left" indent="1"/>
      <protection locked="0"/>
    </xf>
    <xf numFmtId="182" fontId="18" fillId="2" borderId="41" xfId="21" applyFont="1" applyFill="1" applyBorder="1" applyAlignment="1" applyProtection="1">
      <alignment horizontal="left"/>
      <protection locked="0"/>
    </xf>
    <xf numFmtId="182" fontId="20" fillId="0" borderId="42" xfId="21" applyFont="1" applyBorder="1" applyProtection="1">
      <alignment/>
      <protection/>
    </xf>
    <xf numFmtId="182" fontId="20" fillId="0" borderId="41" xfId="21" applyFont="1" applyBorder="1" applyProtection="1">
      <alignment/>
      <protection/>
    </xf>
    <xf numFmtId="182" fontId="20" fillId="3" borderId="42" xfId="21" applyFont="1" applyFill="1" applyBorder="1" applyAlignment="1" applyProtection="1">
      <alignment horizontal="center"/>
      <protection/>
    </xf>
    <xf numFmtId="182" fontId="20" fillId="3" borderId="41" xfId="21" applyFont="1" applyFill="1" applyBorder="1" applyAlignment="1" applyProtection="1">
      <alignment horizontal="center"/>
      <protection/>
    </xf>
    <xf numFmtId="182" fontId="21" fillId="0" borderId="43" xfId="21" applyFont="1" applyBorder="1" applyAlignment="1" applyProtection="1">
      <alignment horizontal="center"/>
      <protection/>
    </xf>
    <xf numFmtId="182" fontId="21" fillId="0" borderId="44" xfId="21" applyFont="1" applyBorder="1" applyAlignment="1" applyProtection="1">
      <alignment horizontal="center"/>
      <protection/>
    </xf>
    <xf numFmtId="182" fontId="20" fillId="0" borderId="45" xfId="21" applyFont="1" applyBorder="1" applyAlignment="1" applyProtection="1">
      <alignment horizontal="right"/>
      <protection/>
    </xf>
    <xf numFmtId="182" fontId="20" fillId="0" borderId="46" xfId="21" applyFont="1" applyBorder="1" applyAlignment="1" applyProtection="1">
      <alignment horizontal="center"/>
      <protection/>
    </xf>
    <xf numFmtId="182" fontId="19" fillId="0" borderId="47" xfId="21" applyFont="1" applyBorder="1" applyAlignment="1" applyProtection="1">
      <alignment horizontal="center"/>
      <protection/>
    </xf>
    <xf numFmtId="182" fontId="23" fillId="0" borderId="27" xfId="21" applyFont="1" applyBorder="1" applyProtection="1">
      <alignment/>
      <protection/>
    </xf>
    <xf numFmtId="182" fontId="9" fillId="0" borderId="27" xfId="21" applyFont="1" applyBorder="1" applyProtection="1">
      <alignment/>
      <protection/>
    </xf>
    <xf numFmtId="182" fontId="12" fillId="0" borderId="27" xfId="21" applyBorder="1">
      <alignment/>
      <protection/>
    </xf>
    <xf numFmtId="182" fontId="12" fillId="0" borderId="48" xfId="21" applyBorder="1">
      <alignment/>
      <protection/>
    </xf>
    <xf numFmtId="0" fontId="24" fillId="0" borderId="49" xfId="0" applyFont="1" applyBorder="1" applyAlignment="1">
      <alignment/>
    </xf>
    <xf numFmtId="0" fontId="6" fillId="6" borderId="0" xfId="0" applyFont="1" applyFill="1" applyAlignment="1">
      <alignment/>
    </xf>
    <xf numFmtId="0" fontId="6" fillId="6" borderId="1" xfId="0" applyFont="1" applyFill="1" applyBorder="1" applyAlignment="1">
      <alignment horizontal="center"/>
    </xf>
    <xf numFmtId="182" fontId="19" fillId="0" borderId="50" xfId="21" applyFont="1" applyBorder="1" applyAlignment="1" applyProtection="1">
      <alignment horizontal="center"/>
      <protection/>
    </xf>
    <xf numFmtId="182" fontId="25" fillId="0" borderId="51" xfId="21" applyFont="1" applyBorder="1" applyAlignment="1" applyProtection="1">
      <alignment horizontal="center"/>
      <protection/>
    </xf>
    <xf numFmtId="182" fontId="9" fillId="0" borderId="52" xfId="21" applyFont="1" applyBorder="1" applyProtection="1">
      <alignment/>
      <protection/>
    </xf>
    <xf numFmtId="182" fontId="9" fillId="0" borderId="53" xfId="21" applyFont="1" applyBorder="1" applyProtection="1">
      <alignment/>
      <protection/>
    </xf>
    <xf numFmtId="182" fontId="12" fillId="0" borderId="54" xfId="21" applyBorder="1">
      <alignment/>
      <protection/>
    </xf>
    <xf numFmtId="0" fontId="6" fillId="0" borderId="55" xfId="0" applyFont="1" applyBorder="1" applyAlignment="1">
      <alignment/>
    </xf>
    <xf numFmtId="0" fontId="6" fillId="0" borderId="1" xfId="0" applyFont="1" applyBorder="1" applyAlignment="1">
      <alignment horizontal="center"/>
    </xf>
    <xf numFmtId="182" fontId="19" fillId="0" borderId="47" xfId="21" applyFont="1" applyBorder="1" applyAlignment="1" applyProtection="1" quotePrefix="1">
      <alignment horizontal="center"/>
      <protection/>
    </xf>
    <xf numFmtId="182" fontId="18" fillId="0" borderId="56" xfId="21" applyFont="1" applyBorder="1" applyAlignment="1" applyProtection="1">
      <alignment horizontal="left" indent="1"/>
      <protection/>
    </xf>
    <xf numFmtId="182" fontId="18" fillId="0" borderId="57" xfId="21" applyFont="1" applyBorder="1" applyProtection="1">
      <alignment/>
      <protection/>
    </xf>
    <xf numFmtId="182" fontId="9" fillId="0" borderId="58" xfId="21" applyFont="1" applyBorder="1" applyProtection="1">
      <alignment/>
      <protection/>
    </xf>
    <xf numFmtId="182" fontId="7" fillId="0" borderId="30" xfId="21" applyFont="1" applyBorder="1" applyAlignment="1" applyProtection="1">
      <alignment horizontal="right"/>
      <protection/>
    </xf>
    <xf numFmtId="0" fontId="13" fillId="0" borderId="5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26" fillId="0" borderId="55" xfId="0" applyFont="1" applyBorder="1" applyAlignment="1">
      <alignment/>
    </xf>
    <xf numFmtId="0" fontId="26" fillId="0" borderId="1" xfId="0" applyFont="1" applyBorder="1" applyAlignment="1">
      <alignment/>
    </xf>
    <xf numFmtId="0" fontId="26" fillId="5" borderId="1" xfId="0" applyFont="1" applyFill="1" applyBorder="1" applyAlignment="1">
      <alignment horizontal="center"/>
    </xf>
    <xf numFmtId="0" fontId="6" fillId="6" borderId="61" xfId="0" applyFont="1" applyFill="1" applyBorder="1" applyAlignment="1">
      <alignment/>
    </xf>
    <xf numFmtId="0" fontId="6" fillId="0" borderId="62" xfId="0" applyFont="1" applyBorder="1" applyAlignment="1">
      <alignment/>
    </xf>
    <xf numFmtId="182" fontId="18" fillId="0" borderId="27" xfId="21" applyFont="1" applyBorder="1" applyProtection="1">
      <alignment/>
      <protection/>
    </xf>
    <xf numFmtId="182" fontId="9" fillId="0" borderId="63" xfId="21" applyFont="1" applyBorder="1" applyProtection="1">
      <alignment/>
      <protection/>
    </xf>
    <xf numFmtId="0" fontId="0" fillId="0" borderId="49" xfId="0" applyBorder="1" applyAlignment="1">
      <alignment/>
    </xf>
    <xf numFmtId="0" fontId="0" fillId="0" borderId="64" xfId="0" applyBorder="1" applyAlignment="1">
      <alignment/>
    </xf>
    <xf numFmtId="0" fontId="6" fillId="6" borderId="65" xfId="0" applyFont="1" applyFill="1" applyBorder="1" applyAlignment="1">
      <alignment/>
    </xf>
    <xf numFmtId="0" fontId="6" fillId="0" borderId="66" xfId="0" applyFont="1" applyBorder="1" applyAlignment="1">
      <alignment/>
    </xf>
    <xf numFmtId="182" fontId="18" fillId="0" borderId="51" xfId="21" applyFont="1" applyBorder="1" applyAlignment="1" applyProtection="1">
      <alignment horizontal="left" indent="1"/>
      <protection/>
    </xf>
    <xf numFmtId="182" fontId="18" fillId="0" borderId="52" xfId="21" applyFont="1" applyBorder="1" applyProtection="1">
      <alignment/>
      <protection/>
    </xf>
    <xf numFmtId="182" fontId="19" fillId="0" borderId="67" xfId="21" applyFont="1" applyBorder="1" applyAlignment="1" applyProtection="1" quotePrefix="1">
      <alignment horizontal="center"/>
      <protection/>
    </xf>
    <xf numFmtId="182" fontId="18" fillId="0" borderId="68" xfId="21" applyFont="1" applyBorder="1" applyAlignment="1" applyProtection="1">
      <alignment horizontal="left" indent="1"/>
      <protection/>
    </xf>
    <xf numFmtId="182" fontId="18" fillId="0" borderId="69" xfId="21" applyFont="1" applyBorder="1" applyProtection="1">
      <alignment/>
      <protection/>
    </xf>
    <xf numFmtId="182" fontId="9" fillId="0" borderId="16" xfId="21" applyFont="1" applyBorder="1" applyProtection="1">
      <alignment/>
      <protection/>
    </xf>
    <xf numFmtId="182" fontId="9" fillId="0" borderId="70" xfId="21" applyFont="1" applyBorder="1" applyProtection="1">
      <alignment/>
      <protection/>
    </xf>
    <xf numFmtId="182" fontId="7" fillId="0" borderId="71" xfId="21" applyFont="1" applyBorder="1" applyAlignment="1" applyProtection="1">
      <alignment horizontal="right"/>
      <protection/>
    </xf>
    <xf numFmtId="0" fontId="13" fillId="0" borderId="72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73" xfId="0" applyBorder="1" applyAlignment="1">
      <alignment/>
    </xf>
    <xf numFmtId="0" fontId="6" fillId="6" borderId="74" xfId="0" applyFont="1" applyFill="1" applyBorder="1" applyAlignment="1">
      <alignment/>
    </xf>
    <xf numFmtId="0" fontId="6" fillId="0" borderId="75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182" fontId="19" fillId="0" borderId="0" xfId="21" applyFont="1" applyBorder="1" applyAlignment="1" applyProtection="1" quotePrefix="1">
      <alignment horizontal="center"/>
      <protection/>
    </xf>
    <xf numFmtId="0" fontId="0" fillId="0" borderId="2" xfId="0" applyFill="1" applyBorder="1" applyAlignment="1">
      <alignment/>
    </xf>
    <xf numFmtId="0" fontId="0" fillId="0" borderId="76" xfId="0" applyBorder="1" applyAlignment="1">
      <alignment/>
    </xf>
    <xf numFmtId="182" fontId="18" fillId="0" borderId="27" xfId="21" applyFont="1" applyFill="1" applyBorder="1" applyAlignment="1" applyProtection="1">
      <alignment horizontal="left" indent="1"/>
      <protection locked="0"/>
    </xf>
    <xf numFmtId="182" fontId="18" fillId="0" borderId="37" xfId="21" applyFont="1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182" fontId="9" fillId="0" borderId="77" xfId="21" applyFont="1" applyBorder="1" applyAlignment="1" applyProtection="1">
      <alignment horizontal="center"/>
      <protection/>
    </xf>
    <xf numFmtId="182" fontId="19" fillId="0" borderId="27" xfId="21" applyFont="1" applyBorder="1" applyAlignment="1" applyProtection="1">
      <alignment horizontal="center"/>
      <protection/>
    </xf>
    <xf numFmtId="182" fontId="19" fillId="0" borderId="0" xfId="21" applyFont="1" applyBorder="1" applyAlignment="1" applyProtection="1">
      <alignment horizontal="center"/>
      <protection/>
    </xf>
    <xf numFmtId="182" fontId="19" fillId="0" borderId="40" xfId="21" applyFont="1" applyBorder="1" applyAlignment="1" applyProtection="1">
      <alignment horizontal="center"/>
      <protection/>
    </xf>
    <xf numFmtId="182" fontId="19" fillId="0" borderId="78" xfId="21" applyFont="1" applyBorder="1" applyAlignment="1" applyProtection="1">
      <alignment horizontal="center"/>
      <protection/>
    </xf>
    <xf numFmtId="182" fontId="19" fillId="0" borderId="69" xfId="21" applyFont="1" applyBorder="1" applyAlignment="1" applyProtection="1" quotePrefix="1">
      <alignment horizontal="center"/>
      <protection/>
    </xf>
    <xf numFmtId="182" fontId="19" fillId="0" borderId="79" xfId="21" applyFont="1" applyBorder="1" applyAlignment="1" applyProtection="1">
      <alignment horizontal="center"/>
      <protection/>
    </xf>
    <xf numFmtId="182" fontId="19" fillId="0" borderId="80" xfId="21" applyFont="1" applyBorder="1" applyAlignment="1" applyProtection="1">
      <alignment horizontal="center"/>
      <protection/>
    </xf>
    <xf numFmtId="182" fontId="19" fillId="0" borderId="80" xfId="21" applyFont="1" applyBorder="1" applyAlignment="1" applyProtection="1" quotePrefix="1">
      <alignment horizontal="center"/>
      <protection/>
    </xf>
    <xf numFmtId="182" fontId="18" fillId="0" borderId="77" xfId="21" applyFont="1" applyBorder="1" applyAlignment="1" applyProtection="1">
      <alignment horizontal="left" indent="1"/>
      <protection/>
    </xf>
    <xf numFmtId="0" fontId="7" fillId="0" borderId="78" xfId="0" applyFont="1" applyBorder="1" applyAlignment="1" applyProtection="1">
      <alignment/>
      <protection locked="0"/>
    </xf>
    <xf numFmtId="182" fontId="9" fillId="0" borderId="80" xfId="21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left"/>
      <protection locked="0"/>
    </xf>
    <xf numFmtId="0" fontId="11" fillId="0" borderId="12" xfId="0" applyFont="1" applyBorder="1" applyAlignment="1">
      <alignment/>
    </xf>
    <xf numFmtId="0" fontId="11" fillId="0" borderId="81" xfId="0" applyFont="1" applyBorder="1" applyAlignment="1">
      <alignment/>
    </xf>
    <xf numFmtId="182" fontId="0" fillId="0" borderId="82" xfId="21" applyFont="1" applyFill="1" applyBorder="1" applyAlignment="1">
      <alignment horizontal="left"/>
      <protection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3" xfId="0" applyBorder="1" applyAlignment="1">
      <alignment horizontal="center"/>
    </xf>
    <xf numFmtId="182" fontId="22" fillId="0" borderId="29" xfId="21" applyFont="1" applyBorder="1" applyAlignment="1">
      <alignment horizontal="center"/>
      <protection/>
    </xf>
    <xf numFmtId="182" fontId="22" fillId="0" borderId="84" xfId="21" applyFont="1" applyBorder="1" applyAlignment="1">
      <alignment horizontal="center"/>
      <protection/>
    </xf>
    <xf numFmtId="0" fontId="13" fillId="0" borderId="16" xfId="0" applyFont="1" applyBorder="1" applyAlignment="1">
      <alignment horizontal="left"/>
    </xf>
    <xf numFmtId="0" fontId="13" fillId="0" borderId="85" xfId="0" applyFont="1" applyBorder="1" applyAlignment="1">
      <alignment horizontal="left"/>
    </xf>
    <xf numFmtId="182" fontId="22" fillId="0" borderId="86" xfId="21" applyFont="1" applyBorder="1" applyAlignment="1">
      <alignment horizontal="center"/>
      <protection/>
    </xf>
    <xf numFmtId="182" fontId="22" fillId="0" borderId="87" xfId="21" applyFont="1" applyBorder="1" applyAlignment="1">
      <alignment horizontal="center"/>
      <protection/>
    </xf>
    <xf numFmtId="182" fontId="18" fillId="0" borderId="88" xfId="21" applyFont="1" applyBorder="1" applyAlignment="1" applyProtection="1">
      <alignment horizontal="center"/>
      <protection/>
    </xf>
    <xf numFmtId="182" fontId="15" fillId="0" borderId="22" xfId="21" applyFont="1" applyBorder="1" applyAlignment="1">
      <alignment horizontal="center"/>
      <protection/>
    </xf>
    <xf numFmtId="182" fontId="15" fillId="0" borderId="88" xfId="21" applyFont="1" applyBorder="1" applyAlignment="1">
      <alignment horizontal="center"/>
      <protection/>
    </xf>
    <xf numFmtId="182" fontId="15" fillId="0" borderId="89" xfId="21" applyFont="1" applyBorder="1" applyAlignment="1">
      <alignment horizontal="center"/>
      <protection/>
    </xf>
    <xf numFmtId="182" fontId="9" fillId="2" borderId="17" xfId="21" applyFont="1" applyFill="1" applyBorder="1" applyAlignment="1" applyProtection="1">
      <alignment horizontal="center"/>
      <protection locked="0"/>
    </xf>
    <xf numFmtId="182" fontId="12" fillId="0" borderId="90" xfId="21" applyBorder="1" applyAlignment="1">
      <alignment horizontal="center"/>
      <protection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1" xfId="0" applyBorder="1" applyAlignment="1">
      <alignment horizontal="center"/>
    </xf>
    <xf numFmtId="183" fontId="15" fillId="0" borderId="92" xfId="21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183" fontId="16" fillId="0" borderId="16" xfId="0" applyNumberFormat="1" applyFont="1" applyBorder="1" applyAlignment="1">
      <alignment horizontal="left"/>
    </xf>
    <xf numFmtId="183" fontId="16" fillId="0" borderId="90" xfId="0" applyNumberFormat="1" applyFont="1" applyBorder="1" applyAlignment="1">
      <alignment horizontal="left"/>
    </xf>
    <xf numFmtId="182" fontId="18" fillId="0" borderId="51" xfId="21" applyFont="1" applyBorder="1" applyAlignment="1" applyProtection="1" quotePrefix="1">
      <alignment horizontal="center"/>
      <protection/>
    </xf>
    <xf numFmtId="182" fontId="18" fillId="0" borderId="53" xfId="21" applyFont="1" applyBorder="1" applyAlignment="1" applyProtection="1">
      <alignment horizontal="center"/>
      <protection/>
    </xf>
    <xf numFmtId="182" fontId="15" fillId="0" borderId="31" xfId="21" applyFont="1" applyBorder="1" applyAlignment="1">
      <alignment horizontal="center"/>
      <protection/>
    </xf>
    <xf numFmtId="0" fontId="0" fillId="0" borderId="93" xfId="0" applyFont="1" applyBorder="1" applyAlignment="1">
      <alignment horizontal="center"/>
    </xf>
    <xf numFmtId="182" fontId="9" fillId="2" borderId="56" xfId="21" applyFont="1" applyFill="1" applyBorder="1" applyAlignment="1" applyProtection="1">
      <alignment horizontal="center"/>
      <protection locked="0"/>
    </xf>
    <xf numFmtId="182" fontId="12" fillId="0" borderId="58" xfId="21" applyFont="1" applyBorder="1" applyAlignment="1">
      <alignment horizontal="center"/>
      <protection/>
    </xf>
    <xf numFmtId="182" fontId="9" fillId="2" borderId="56" xfId="21" applyFont="1" applyFill="1" applyBorder="1" applyAlignment="1" applyProtection="1">
      <alignment horizontal="center"/>
      <protection locked="0"/>
    </xf>
    <xf numFmtId="182" fontId="12" fillId="0" borderId="58" xfId="21" applyBorder="1" applyAlignment="1">
      <alignment horizontal="center"/>
      <protection/>
    </xf>
    <xf numFmtId="182" fontId="9" fillId="2" borderId="56" xfId="21" applyFont="1" applyFill="1" applyBorder="1" applyAlignment="1" applyProtection="1" quotePrefix="1">
      <alignment horizontal="center"/>
      <protection locked="0"/>
    </xf>
    <xf numFmtId="182" fontId="18" fillId="0" borderId="51" xfId="21" applyFont="1" applyBorder="1" applyAlignment="1" applyProtection="1">
      <alignment horizontal="center"/>
      <protection/>
    </xf>
    <xf numFmtId="182" fontId="9" fillId="2" borderId="31" xfId="21" applyFont="1" applyFill="1" applyBorder="1" applyAlignment="1" applyProtection="1">
      <alignment horizontal="center"/>
      <protection locked="0"/>
    </xf>
    <xf numFmtId="182" fontId="12" fillId="0" borderId="93" xfId="21" applyBorder="1" applyAlignment="1">
      <alignment horizontal="center"/>
      <protection/>
    </xf>
    <xf numFmtId="182" fontId="9" fillId="2" borderId="51" xfId="21" applyFont="1" applyFill="1" applyBorder="1" applyAlignment="1" applyProtection="1">
      <alignment horizontal="center"/>
      <protection locked="0"/>
    </xf>
    <xf numFmtId="182" fontId="12" fillId="0" borderId="53" xfId="21" applyBorder="1" applyAlignment="1">
      <alignment horizontal="center"/>
      <protection/>
    </xf>
    <xf numFmtId="182" fontId="9" fillId="2" borderId="31" xfId="21" applyFont="1" applyFill="1" applyBorder="1" applyAlignment="1" applyProtection="1" quotePrefix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LohkoKaavio_4-5_makro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149"/>
  <sheetViews>
    <sheetView view="pageBreakPreview" zoomScale="75" zoomScaleNormal="50" zoomScaleSheetLayoutView="75" workbookViewId="0" topLeftCell="A3">
      <pane ySplit="735" topLeftCell="BM61" activePane="bottomLeft" state="split"/>
      <selection pane="topLeft" activeCell="AD3" sqref="AD1:AN16384"/>
      <selection pane="bottomLeft" activeCell="E81" sqref="E81"/>
    </sheetView>
  </sheetViews>
  <sheetFormatPr defaultColWidth="9.140625" defaultRowHeight="12.75"/>
  <cols>
    <col min="2" max="2" width="23.57421875" style="0" customWidth="1"/>
    <col min="3" max="3" width="19.00390625" style="0" customWidth="1"/>
    <col min="4" max="6" width="8.00390625" style="0" customWidth="1"/>
    <col min="7" max="7" width="8.57421875" style="0" bestFit="1" customWidth="1"/>
    <col min="8" max="8" width="8.140625" style="0" bestFit="1" customWidth="1"/>
    <col min="9" max="16" width="5.140625" style="0" customWidth="1"/>
    <col min="17" max="17" width="6.00390625" style="0" customWidth="1"/>
    <col min="18" max="19" width="8.57421875" style="0" customWidth="1"/>
    <col min="20" max="20" width="5.140625" style="0" customWidth="1"/>
    <col min="21" max="21" width="7.421875" style="0" customWidth="1"/>
    <col min="22" max="22" width="4.57421875" style="0" customWidth="1"/>
    <col min="23" max="23" width="5.28125" style="0" customWidth="1"/>
    <col min="24" max="24" width="5.140625" style="0" customWidth="1"/>
    <col min="25" max="25" width="6.28125" style="0" customWidth="1"/>
    <col min="26" max="26" width="19.57421875" style="0" customWidth="1"/>
  </cols>
  <sheetData>
    <row r="1" spans="2:25" ht="26.25">
      <c r="B1" s="1" t="s">
        <v>235</v>
      </c>
      <c r="Q1">
        <f>SUM(G2:Q2)</f>
        <v>176</v>
      </c>
      <c r="Y1">
        <f>SUM(R2:Y2)</f>
        <v>204</v>
      </c>
    </row>
    <row r="2" spans="2:25" ht="26.25">
      <c r="B2" s="1" t="s">
        <v>36</v>
      </c>
      <c r="G2">
        <f>30+7</f>
        <v>37</v>
      </c>
      <c r="H2">
        <f>30+7</f>
        <v>37</v>
      </c>
      <c r="I2">
        <v>6</v>
      </c>
      <c r="J2">
        <v>3</v>
      </c>
      <c r="K2">
        <f>12+4</f>
        <v>16</v>
      </c>
      <c r="L2">
        <f>15</f>
        <v>15</v>
      </c>
      <c r="M2">
        <f>3</f>
        <v>3</v>
      </c>
      <c r="N2">
        <f>2</f>
        <v>2</v>
      </c>
      <c r="O2">
        <f>15</f>
        <v>15</v>
      </c>
      <c r="P2">
        <f>20</f>
        <v>20</v>
      </c>
      <c r="Q2">
        <f>22</f>
        <v>22</v>
      </c>
      <c r="R2">
        <f>66+23</f>
        <v>89</v>
      </c>
      <c r="S2">
        <f>32</f>
        <v>32</v>
      </c>
      <c r="U2">
        <f>9</f>
        <v>9</v>
      </c>
      <c r="V2">
        <f>24+7</f>
        <v>31</v>
      </c>
      <c r="W2">
        <f>30+7</f>
        <v>37</v>
      </c>
      <c r="X2">
        <f>3</f>
        <v>3</v>
      </c>
      <c r="Y2">
        <f>3</f>
        <v>3</v>
      </c>
    </row>
    <row r="3" spans="4:25" ht="12.75">
      <c r="D3" t="s">
        <v>33</v>
      </c>
      <c r="G3" s="18">
        <f aca="true" t="shared" si="0" ref="G3:T3">SUM(G6:G139)/G4</f>
        <v>17</v>
      </c>
      <c r="H3" s="18">
        <f t="shared" si="0"/>
        <v>15</v>
      </c>
      <c r="I3" s="18">
        <f t="shared" si="0"/>
        <v>4</v>
      </c>
      <c r="J3" s="18">
        <f t="shared" si="0"/>
        <v>7</v>
      </c>
      <c r="K3" s="18">
        <f t="shared" si="0"/>
        <v>15</v>
      </c>
      <c r="L3" s="18">
        <f t="shared" si="0"/>
        <v>9</v>
      </c>
      <c r="M3" s="18">
        <f t="shared" si="0"/>
        <v>3</v>
      </c>
      <c r="N3" s="18">
        <f t="shared" si="0"/>
        <v>3</v>
      </c>
      <c r="O3" s="18">
        <f t="shared" si="0"/>
        <v>11</v>
      </c>
      <c r="P3" s="18">
        <f t="shared" si="0"/>
        <v>28</v>
      </c>
      <c r="Q3" s="18">
        <f t="shared" si="0"/>
        <v>27</v>
      </c>
      <c r="R3" s="18">
        <f t="shared" si="0"/>
        <v>45</v>
      </c>
      <c r="S3" s="18">
        <f t="shared" si="0"/>
        <v>33</v>
      </c>
      <c r="T3" s="18">
        <f t="shared" si="0"/>
        <v>11</v>
      </c>
      <c r="U3" s="20">
        <f>SUM(U6:U139)/U4/2</f>
        <v>12</v>
      </c>
      <c r="V3" s="18">
        <f>SUM(V6:V139)/V4</f>
        <v>14</v>
      </c>
      <c r="W3" s="18">
        <f>SUM(W6:W139)/W4</f>
        <v>11</v>
      </c>
      <c r="X3" s="18">
        <f>SUM(X6:X139)/X4</f>
        <v>8</v>
      </c>
      <c r="Y3" s="18">
        <f>SUM(Y6:Y139)/Y4</f>
        <v>3</v>
      </c>
    </row>
    <row r="4" spans="7:25" ht="12.75">
      <c r="G4">
        <v>6</v>
      </c>
      <c r="H4">
        <v>6</v>
      </c>
      <c r="I4">
        <v>6</v>
      </c>
      <c r="J4">
        <v>6</v>
      </c>
      <c r="K4">
        <v>5</v>
      </c>
      <c r="L4">
        <v>5</v>
      </c>
      <c r="M4">
        <v>5</v>
      </c>
      <c r="N4">
        <v>5</v>
      </c>
      <c r="O4">
        <v>6</v>
      </c>
      <c r="P4">
        <v>8</v>
      </c>
      <c r="Q4">
        <v>9</v>
      </c>
      <c r="R4">
        <v>14</v>
      </c>
      <c r="S4">
        <v>8</v>
      </c>
      <c r="T4">
        <v>10</v>
      </c>
      <c r="U4">
        <v>5.5</v>
      </c>
      <c r="V4">
        <v>6</v>
      </c>
      <c r="W4">
        <v>5</v>
      </c>
      <c r="X4">
        <v>5</v>
      </c>
      <c r="Y4">
        <v>5</v>
      </c>
    </row>
    <row r="5" spans="1:27" ht="12.75">
      <c r="A5" s="2" t="s">
        <v>12</v>
      </c>
      <c r="B5" s="2" t="s">
        <v>0</v>
      </c>
      <c r="C5" s="2" t="s">
        <v>1</v>
      </c>
      <c r="D5" s="2" t="s">
        <v>12</v>
      </c>
      <c r="E5" s="2" t="s">
        <v>42</v>
      </c>
      <c r="F5" s="2" t="s">
        <v>43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13</v>
      </c>
      <c r="L5" s="2" t="s">
        <v>22</v>
      </c>
      <c r="M5" s="2" t="s">
        <v>16</v>
      </c>
      <c r="N5" s="2" t="s">
        <v>23</v>
      </c>
      <c r="O5" s="2">
        <v>1500</v>
      </c>
      <c r="P5" s="2">
        <v>1700</v>
      </c>
      <c r="Q5" s="2">
        <v>1900</v>
      </c>
      <c r="R5" s="2" t="s">
        <v>2</v>
      </c>
      <c r="S5" s="2">
        <v>2250</v>
      </c>
      <c r="T5" s="2" t="s">
        <v>6</v>
      </c>
      <c r="U5" s="2" t="s">
        <v>3</v>
      </c>
      <c r="V5" s="2" t="s">
        <v>11</v>
      </c>
      <c r="W5" s="2" t="s">
        <v>10</v>
      </c>
      <c r="X5" s="2" t="s">
        <v>14</v>
      </c>
      <c r="Y5" s="2" t="s">
        <v>21</v>
      </c>
      <c r="Z5" s="2" t="s">
        <v>15</v>
      </c>
      <c r="AA5" s="2" t="s">
        <v>9</v>
      </c>
    </row>
    <row r="6" spans="1:28" ht="12" customHeight="1">
      <c r="A6" s="2"/>
      <c r="B6" s="2" t="s">
        <v>212</v>
      </c>
      <c r="C6" s="2" t="s">
        <v>213</v>
      </c>
      <c r="D6" s="2"/>
      <c r="E6" s="2">
        <v>1517</v>
      </c>
      <c r="F6" s="2"/>
      <c r="G6" s="2"/>
      <c r="H6" s="2"/>
      <c r="I6" s="2"/>
      <c r="J6" s="2"/>
      <c r="K6" s="2"/>
      <c r="L6" s="2"/>
      <c r="M6" s="2"/>
      <c r="N6" s="2"/>
      <c r="O6" s="2"/>
      <c r="P6" s="2">
        <v>8</v>
      </c>
      <c r="Q6" s="2"/>
      <c r="R6" s="4"/>
      <c r="S6" s="4"/>
      <c r="T6" s="4"/>
      <c r="U6" s="4"/>
      <c r="V6" s="2"/>
      <c r="W6" s="2"/>
      <c r="X6" s="2"/>
      <c r="Y6" s="2"/>
      <c r="Z6" s="2"/>
      <c r="AA6" s="2">
        <f aca="true" t="shared" si="1" ref="AA6:AA37">SUM(G6:Y6)</f>
        <v>8</v>
      </c>
      <c r="AB6" t="s">
        <v>283</v>
      </c>
    </row>
    <row r="7" spans="1:28" ht="12" customHeight="1">
      <c r="A7" s="2"/>
      <c r="B7" s="2" t="s">
        <v>241</v>
      </c>
      <c r="C7" s="2" t="s">
        <v>242</v>
      </c>
      <c r="D7" s="2"/>
      <c r="E7" s="2">
        <v>1365</v>
      </c>
      <c r="F7" s="2"/>
      <c r="G7" s="2"/>
      <c r="H7" s="2"/>
      <c r="I7" s="2"/>
      <c r="J7" s="2"/>
      <c r="K7" s="2"/>
      <c r="L7" s="2"/>
      <c r="M7" s="2"/>
      <c r="N7" s="2"/>
      <c r="O7" s="2">
        <v>6</v>
      </c>
      <c r="P7" s="2"/>
      <c r="Q7" s="2"/>
      <c r="R7" s="4"/>
      <c r="S7" s="4"/>
      <c r="T7" s="4"/>
      <c r="U7" s="4"/>
      <c r="V7" s="2"/>
      <c r="W7" s="2"/>
      <c r="X7" s="2"/>
      <c r="Y7" s="2"/>
      <c r="Z7" s="2"/>
      <c r="AA7" s="2">
        <f t="shared" si="1"/>
        <v>6</v>
      </c>
      <c r="AB7" t="s">
        <v>283</v>
      </c>
    </row>
    <row r="8" spans="1:28" ht="12" customHeight="1">
      <c r="A8" s="2"/>
      <c r="B8" s="2" t="s">
        <v>215</v>
      </c>
      <c r="C8" s="2" t="s">
        <v>216</v>
      </c>
      <c r="D8" s="2"/>
      <c r="E8" s="2">
        <v>1689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v>8</v>
      </c>
      <c r="Q8" s="2">
        <v>9</v>
      </c>
      <c r="R8" s="4"/>
      <c r="S8" s="4"/>
      <c r="T8" s="4"/>
      <c r="U8" s="4"/>
      <c r="V8" s="2"/>
      <c r="W8" s="2"/>
      <c r="X8" s="2"/>
      <c r="Y8" s="2"/>
      <c r="Z8" s="2"/>
      <c r="AA8" s="2">
        <f t="shared" si="1"/>
        <v>17</v>
      </c>
      <c r="AB8" t="s">
        <v>283</v>
      </c>
    </row>
    <row r="9" spans="1:28" ht="12" customHeight="1">
      <c r="A9" s="2"/>
      <c r="B9" s="2" t="s">
        <v>110</v>
      </c>
      <c r="C9" s="2" t="s">
        <v>31</v>
      </c>
      <c r="D9" s="2"/>
      <c r="E9" s="2">
        <v>1768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9</v>
      </c>
      <c r="R9" s="4"/>
      <c r="S9" s="4"/>
      <c r="T9" s="4"/>
      <c r="U9" s="4"/>
      <c r="V9" s="2"/>
      <c r="W9" s="2"/>
      <c r="X9" s="2"/>
      <c r="Y9" s="2"/>
      <c r="Z9" s="2"/>
      <c r="AA9" s="2">
        <f t="shared" si="1"/>
        <v>9</v>
      </c>
      <c r="AB9" t="s">
        <v>283</v>
      </c>
    </row>
    <row r="10" spans="1:28" ht="12" customHeight="1">
      <c r="A10" s="2"/>
      <c r="B10" s="2" t="s">
        <v>218</v>
      </c>
      <c r="C10" s="2" t="s">
        <v>31</v>
      </c>
      <c r="D10" s="2"/>
      <c r="E10" s="2">
        <v>1292</v>
      </c>
      <c r="F10" s="2"/>
      <c r="G10" s="2"/>
      <c r="H10" s="2"/>
      <c r="I10" s="2"/>
      <c r="J10" s="2"/>
      <c r="K10" s="2"/>
      <c r="L10" s="2"/>
      <c r="M10" s="2"/>
      <c r="N10" s="2"/>
      <c r="O10" s="2">
        <v>6</v>
      </c>
      <c r="P10" s="2"/>
      <c r="Q10" s="2"/>
      <c r="R10" s="4"/>
      <c r="S10" s="4"/>
      <c r="T10" s="4"/>
      <c r="U10" s="4"/>
      <c r="V10" s="2"/>
      <c r="W10" s="2"/>
      <c r="X10" s="2"/>
      <c r="Y10" s="2"/>
      <c r="Z10" s="2"/>
      <c r="AA10" s="2">
        <f t="shared" si="1"/>
        <v>6</v>
      </c>
      <c r="AB10" t="s">
        <v>283</v>
      </c>
    </row>
    <row r="11" spans="1:28" ht="12" customHeight="1">
      <c r="A11" s="2"/>
      <c r="B11" s="2" t="s">
        <v>58</v>
      </c>
      <c r="C11" s="2" t="s">
        <v>31</v>
      </c>
      <c r="D11" s="2"/>
      <c r="E11" s="2">
        <v>1691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>
        <v>8</v>
      </c>
      <c r="Q11" s="2"/>
      <c r="R11" s="4"/>
      <c r="S11" s="4"/>
      <c r="T11" s="4"/>
      <c r="U11" s="4"/>
      <c r="V11" s="2"/>
      <c r="W11" s="2"/>
      <c r="X11" s="2"/>
      <c r="Y11" s="2"/>
      <c r="Z11" s="2"/>
      <c r="AA11" s="2">
        <f t="shared" si="1"/>
        <v>8</v>
      </c>
      <c r="AB11" t="s">
        <v>283</v>
      </c>
    </row>
    <row r="12" spans="1:28" ht="12" customHeight="1">
      <c r="A12" s="2"/>
      <c r="B12" s="2" t="s">
        <v>111</v>
      </c>
      <c r="C12" s="2" t="s">
        <v>31</v>
      </c>
      <c r="D12" s="2"/>
      <c r="E12" s="2">
        <v>1545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8</v>
      </c>
      <c r="Q12" s="2"/>
      <c r="R12" s="4"/>
      <c r="S12" s="4"/>
      <c r="T12" s="4"/>
      <c r="U12" s="4"/>
      <c r="V12" s="2"/>
      <c r="W12" s="2"/>
      <c r="X12" s="2"/>
      <c r="Y12" s="2"/>
      <c r="Z12" s="2"/>
      <c r="AA12" s="2">
        <f t="shared" si="1"/>
        <v>8</v>
      </c>
      <c r="AB12" t="s">
        <v>283</v>
      </c>
    </row>
    <row r="13" spans="1:28" ht="12" customHeight="1">
      <c r="A13" s="2"/>
      <c r="B13" s="2" t="s">
        <v>78</v>
      </c>
      <c r="C13" s="2" t="s">
        <v>35</v>
      </c>
      <c r="D13" s="2">
        <v>11</v>
      </c>
      <c r="E13" s="2">
        <v>1538</v>
      </c>
      <c r="F13" s="2"/>
      <c r="G13" s="4"/>
      <c r="H13" s="4">
        <v>6</v>
      </c>
      <c r="I13" s="4"/>
      <c r="J13" s="4"/>
      <c r="K13" s="4">
        <v>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"/>
      <c r="X13" s="2"/>
      <c r="Y13" s="2"/>
      <c r="Z13" s="2"/>
      <c r="AA13" s="2">
        <f t="shared" si="1"/>
        <v>11</v>
      </c>
      <c r="AB13" s="6"/>
    </row>
    <row r="14" spans="1:28" ht="12" customHeight="1">
      <c r="A14" s="2"/>
      <c r="B14" s="2" t="s">
        <v>59</v>
      </c>
      <c r="C14" s="2" t="s">
        <v>35</v>
      </c>
      <c r="D14" s="2">
        <v>15</v>
      </c>
      <c r="E14" s="2">
        <v>1845</v>
      </c>
      <c r="F14" s="2"/>
      <c r="G14" s="2">
        <v>6</v>
      </c>
      <c r="H14" s="2"/>
      <c r="I14" s="2"/>
      <c r="J14" s="2"/>
      <c r="K14" s="2"/>
      <c r="L14" s="2"/>
      <c r="M14" s="2"/>
      <c r="N14" s="2"/>
      <c r="O14" s="2"/>
      <c r="P14" s="2"/>
      <c r="Q14" s="2">
        <v>9</v>
      </c>
      <c r="R14" s="4"/>
      <c r="S14" s="4"/>
      <c r="T14" s="4"/>
      <c r="U14" s="4"/>
      <c r="V14" s="2"/>
      <c r="W14" s="2"/>
      <c r="X14" s="2"/>
      <c r="Y14" s="2"/>
      <c r="Z14" s="2"/>
      <c r="AA14" s="2">
        <f t="shared" si="1"/>
        <v>15</v>
      </c>
      <c r="AB14" s="6"/>
    </row>
    <row r="15" spans="1:28" ht="12" customHeight="1">
      <c r="A15" s="2"/>
      <c r="B15" s="2" t="s">
        <v>116</v>
      </c>
      <c r="C15" s="2" t="s">
        <v>35</v>
      </c>
      <c r="D15" s="2">
        <v>28</v>
      </c>
      <c r="E15" s="2">
        <v>2025</v>
      </c>
      <c r="F15" s="2"/>
      <c r="G15" s="2">
        <v>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4">
        <v>14</v>
      </c>
      <c r="S15" s="4">
        <v>8</v>
      </c>
      <c r="T15" s="4"/>
      <c r="U15" s="4"/>
      <c r="V15" s="2"/>
      <c r="W15" s="2"/>
      <c r="X15" s="2"/>
      <c r="Y15" s="2"/>
      <c r="Z15" s="2"/>
      <c r="AA15" s="2">
        <f t="shared" si="1"/>
        <v>28</v>
      </c>
      <c r="AB15" s="129"/>
    </row>
    <row r="16" spans="1:27" ht="12" customHeight="1">
      <c r="A16" s="2"/>
      <c r="B16" s="2" t="s">
        <v>182</v>
      </c>
      <c r="C16" s="2" t="s">
        <v>35</v>
      </c>
      <c r="D16" s="2">
        <v>10</v>
      </c>
      <c r="E16" s="2">
        <v>1207</v>
      </c>
      <c r="F16" s="2"/>
      <c r="G16" s="2"/>
      <c r="H16" s="2"/>
      <c r="I16" s="2"/>
      <c r="J16" s="2"/>
      <c r="K16" s="2">
        <v>5</v>
      </c>
      <c r="L16" s="2">
        <v>5</v>
      </c>
      <c r="M16" s="2"/>
      <c r="N16" s="2"/>
      <c r="O16" s="2"/>
      <c r="P16" s="2"/>
      <c r="Q16" s="2"/>
      <c r="R16" s="4"/>
      <c r="S16" s="4"/>
      <c r="T16" s="4"/>
      <c r="U16" s="4"/>
      <c r="V16" s="2"/>
      <c r="W16" s="2"/>
      <c r="X16" s="2"/>
      <c r="Y16" s="2"/>
      <c r="Z16" s="4"/>
      <c r="AA16" s="2">
        <f t="shared" si="1"/>
        <v>10</v>
      </c>
    </row>
    <row r="17" spans="1:27" ht="12" customHeight="1">
      <c r="A17" s="2"/>
      <c r="B17" s="2" t="s">
        <v>183</v>
      </c>
      <c r="C17" s="2" t="s">
        <v>35</v>
      </c>
      <c r="D17" s="2">
        <v>10</v>
      </c>
      <c r="E17" s="2">
        <v>1250</v>
      </c>
      <c r="F17" s="2"/>
      <c r="G17" s="2"/>
      <c r="H17" s="2"/>
      <c r="I17" s="2"/>
      <c r="J17" s="2"/>
      <c r="K17" s="2">
        <v>5</v>
      </c>
      <c r="L17" s="2">
        <v>5</v>
      </c>
      <c r="M17" s="2"/>
      <c r="N17" s="2"/>
      <c r="O17" s="2"/>
      <c r="P17" s="2"/>
      <c r="Q17" s="2"/>
      <c r="R17" s="4"/>
      <c r="S17" s="4"/>
      <c r="T17" s="4"/>
      <c r="U17" s="4"/>
      <c r="V17" s="2"/>
      <c r="W17" s="2"/>
      <c r="X17" s="2"/>
      <c r="Y17" s="2"/>
      <c r="Z17" s="2"/>
      <c r="AA17" s="2">
        <f t="shared" si="1"/>
        <v>10</v>
      </c>
    </row>
    <row r="18" spans="1:28" ht="12" customHeight="1">
      <c r="A18" s="2"/>
      <c r="B18" s="2" t="s">
        <v>207</v>
      </c>
      <c r="C18" s="2" t="s">
        <v>24</v>
      </c>
      <c r="D18" s="2"/>
      <c r="E18" s="2">
        <v>2084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>
        <v>14</v>
      </c>
      <c r="S18" s="4">
        <v>8</v>
      </c>
      <c r="T18" s="4"/>
      <c r="U18" s="4">
        <v>5.5</v>
      </c>
      <c r="V18" s="2"/>
      <c r="W18" s="2"/>
      <c r="X18" s="2"/>
      <c r="Y18" s="2"/>
      <c r="Z18" s="2" t="s">
        <v>208</v>
      </c>
      <c r="AA18" s="2">
        <f t="shared" si="1"/>
        <v>27.5</v>
      </c>
      <c r="AB18" t="s">
        <v>283</v>
      </c>
    </row>
    <row r="19" spans="1:27" ht="12" customHeight="1">
      <c r="A19" s="2"/>
      <c r="B19" s="2" t="s">
        <v>65</v>
      </c>
      <c r="C19" s="2" t="s">
        <v>24</v>
      </c>
      <c r="D19" s="2"/>
      <c r="E19" s="2">
        <v>2175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>
        <v>14</v>
      </c>
      <c r="S19" s="4">
        <v>8</v>
      </c>
      <c r="T19" s="4"/>
      <c r="U19" s="4"/>
      <c r="V19" s="2"/>
      <c r="W19" s="2"/>
      <c r="X19" s="2"/>
      <c r="Y19" s="2"/>
      <c r="Z19" s="2"/>
      <c r="AA19" s="2">
        <f t="shared" si="1"/>
        <v>22</v>
      </c>
    </row>
    <row r="20" spans="1:28" ht="12" customHeight="1">
      <c r="A20" s="2"/>
      <c r="B20" s="3" t="s">
        <v>64</v>
      </c>
      <c r="C20" s="2" t="s">
        <v>24</v>
      </c>
      <c r="D20" s="2"/>
      <c r="E20" s="2">
        <v>2250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>
        <v>14</v>
      </c>
      <c r="S20" s="4">
        <v>8</v>
      </c>
      <c r="T20" s="4"/>
      <c r="U20" s="4">
        <v>5.5</v>
      </c>
      <c r="V20" s="2"/>
      <c r="W20" s="2"/>
      <c r="X20" s="2"/>
      <c r="Y20" s="2"/>
      <c r="Z20" s="2" t="s">
        <v>209</v>
      </c>
      <c r="AA20" s="2">
        <f t="shared" si="1"/>
        <v>27.5</v>
      </c>
      <c r="AB20" s="2" t="s">
        <v>283</v>
      </c>
    </row>
    <row r="21" spans="1:28" ht="12" customHeight="1">
      <c r="A21" s="2"/>
      <c r="B21" s="2" t="s">
        <v>76</v>
      </c>
      <c r="C21" s="2" t="s">
        <v>77</v>
      </c>
      <c r="D21" s="2"/>
      <c r="E21" s="2">
        <v>1915</v>
      </c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>
        <v>14</v>
      </c>
      <c r="S21" s="4">
        <v>8</v>
      </c>
      <c r="T21" s="4"/>
      <c r="U21" s="4">
        <v>5.5</v>
      </c>
      <c r="V21" s="2"/>
      <c r="W21" s="2"/>
      <c r="X21" s="2"/>
      <c r="Y21" s="2"/>
      <c r="Z21" s="2" t="s">
        <v>124</v>
      </c>
      <c r="AA21" s="2">
        <f t="shared" si="1"/>
        <v>27.5</v>
      </c>
      <c r="AB21" t="s">
        <v>283</v>
      </c>
    </row>
    <row r="22" spans="1:28" ht="12" customHeight="1">
      <c r="A22" s="2"/>
      <c r="B22" s="2" t="s">
        <v>124</v>
      </c>
      <c r="C22" s="2" t="s">
        <v>77</v>
      </c>
      <c r="D22" s="2"/>
      <c r="E22" s="2">
        <v>1857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4">
        <v>14</v>
      </c>
      <c r="S22" s="4">
        <v>8</v>
      </c>
      <c r="T22" s="4"/>
      <c r="U22" s="4">
        <v>5.5</v>
      </c>
      <c r="V22" s="2"/>
      <c r="W22" s="2"/>
      <c r="X22" s="2"/>
      <c r="Y22" s="2"/>
      <c r="Z22" s="2" t="s">
        <v>76</v>
      </c>
      <c r="AA22" s="2">
        <f t="shared" si="1"/>
        <v>27.5</v>
      </c>
      <c r="AB22" t="s">
        <v>283</v>
      </c>
    </row>
    <row r="23" spans="1:27" ht="12" customHeight="1">
      <c r="A23" s="2"/>
      <c r="B23" s="2" t="s">
        <v>273</v>
      </c>
      <c r="C23" s="2" t="s">
        <v>112</v>
      </c>
      <c r="D23" s="2"/>
      <c r="E23" s="2">
        <v>2087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>
        <v>14</v>
      </c>
      <c r="S23" s="4"/>
      <c r="T23" s="4"/>
      <c r="U23" s="4"/>
      <c r="V23" s="2"/>
      <c r="W23" s="2"/>
      <c r="X23" s="2"/>
      <c r="Y23" s="2"/>
      <c r="Z23" s="2"/>
      <c r="AA23" s="2">
        <f t="shared" si="1"/>
        <v>14</v>
      </c>
    </row>
    <row r="24" spans="1:28" ht="12" customHeight="1">
      <c r="A24" s="2"/>
      <c r="B24" s="2" t="s">
        <v>61</v>
      </c>
      <c r="C24" s="2" t="s">
        <v>112</v>
      </c>
      <c r="D24" s="2"/>
      <c r="E24" s="2">
        <v>2175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>
        <v>14</v>
      </c>
      <c r="S24" s="4">
        <v>8</v>
      </c>
      <c r="T24" s="4"/>
      <c r="U24" s="4">
        <v>5.5</v>
      </c>
      <c r="V24" s="2"/>
      <c r="W24" s="2"/>
      <c r="X24" s="2"/>
      <c r="Y24" s="2"/>
      <c r="Z24" s="2" t="s">
        <v>30</v>
      </c>
      <c r="AA24" s="2">
        <f t="shared" si="1"/>
        <v>27.5</v>
      </c>
      <c r="AB24" s="3" t="s">
        <v>283</v>
      </c>
    </row>
    <row r="25" spans="1:28" ht="12" customHeight="1">
      <c r="A25" s="2"/>
      <c r="B25" s="2" t="s">
        <v>184</v>
      </c>
      <c r="C25" s="2" t="s">
        <v>185</v>
      </c>
      <c r="D25" s="2"/>
      <c r="E25" s="2">
        <v>1761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9</v>
      </c>
      <c r="R25" s="4"/>
      <c r="S25" s="4"/>
      <c r="T25" s="4"/>
      <c r="U25" s="4"/>
      <c r="V25" s="2"/>
      <c r="W25" s="2"/>
      <c r="X25" s="2"/>
      <c r="Y25" s="2"/>
      <c r="Z25" s="2"/>
      <c r="AA25" s="2">
        <f t="shared" si="1"/>
        <v>9</v>
      </c>
      <c r="AB25" t="s">
        <v>283</v>
      </c>
    </row>
    <row r="26" spans="1:28" ht="12" customHeight="1">
      <c r="A26" s="2"/>
      <c r="B26" s="2" t="s">
        <v>214</v>
      </c>
      <c r="C26" s="2" t="s">
        <v>32</v>
      </c>
      <c r="D26" s="2"/>
      <c r="E26" s="2">
        <v>1555</v>
      </c>
      <c r="F26" s="2"/>
      <c r="G26" s="2"/>
      <c r="H26" s="2">
        <v>6</v>
      </c>
      <c r="I26" s="2">
        <v>6</v>
      </c>
      <c r="J26" s="2">
        <v>6</v>
      </c>
      <c r="K26" s="2"/>
      <c r="L26" s="2"/>
      <c r="M26" s="2"/>
      <c r="N26" s="2"/>
      <c r="O26" s="2"/>
      <c r="P26" s="2">
        <v>8</v>
      </c>
      <c r="Q26" s="2"/>
      <c r="R26" s="4"/>
      <c r="S26" s="4"/>
      <c r="T26" s="4">
        <v>10</v>
      </c>
      <c r="U26" s="4"/>
      <c r="V26" s="2">
        <v>6</v>
      </c>
      <c r="W26" s="2"/>
      <c r="X26" s="2">
        <v>5</v>
      </c>
      <c r="Y26" s="2"/>
      <c r="Z26" s="2"/>
      <c r="AA26" s="2">
        <f t="shared" si="1"/>
        <v>47</v>
      </c>
      <c r="AB26" t="s">
        <v>283</v>
      </c>
    </row>
    <row r="27" spans="1:28" ht="12" customHeight="1">
      <c r="A27" s="2"/>
      <c r="B27" s="2" t="s">
        <v>230</v>
      </c>
      <c r="C27" s="2" t="s">
        <v>32</v>
      </c>
      <c r="D27" s="2"/>
      <c r="E27" s="2">
        <v>1941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">
        <v>14</v>
      </c>
      <c r="S27" s="4">
        <v>8</v>
      </c>
      <c r="T27" s="4"/>
      <c r="U27" s="4">
        <v>5.5</v>
      </c>
      <c r="V27" s="2"/>
      <c r="W27" s="2"/>
      <c r="X27" s="2"/>
      <c r="Y27" s="2"/>
      <c r="Z27" s="2" t="s">
        <v>52</v>
      </c>
      <c r="AA27" s="2">
        <f t="shared" si="1"/>
        <v>27.5</v>
      </c>
      <c r="AB27" t="s">
        <v>283</v>
      </c>
    </row>
    <row r="28" spans="1:28" ht="12" customHeight="1">
      <c r="A28" s="2"/>
      <c r="B28" s="2" t="s">
        <v>114</v>
      </c>
      <c r="C28" s="2" t="s">
        <v>32</v>
      </c>
      <c r="D28" s="2"/>
      <c r="E28" s="2">
        <v>2010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>
        <v>14</v>
      </c>
      <c r="S28" s="4">
        <v>8</v>
      </c>
      <c r="T28" s="4"/>
      <c r="U28" s="4"/>
      <c r="V28" s="2"/>
      <c r="W28" s="2"/>
      <c r="X28" s="2"/>
      <c r="Y28" s="2"/>
      <c r="Z28" s="2"/>
      <c r="AA28" s="2">
        <f t="shared" si="1"/>
        <v>22</v>
      </c>
      <c r="AB28" t="s">
        <v>283</v>
      </c>
    </row>
    <row r="29" spans="1:27" ht="12" customHeight="1">
      <c r="A29" s="2"/>
      <c r="B29" s="2" t="s">
        <v>54</v>
      </c>
      <c r="C29" s="2" t="s">
        <v>32</v>
      </c>
      <c r="D29" s="2"/>
      <c r="E29" s="2">
        <v>1402</v>
      </c>
      <c r="F29" s="2"/>
      <c r="G29" s="2"/>
      <c r="H29" s="2"/>
      <c r="I29" s="2">
        <v>6</v>
      </c>
      <c r="J29" s="2">
        <v>6</v>
      </c>
      <c r="K29" s="2"/>
      <c r="L29" s="2"/>
      <c r="M29" s="2"/>
      <c r="N29" s="2"/>
      <c r="O29" s="2"/>
      <c r="P29" s="2">
        <v>8</v>
      </c>
      <c r="Q29" s="2"/>
      <c r="R29" s="4"/>
      <c r="S29" s="4"/>
      <c r="T29" s="4">
        <v>10</v>
      </c>
      <c r="U29" s="4"/>
      <c r="V29" s="2"/>
      <c r="W29" s="2"/>
      <c r="X29" s="2">
        <v>5</v>
      </c>
      <c r="Y29" s="2">
        <v>5</v>
      </c>
      <c r="Z29" s="2"/>
      <c r="AA29" s="2">
        <f t="shared" si="1"/>
        <v>40</v>
      </c>
    </row>
    <row r="30" spans="1:28" ht="12" customHeight="1">
      <c r="A30" s="2"/>
      <c r="B30" s="2" t="s">
        <v>74</v>
      </c>
      <c r="C30" s="2" t="s">
        <v>32</v>
      </c>
      <c r="D30" s="2"/>
      <c r="E30" s="2">
        <v>1595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8</v>
      </c>
      <c r="Q30" s="2">
        <v>9</v>
      </c>
      <c r="R30" s="4"/>
      <c r="S30" s="4"/>
      <c r="T30" s="4"/>
      <c r="U30" s="4"/>
      <c r="V30" s="2"/>
      <c r="W30" s="2"/>
      <c r="X30" s="2"/>
      <c r="Y30" s="2"/>
      <c r="Z30" s="2"/>
      <c r="AA30" s="2">
        <f t="shared" si="1"/>
        <v>17</v>
      </c>
      <c r="AB30" t="s">
        <v>283</v>
      </c>
    </row>
    <row r="31" spans="1:27" ht="12" customHeight="1">
      <c r="A31" s="2"/>
      <c r="B31" s="2" t="s">
        <v>75</v>
      </c>
      <c r="C31" s="2" t="s">
        <v>32</v>
      </c>
      <c r="D31" s="2"/>
      <c r="E31" s="2">
        <v>1922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>
        <v>14</v>
      </c>
      <c r="S31" s="4">
        <v>8</v>
      </c>
      <c r="T31" s="4"/>
      <c r="U31" s="4"/>
      <c r="V31" s="2"/>
      <c r="W31" s="2"/>
      <c r="X31" s="2"/>
      <c r="Y31" s="2"/>
      <c r="Z31" s="2"/>
      <c r="AA31" s="2">
        <f t="shared" si="1"/>
        <v>22</v>
      </c>
    </row>
    <row r="32" spans="1:28" ht="12" customHeight="1">
      <c r="A32" s="2"/>
      <c r="B32" s="2" t="s">
        <v>49</v>
      </c>
      <c r="C32" s="2" t="s">
        <v>32</v>
      </c>
      <c r="D32" s="2"/>
      <c r="E32" s="2">
        <v>1533</v>
      </c>
      <c r="F32" s="2"/>
      <c r="G32" s="2"/>
      <c r="H32" s="2"/>
      <c r="I32" s="2">
        <v>6</v>
      </c>
      <c r="J32" s="2">
        <v>6</v>
      </c>
      <c r="K32" s="2"/>
      <c r="L32" s="2"/>
      <c r="M32" s="2"/>
      <c r="N32" s="2"/>
      <c r="O32" s="2"/>
      <c r="P32" s="2">
        <v>8</v>
      </c>
      <c r="Q32" s="2"/>
      <c r="R32" s="4"/>
      <c r="S32" s="4"/>
      <c r="T32" s="4">
        <v>10</v>
      </c>
      <c r="U32" s="4"/>
      <c r="V32" s="2"/>
      <c r="W32" s="2"/>
      <c r="X32" s="2">
        <v>5</v>
      </c>
      <c r="Y32" s="2">
        <v>5</v>
      </c>
      <c r="Z32" s="2"/>
      <c r="AA32" s="2">
        <f t="shared" si="1"/>
        <v>40</v>
      </c>
      <c r="AB32" s="19"/>
    </row>
    <row r="33" spans="1:28" s="3" customFormat="1" ht="12.75">
      <c r="A33" s="2"/>
      <c r="B33" s="2" t="s">
        <v>79</v>
      </c>
      <c r="C33" s="2" t="s">
        <v>32</v>
      </c>
      <c r="D33" s="2"/>
      <c r="E33" s="2">
        <v>2208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>
        <v>14</v>
      </c>
      <c r="S33" s="4">
        <v>8</v>
      </c>
      <c r="T33" s="4"/>
      <c r="U33" s="4">
        <v>5.5</v>
      </c>
      <c r="V33" s="2"/>
      <c r="W33" s="2"/>
      <c r="X33" s="2"/>
      <c r="Y33" s="2"/>
      <c r="Z33" s="2" t="s">
        <v>152</v>
      </c>
      <c r="AA33" s="2">
        <f t="shared" si="1"/>
        <v>27.5</v>
      </c>
      <c r="AB33" t="s">
        <v>283</v>
      </c>
    </row>
    <row r="34" spans="1:28" ht="12" customHeight="1">
      <c r="A34" s="2"/>
      <c r="B34" s="2" t="s">
        <v>220</v>
      </c>
      <c r="C34" s="2" t="s">
        <v>32</v>
      </c>
      <c r="D34" s="2"/>
      <c r="E34" s="2">
        <v>1505</v>
      </c>
      <c r="F34" s="2"/>
      <c r="G34" s="2"/>
      <c r="H34" s="2"/>
      <c r="I34" s="2"/>
      <c r="J34" s="2"/>
      <c r="K34" s="2"/>
      <c r="L34" s="2"/>
      <c r="M34" s="2"/>
      <c r="N34" s="2"/>
      <c r="O34" s="4"/>
      <c r="P34" s="4">
        <v>8</v>
      </c>
      <c r="Q34" s="4">
        <v>9</v>
      </c>
      <c r="R34" s="4"/>
      <c r="S34" s="4"/>
      <c r="T34" s="4"/>
      <c r="U34" s="2"/>
      <c r="V34" s="2"/>
      <c r="W34" s="2"/>
      <c r="X34" s="2"/>
      <c r="Y34" s="2"/>
      <c r="Z34" s="2"/>
      <c r="AA34" s="2">
        <f t="shared" si="1"/>
        <v>17</v>
      </c>
      <c r="AB34" t="s">
        <v>283</v>
      </c>
    </row>
    <row r="35" spans="1:28" ht="12" customHeight="1">
      <c r="A35" s="2"/>
      <c r="B35" s="2" t="s">
        <v>276</v>
      </c>
      <c r="C35" s="2" t="s">
        <v>277</v>
      </c>
      <c r="D35" s="2"/>
      <c r="E35" s="2">
        <v>1321</v>
      </c>
      <c r="F35" s="2"/>
      <c r="G35" s="2"/>
      <c r="H35" s="2"/>
      <c r="I35" s="2"/>
      <c r="J35" s="2"/>
      <c r="K35" s="2">
        <v>5</v>
      </c>
      <c r="L35" s="2"/>
      <c r="M35" s="2"/>
      <c r="N35" s="2"/>
      <c r="O35" s="2">
        <v>6</v>
      </c>
      <c r="P35" s="2"/>
      <c r="Q35" s="2"/>
      <c r="R35" s="4"/>
      <c r="S35" s="4"/>
      <c r="T35" s="4"/>
      <c r="U35" s="4"/>
      <c r="V35" s="2"/>
      <c r="W35" s="2">
        <v>5</v>
      </c>
      <c r="X35" s="2"/>
      <c r="Y35" s="2"/>
      <c r="Z35" s="2"/>
      <c r="AA35" s="2">
        <f t="shared" si="1"/>
        <v>16</v>
      </c>
      <c r="AB35" s="3" t="s">
        <v>283</v>
      </c>
    </row>
    <row r="36" spans="1:27" ht="12" customHeight="1">
      <c r="A36" s="2"/>
      <c r="B36" s="2" t="s">
        <v>63</v>
      </c>
      <c r="C36" s="4" t="s">
        <v>32</v>
      </c>
      <c r="D36" s="2"/>
      <c r="E36" s="2">
        <v>1737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9</v>
      </c>
      <c r="R36" s="4"/>
      <c r="S36" s="4"/>
      <c r="T36" s="4"/>
      <c r="U36" s="4"/>
      <c r="V36" s="2"/>
      <c r="W36" s="2"/>
      <c r="X36" s="2"/>
      <c r="Y36" s="2"/>
      <c r="Z36" s="2"/>
      <c r="AA36" s="2">
        <f t="shared" si="1"/>
        <v>9</v>
      </c>
    </row>
    <row r="37" spans="1:28" ht="12.75">
      <c r="A37" s="2"/>
      <c r="B37" s="2" t="s">
        <v>73</v>
      </c>
      <c r="C37" s="2" t="s">
        <v>32</v>
      </c>
      <c r="D37" s="2"/>
      <c r="E37" s="2">
        <v>1882</v>
      </c>
      <c r="F37" s="2"/>
      <c r="G37" s="2">
        <v>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4">
        <v>14</v>
      </c>
      <c r="S37" s="4">
        <v>8</v>
      </c>
      <c r="T37" s="4"/>
      <c r="U37" s="4">
        <v>5.5</v>
      </c>
      <c r="V37" s="2"/>
      <c r="W37" s="2"/>
      <c r="X37" s="2"/>
      <c r="Y37" s="2"/>
      <c r="Z37" s="2" t="s">
        <v>117</v>
      </c>
      <c r="AA37" s="2">
        <f t="shared" si="1"/>
        <v>33.5</v>
      </c>
      <c r="AB37" t="s">
        <v>283</v>
      </c>
    </row>
    <row r="38" spans="1:28" ht="12" customHeight="1">
      <c r="A38" s="2"/>
      <c r="B38" s="4" t="s">
        <v>279</v>
      </c>
      <c r="C38" s="4" t="s">
        <v>32</v>
      </c>
      <c r="D38" s="2"/>
      <c r="E38" s="2">
        <v>1699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8</v>
      </c>
      <c r="Q38" s="2">
        <v>9</v>
      </c>
      <c r="R38" s="4"/>
      <c r="S38" s="4"/>
      <c r="T38" s="4"/>
      <c r="U38" s="2"/>
      <c r="V38" s="2"/>
      <c r="W38" s="2"/>
      <c r="X38" s="2"/>
      <c r="Y38" s="2"/>
      <c r="Z38" s="2"/>
      <c r="AA38" s="2">
        <f aca="true" t="shared" si="2" ref="AA38:AA68">SUM(G38:Y38)</f>
        <v>17</v>
      </c>
      <c r="AB38" t="s">
        <v>283</v>
      </c>
    </row>
    <row r="39" spans="1:28" ht="12" customHeight="1">
      <c r="A39" s="2"/>
      <c r="B39" s="2" t="s">
        <v>51</v>
      </c>
      <c r="C39" s="2" t="s">
        <v>32</v>
      </c>
      <c r="D39" s="2"/>
      <c r="E39" s="2">
        <v>1648</v>
      </c>
      <c r="F39" s="2"/>
      <c r="G39" s="2"/>
      <c r="H39" s="2">
        <v>6</v>
      </c>
      <c r="I39" s="2"/>
      <c r="J39" s="2"/>
      <c r="K39" s="2"/>
      <c r="L39" s="2"/>
      <c r="M39" s="2"/>
      <c r="N39" s="2"/>
      <c r="O39" s="2"/>
      <c r="P39" s="2"/>
      <c r="Q39" s="2">
        <v>9</v>
      </c>
      <c r="R39" s="4"/>
      <c r="S39" s="4"/>
      <c r="T39" s="4"/>
      <c r="U39" s="4"/>
      <c r="V39" s="2">
        <v>6</v>
      </c>
      <c r="W39" s="2">
        <v>5</v>
      </c>
      <c r="X39" s="2"/>
      <c r="Y39" s="2"/>
      <c r="Z39" s="4"/>
      <c r="AA39" s="2">
        <f t="shared" si="2"/>
        <v>26</v>
      </c>
      <c r="AB39" t="s">
        <v>283</v>
      </c>
    </row>
    <row r="40" spans="1:28" ht="12" customHeight="1">
      <c r="A40" s="2"/>
      <c r="B40" s="2" t="s">
        <v>231</v>
      </c>
      <c r="C40" s="2" t="s">
        <v>32</v>
      </c>
      <c r="D40" s="2"/>
      <c r="E40" s="2">
        <v>1435</v>
      </c>
      <c r="F40" s="2"/>
      <c r="G40" s="2"/>
      <c r="H40" s="2"/>
      <c r="I40" s="2"/>
      <c r="J40" s="2">
        <v>6</v>
      </c>
      <c r="K40" s="2"/>
      <c r="L40" s="2"/>
      <c r="M40" s="2"/>
      <c r="N40" s="2"/>
      <c r="O40" s="2">
        <v>6</v>
      </c>
      <c r="P40" s="2"/>
      <c r="Q40" s="2"/>
      <c r="R40" s="4"/>
      <c r="S40" s="4"/>
      <c r="T40" s="4"/>
      <c r="U40" s="4"/>
      <c r="V40" s="2"/>
      <c r="W40" s="2">
        <v>5</v>
      </c>
      <c r="X40" s="2">
        <v>5</v>
      </c>
      <c r="Y40" s="2"/>
      <c r="Z40" s="2"/>
      <c r="AA40" s="2">
        <f t="shared" si="2"/>
        <v>22</v>
      </c>
      <c r="AB40" t="s">
        <v>283</v>
      </c>
    </row>
    <row r="41" spans="1:28" ht="12" customHeight="1">
      <c r="A41" s="2"/>
      <c r="B41" s="2" t="s">
        <v>175</v>
      </c>
      <c r="C41" s="2" t="s">
        <v>32</v>
      </c>
      <c r="D41" s="2"/>
      <c r="E41" s="2">
        <v>1590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8</v>
      </c>
      <c r="Q41" s="2"/>
      <c r="R41" s="4">
        <v>14</v>
      </c>
      <c r="S41" s="4"/>
      <c r="T41" s="4"/>
      <c r="U41" s="4"/>
      <c r="V41" s="2"/>
      <c r="W41" s="2"/>
      <c r="X41" s="2"/>
      <c r="Y41" s="2"/>
      <c r="Z41" s="2"/>
      <c r="AA41" s="2">
        <f t="shared" si="2"/>
        <v>22</v>
      </c>
      <c r="AB41" s="127" t="s">
        <v>283</v>
      </c>
    </row>
    <row r="42" spans="1:28" ht="12" customHeight="1">
      <c r="A42" s="2"/>
      <c r="B42" s="2" t="s">
        <v>52</v>
      </c>
      <c r="C42" s="2" t="s">
        <v>32</v>
      </c>
      <c r="D42" s="2"/>
      <c r="E42" s="2">
        <v>2065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">
        <v>14</v>
      </c>
      <c r="S42" s="4">
        <v>8</v>
      </c>
      <c r="T42" s="4"/>
      <c r="U42" s="4">
        <v>5.5</v>
      </c>
      <c r="V42" s="2"/>
      <c r="W42" s="2"/>
      <c r="X42" s="2"/>
      <c r="Y42" s="2"/>
      <c r="Z42" s="4" t="s">
        <v>230</v>
      </c>
      <c r="AA42" s="2">
        <f t="shared" si="2"/>
        <v>27.5</v>
      </c>
      <c r="AB42" s="127" t="s">
        <v>283</v>
      </c>
    </row>
    <row r="43" spans="1:28" ht="12" customHeight="1">
      <c r="A43" s="2"/>
      <c r="B43" s="2" t="s">
        <v>278</v>
      </c>
      <c r="C43" s="2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9</v>
      </c>
      <c r="R43" s="4"/>
      <c r="S43" s="4"/>
      <c r="T43" s="4"/>
      <c r="U43" s="4"/>
      <c r="V43" s="2"/>
      <c r="W43" s="2"/>
      <c r="X43" s="2"/>
      <c r="Y43" s="2"/>
      <c r="Z43" s="2"/>
      <c r="AA43" s="2">
        <f t="shared" si="2"/>
        <v>9</v>
      </c>
      <c r="AB43" s="19"/>
    </row>
    <row r="44" spans="1:28" ht="12" customHeight="1">
      <c r="A44" s="2"/>
      <c r="B44" s="2" t="s">
        <v>221</v>
      </c>
      <c r="C44" s="2" t="s">
        <v>222</v>
      </c>
      <c r="D44" s="2"/>
      <c r="E44" s="2">
        <v>1974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4">
        <v>14</v>
      </c>
      <c r="S44" s="4"/>
      <c r="T44" s="4"/>
      <c r="U44" s="4">
        <v>5.5</v>
      </c>
      <c r="V44" s="2"/>
      <c r="W44" s="2"/>
      <c r="X44" s="2"/>
      <c r="Y44" s="2"/>
      <c r="Z44" s="2" t="s">
        <v>72</v>
      </c>
      <c r="AA44" s="2">
        <f t="shared" si="2"/>
        <v>19.5</v>
      </c>
      <c r="AB44" t="s">
        <v>283</v>
      </c>
    </row>
    <row r="45" spans="1:28" ht="12" customHeight="1">
      <c r="A45" s="2"/>
      <c r="B45" s="2" t="s">
        <v>227</v>
      </c>
      <c r="C45" s="2" t="s">
        <v>229</v>
      </c>
      <c r="D45" s="2"/>
      <c r="E45" s="2">
        <v>1597</v>
      </c>
      <c r="F45" s="2"/>
      <c r="G45" s="2">
        <v>6</v>
      </c>
      <c r="H45" s="2"/>
      <c r="I45" s="2">
        <v>6</v>
      </c>
      <c r="J45" s="2"/>
      <c r="K45" s="2"/>
      <c r="L45" s="2"/>
      <c r="M45" s="2"/>
      <c r="N45" s="2"/>
      <c r="O45" s="2"/>
      <c r="P45" s="2">
        <v>8</v>
      </c>
      <c r="Q45" s="2"/>
      <c r="R45" s="4"/>
      <c r="S45" s="4"/>
      <c r="T45" s="4">
        <v>10</v>
      </c>
      <c r="U45" s="4"/>
      <c r="V45" s="2">
        <v>6</v>
      </c>
      <c r="W45" s="2"/>
      <c r="X45" s="2">
        <v>5</v>
      </c>
      <c r="Y45" s="2"/>
      <c r="Z45" s="2"/>
      <c r="AA45" s="2">
        <f t="shared" si="2"/>
        <v>41</v>
      </c>
      <c r="AB45" t="s">
        <v>283</v>
      </c>
    </row>
    <row r="46" spans="1:28" ht="12" customHeight="1">
      <c r="A46" s="2"/>
      <c r="B46" s="2" t="s">
        <v>226</v>
      </c>
      <c r="C46" s="2" t="s">
        <v>229</v>
      </c>
      <c r="D46" s="2"/>
      <c r="E46" s="2">
        <v>1642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8</v>
      </c>
      <c r="Q46" s="2">
        <v>9</v>
      </c>
      <c r="R46" s="4"/>
      <c r="S46" s="4"/>
      <c r="T46" s="4">
        <v>10</v>
      </c>
      <c r="U46" s="4"/>
      <c r="V46" s="2"/>
      <c r="W46" s="2"/>
      <c r="X46" s="2"/>
      <c r="Y46" s="2"/>
      <c r="Z46" s="2"/>
      <c r="AA46" s="2">
        <f t="shared" si="2"/>
        <v>27</v>
      </c>
      <c r="AB46" s="3" t="s">
        <v>283</v>
      </c>
    </row>
    <row r="47" spans="1:28" ht="12" customHeight="1">
      <c r="A47" s="2"/>
      <c r="B47" s="2" t="s">
        <v>228</v>
      </c>
      <c r="C47" s="2" t="s">
        <v>229</v>
      </c>
      <c r="D47" s="2"/>
      <c r="E47" s="2">
        <v>1548</v>
      </c>
      <c r="F47" s="2"/>
      <c r="G47" s="2"/>
      <c r="H47" s="2">
        <v>6</v>
      </c>
      <c r="I47" s="2"/>
      <c r="J47" s="2">
        <v>6</v>
      </c>
      <c r="K47" s="2"/>
      <c r="L47" s="2"/>
      <c r="M47" s="2"/>
      <c r="N47" s="2"/>
      <c r="O47" s="2"/>
      <c r="P47" s="2">
        <v>8</v>
      </c>
      <c r="Q47" s="2"/>
      <c r="R47" s="4"/>
      <c r="S47" s="4"/>
      <c r="T47" s="4">
        <v>10</v>
      </c>
      <c r="U47" s="4"/>
      <c r="V47" s="2">
        <v>6</v>
      </c>
      <c r="W47" s="2"/>
      <c r="X47" s="2">
        <v>5</v>
      </c>
      <c r="Y47" s="2"/>
      <c r="Z47" s="2"/>
      <c r="AA47" s="2">
        <f t="shared" si="2"/>
        <v>41</v>
      </c>
      <c r="AB47" t="s">
        <v>283</v>
      </c>
    </row>
    <row r="48" spans="1:28" ht="12" customHeight="1">
      <c r="A48" s="2"/>
      <c r="B48" s="2" t="s">
        <v>225</v>
      </c>
      <c r="C48" s="2" t="s">
        <v>229</v>
      </c>
      <c r="D48" s="2"/>
      <c r="E48" s="2">
        <v>1471</v>
      </c>
      <c r="F48" s="2"/>
      <c r="G48" s="2"/>
      <c r="H48" s="2"/>
      <c r="I48" s="2"/>
      <c r="J48" s="2"/>
      <c r="K48" s="4"/>
      <c r="L48" s="2"/>
      <c r="M48" s="2"/>
      <c r="N48" s="2"/>
      <c r="O48" s="2">
        <v>6</v>
      </c>
      <c r="P48" s="2"/>
      <c r="Q48" s="2"/>
      <c r="R48" s="4"/>
      <c r="S48" s="4"/>
      <c r="T48" s="4">
        <v>10</v>
      </c>
      <c r="U48" s="4"/>
      <c r="V48" s="2"/>
      <c r="W48" s="2"/>
      <c r="X48" s="2"/>
      <c r="Y48" s="2"/>
      <c r="Z48" s="2"/>
      <c r="AA48" s="2">
        <f t="shared" si="2"/>
        <v>16</v>
      </c>
      <c r="AB48" t="s">
        <v>283</v>
      </c>
    </row>
    <row r="49" spans="1:28" ht="12" customHeight="1">
      <c r="A49" s="2"/>
      <c r="B49" s="2" t="s">
        <v>152</v>
      </c>
      <c r="C49" s="2" t="s">
        <v>153</v>
      </c>
      <c r="D49" s="2"/>
      <c r="E49" s="2">
        <v>2111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4">
        <v>14</v>
      </c>
      <c r="S49" s="4">
        <v>8</v>
      </c>
      <c r="T49" s="4"/>
      <c r="U49" s="4">
        <v>5.5</v>
      </c>
      <c r="V49" s="2"/>
      <c r="W49" s="2"/>
      <c r="X49" s="2"/>
      <c r="Y49" s="2"/>
      <c r="Z49" s="2" t="s">
        <v>79</v>
      </c>
      <c r="AA49" s="2">
        <f t="shared" si="2"/>
        <v>27.5</v>
      </c>
      <c r="AB49" t="s">
        <v>283</v>
      </c>
    </row>
    <row r="50" spans="1:27" ht="12" customHeight="1">
      <c r="A50" s="2"/>
      <c r="B50" s="4" t="s">
        <v>122</v>
      </c>
      <c r="C50" s="2" t="s">
        <v>153</v>
      </c>
      <c r="D50" s="2"/>
      <c r="E50" s="2">
        <v>2037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>
        <v>14</v>
      </c>
      <c r="S50" s="4">
        <v>8</v>
      </c>
      <c r="T50" s="4"/>
      <c r="U50" s="4">
        <v>5.5</v>
      </c>
      <c r="V50" s="2"/>
      <c r="W50" s="2"/>
      <c r="X50" s="2"/>
      <c r="Y50" s="2"/>
      <c r="Z50" s="2" t="s">
        <v>177</v>
      </c>
      <c r="AA50" s="2">
        <f t="shared" si="2"/>
        <v>27.5</v>
      </c>
    </row>
    <row r="51" spans="1:28" ht="12" customHeight="1">
      <c r="A51" s="2"/>
      <c r="B51" s="2" t="s">
        <v>121</v>
      </c>
      <c r="C51" s="2" t="s">
        <v>153</v>
      </c>
      <c r="D51" s="2"/>
      <c r="E51" s="2">
        <v>2070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>
        <v>14</v>
      </c>
      <c r="S51" s="4">
        <v>8</v>
      </c>
      <c r="T51" s="4"/>
      <c r="U51" s="4">
        <v>5.5</v>
      </c>
      <c r="V51" s="2"/>
      <c r="W51" s="2"/>
      <c r="X51" s="2"/>
      <c r="Y51" s="2"/>
      <c r="Z51" s="2" t="s">
        <v>122</v>
      </c>
      <c r="AA51" s="2">
        <f t="shared" si="2"/>
        <v>27.5</v>
      </c>
      <c r="AB51" t="s">
        <v>283</v>
      </c>
    </row>
    <row r="52" spans="1:28" ht="12" customHeight="1">
      <c r="A52" s="2"/>
      <c r="B52" s="2" t="s">
        <v>118</v>
      </c>
      <c r="C52" s="2" t="s">
        <v>53</v>
      </c>
      <c r="D52" s="2" t="s">
        <v>303</v>
      </c>
      <c r="E52" s="2">
        <v>1184</v>
      </c>
      <c r="F52" s="2"/>
      <c r="G52" s="2"/>
      <c r="H52" s="2"/>
      <c r="I52" s="2"/>
      <c r="J52" s="2">
        <v>6</v>
      </c>
      <c r="K52" s="2">
        <v>5</v>
      </c>
      <c r="L52" s="2"/>
      <c r="M52" s="2">
        <v>5</v>
      </c>
      <c r="N52" s="2"/>
      <c r="O52" s="2"/>
      <c r="P52" s="2"/>
      <c r="Q52" s="2"/>
      <c r="R52" s="4"/>
      <c r="S52" s="4"/>
      <c r="T52" s="4"/>
      <c r="U52" s="4"/>
      <c r="V52" s="2"/>
      <c r="W52" s="2"/>
      <c r="X52" s="2"/>
      <c r="Y52" s="2"/>
      <c r="Z52" s="2"/>
      <c r="AA52" s="2">
        <f t="shared" si="2"/>
        <v>16</v>
      </c>
      <c r="AB52" t="s">
        <v>283</v>
      </c>
    </row>
    <row r="53" spans="1:28" ht="12" customHeight="1">
      <c r="A53" s="2"/>
      <c r="B53" s="2" t="s">
        <v>57</v>
      </c>
      <c r="C53" s="2" t="s">
        <v>53</v>
      </c>
      <c r="D53" s="2" t="s">
        <v>304</v>
      </c>
      <c r="E53" s="2">
        <v>1410</v>
      </c>
      <c r="F53" s="2"/>
      <c r="G53" s="2"/>
      <c r="H53" s="2">
        <v>6</v>
      </c>
      <c r="I53" s="2"/>
      <c r="J53" s="2">
        <v>6</v>
      </c>
      <c r="K53" s="2"/>
      <c r="L53" s="2"/>
      <c r="M53" s="2"/>
      <c r="N53" s="2"/>
      <c r="O53" s="2">
        <v>6</v>
      </c>
      <c r="P53" s="2"/>
      <c r="Q53" s="2"/>
      <c r="R53" s="4"/>
      <c r="S53" s="4"/>
      <c r="T53" s="4"/>
      <c r="U53" s="4"/>
      <c r="V53" s="2"/>
      <c r="W53" s="2"/>
      <c r="X53" s="2"/>
      <c r="Y53" s="2"/>
      <c r="Z53" s="2"/>
      <c r="AA53" s="2">
        <f t="shared" si="2"/>
        <v>18</v>
      </c>
      <c r="AB53" t="s">
        <v>283</v>
      </c>
    </row>
    <row r="54" spans="1:28" ht="12" customHeight="1">
      <c r="A54" s="2"/>
      <c r="B54" s="2" t="s">
        <v>186</v>
      </c>
      <c r="C54" s="2" t="s">
        <v>53</v>
      </c>
      <c r="D54" s="2" t="s">
        <v>305</v>
      </c>
      <c r="E54" s="2">
        <v>1508</v>
      </c>
      <c r="F54" s="2"/>
      <c r="G54" s="2">
        <v>6</v>
      </c>
      <c r="H54" s="2">
        <v>6</v>
      </c>
      <c r="I54" s="2"/>
      <c r="J54" s="2"/>
      <c r="K54" s="2"/>
      <c r="L54" s="2"/>
      <c r="M54" s="2"/>
      <c r="N54" s="2"/>
      <c r="O54" s="2"/>
      <c r="P54" s="2">
        <v>8</v>
      </c>
      <c r="Q54" s="2"/>
      <c r="R54" s="4"/>
      <c r="S54" s="4"/>
      <c r="T54" s="4"/>
      <c r="U54" s="4"/>
      <c r="V54" s="2"/>
      <c r="W54" s="2"/>
      <c r="X54" s="2"/>
      <c r="Y54" s="2"/>
      <c r="Z54" s="2"/>
      <c r="AA54" s="2">
        <f t="shared" si="2"/>
        <v>20</v>
      </c>
      <c r="AB54" t="s">
        <v>283</v>
      </c>
    </row>
    <row r="55" spans="1:28" ht="12" customHeight="1">
      <c r="A55" s="2"/>
      <c r="B55" s="2" t="s">
        <v>172</v>
      </c>
      <c r="C55" s="2" t="s">
        <v>53</v>
      </c>
      <c r="D55" s="2" t="s">
        <v>306</v>
      </c>
      <c r="E55" s="2">
        <v>1205</v>
      </c>
      <c r="F55" s="2"/>
      <c r="G55" s="2"/>
      <c r="H55" s="2"/>
      <c r="I55" s="2"/>
      <c r="J55" s="2"/>
      <c r="K55" s="2">
        <v>5</v>
      </c>
      <c r="L55" s="2"/>
      <c r="M55" s="2">
        <v>5</v>
      </c>
      <c r="N55" s="2">
        <v>5</v>
      </c>
      <c r="O55" s="2"/>
      <c r="P55" s="2"/>
      <c r="Q55" s="2"/>
      <c r="R55" s="4"/>
      <c r="S55" s="4"/>
      <c r="T55" s="4"/>
      <c r="U55" s="4"/>
      <c r="V55" s="2"/>
      <c r="W55" s="2"/>
      <c r="X55" s="2"/>
      <c r="Y55" s="2"/>
      <c r="Z55" s="2"/>
      <c r="AA55" s="2">
        <f t="shared" si="2"/>
        <v>15</v>
      </c>
      <c r="AB55" t="s">
        <v>283</v>
      </c>
    </row>
    <row r="56" spans="1:28" ht="12" customHeight="1">
      <c r="A56" s="2"/>
      <c r="B56" s="2" t="s">
        <v>189</v>
      </c>
      <c r="C56" s="2" t="s">
        <v>190</v>
      </c>
      <c r="D56" s="2"/>
      <c r="E56" s="2" t="s">
        <v>180</v>
      </c>
      <c r="F56" s="2"/>
      <c r="G56" s="2">
        <v>6</v>
      </c>
      <c r="H56" s="2"/>
      <c r="I56" s="2"/>
      <c r="J56" s="2"/>
      <c r="K56" s="2"/>
      <c r="L56" s="2"/>
      <c r="M56" s="2"/>
      <c r="N56" s="2"/>
      <c r="O56" s="2"/>
      <c r="P56" s="2"/>
      <c r="Q56" s="2">
        <v>9</v>
      </c>
      <c r="R56" s="4"/>
      <c r="S56" s="4"/>
      <c r="T56" s="4"/>
      <c r="U56" s="4"/>
      <c r="V56" s="2">
        <v>6</v>
      </c>
      <c r="W56" s="2"/>
      <c r="X56" s="2"/>
      <c r="Y56" s="2"/>
      <c r="Z56" s="2"/>
      <c r="AA56" s="2">
        <f t="shared" si="2"/>
        <v>21</v>
      </c>
      <c r="AB56" t="s">
        <v>283</v>
      </c>
    </row>
    <row r="57" spans="1:28" ht="12.75">
      <c r="A57" s="2"/>
      <c r="B57" s="2" t="s">
        <v>284</v>
      </c>
      <c r="C57" s="2" t="s">
        <v>190</v>
      </c>
      <c r="D57" s="2"/>
      <c r="E57" s="2" t="s">
        <v>180</v>
      </c>
      <c r="F57" s="2"/>
      <c r="G57" s="2"/>
      <c r="H57" s="2">
        <v>6</v>
      </c>
      <c r="I57" s="2"/>
      <c r="J57" s="2"/>
      <c r="K57" s="2"/>
      <c r="L57" s="2"/>
      <c r="M57" s="2"/>
      <c r="N57" s="2"/>
      <c r="O57" s="2"/>
      <c r="P57" s="2"/>
      <c r="Q57" s="2"/>
      <c r="R57" s="4"/>
      <c r="S57" s="4"/>
      <c r="T57" s="4">
        <v>10</v>
      </c>
      <c r="U57" s="4"/>
      <c r="V57" s="2"/>
      <c r="W57" s="2"/>
      <c r="X57" s="2">
        <v>5</v>
      </c>
      <c r="Y57" s="2"/>
      <c r="Z57" s="2"/>
      <c r="AA57" s="2">
        <f t="shared" si="2"/>
        <v>21</v>
      </c>
      <c r="AB57" t="s">
        <v>283</v>
      </c>
    </row>
    <row r="58" spans="1:28" ht="12.75">
      <c r="A58" s="2"/>
      <c r="B58" s="4" t="s">
        <v>191</v>
      </c>
      <c r="C58" s="2" t="s">
        <v>190</v>
      </c>
      <c r="D58" s="2"/>
      <c r="E58" s="2" t="s">
        <v>180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"/>
      <c r="S58" s="4"/>
      <c r="T58" s="4">
        <v>10</v>
      </c>
      <c r="U58" s="4"/>
      <c r="V58" s="2"/>
      <c r="W58" s="2"/>
      <c r="X58" s="2">
        <v>5</v>
      </c>
      <c r="Y58" s="2">
        <v>5</v>
      </c>
      <c r="Z58" s="2"/>
      <c r="AA58" s="2">
        <f t="shared" si="2"/>
        <v>20</v>
      </c>
      <c r="AB58" t="s">
        <v>283</v>
      </c>
    </row>
    <row r="59" spans="1:28" ht="12" customHeight="1">
      <c r="A59" s="2"/>
      <c r="B59" s="2" t="s">
        <v>195</v>
      </c>
      <c r="C59" s="2" t="s">
        <v>190</v>
      </c>
      <c r="D59" s="2"/>
      <c r="E59" s="2">
        <v>1338</v>
      </c>
      <c r="F59" s="2"/>
      <c r="G59" s="2"/>
      <c r="H59" s="2"/>
      <c r="I59" s="2"/>
      <c r="J59" s="2"/>
      <c r="K59" s="2">
        <v>5</v>
      </c>
      <c r="L59" s="2">
        <v>5</v>
      </c>
      <c r="M59" s="2"/>
      <c r="N59" s="2"/>
      <c r="O59" s="2"/>
      <c r="P59" s="2"/>
      <c r="Q59" s="2"/>
      <c r="R59" s="4"/>
      <c r="S59" s="4"/>
      <c r="T59" s="4"/>
      <c r="U59" s="4"/>
      <c r="V59" s="2"/>
      <c r="W59" s="2"/>
      <c r="X59" s="2"/>
      <c r="Y59" s="2"/>
      <c r="Z59" s="2"/>
      <c r="AA59" s="2">
        <f t="shared" si="2"/>
        <v>10</v>
      </c>
      <c r="AB59" t="s">
        <v>283</v>
      </c>
    </row>
    <row r="60" spans="1:28" ht="12" customHeight="1">
      <c r="A60" s="2"/>
      <c r="B60" s="2" t="s">
        <v>193</v>
      </c>
      <c r="C60" s="2" t="s">
        <v>190</v>
      </c>
      <c r="D60" s="2"/>
      <c r="E60" s="2">
        <v>1293</v>
      </c>
      <c r="F60" s="2"/>
      <c r="G60" s="2"/>
      <c r="H60" s="2"/>
      <c r="I60" s="2"/>
      <c r="J60" s="2"/>
      <c r="K60" s="2">
        <v>5</v>
      </c>
      <c r="L60" s="2">
        <v>5</v>
      </c>
      <c r="M60" s="2"/>
      <c r="N60" s="2"/>
      <c r="O60" s="2"/>
      <c r="P60" s="2"/>
      <c r="Q60" s="2"/>
      <c r="R60" s="4"/>
      <c r="S60" s="4"/>
      <c r="T60" s="4"/>
      <c r="U60" s="4"/>
      <c r="V60" s="2"/>
      <c r="W60" s="2"/>
      <c r="X60" s="2"/>
      <c r="Y60" s="2"/>
      <c r="Z60" s="2"/>
      <c r="AA60" s="2">
        <f t="shared" si="2"/>
        <v>10</v>
      </c>
      <c r="AB60" t="s">
        <v>283</v>
      </c>
    </row>
    <row r="61" spans="1:28" ht="12" customHeight="1">
      <c r="A61" s="2"/>
      <c r="B61" s="2" t="s">
        <v>197</v>
      </c>
      <c r="C61" s="2" t="s">
        <v>190</v>
      </c>
      <c r="D61" s="2"/>
      <c r="E61" s="2">
        <v>0</v>
      </c>
      <c r="F61" s="4"/>
      <c r="G61" s="2"/>
      <c r="H61" s="2"/>
      <c r="I61" s="2"/>
      <c r="J61" s="2"/>
      <c r="K61" s="2">
        <v>5</v>
      </c>
      <c r="L61" s="2">
        <v>5</v>
      </c>
      <c r="M61" s="2"/>
      <c r="N61" s="2"/>
      <c r="O61" s="2"/>
      <c r="P61" s="2"/>
      <c r="Q61" s="2"/>
      <c r="R61" s="4"/>
      <c r="S61" s="4"/>
      <c r="T61" s="4"/>
      <c r="U61" s="4"/>
      <c r="V61" s="2"/>
      <c r="W61" s="2"/>
      <c r="X61" s="2"/>
      <c r="Y61" s="2"/>
      <c r="Z61" s="2"/>
      <c r="AA61" s="2">
        <f t="shared" si="2"/>
        <v>10</v>
      </c>
      <c r="AB61" t="s">
        <v>283</v>
      </c>
    </row>
    <row r="62" spans="1:28" ht="12" customHeight="1">
      <c r="A62" s="2"/>
      <c r="B62" s="2" t="s">
        <v>198</v>
      </c>
      <c r="C62" s="2" t="s">
        <v>190</v>
      </c>
      <c r="D62" s="2"/>
      <c r="E62" s="2" t="s">
        <v>180</v>
      </c>
      <c r="F62" s="2"/>
      <c r="G62" s="2"/>
      <c r="H62" s="2"/>
      <c r="I62" s="2"/>
      <c r="J62" s="2"/>
      <c r="K62" s="2"/>
      <c r="L62" s="2">
        <v>5</v>
      </c>
      <c r="M62" s="2"/>
      <c r="N62" s="2">
        <v>5</v>
      </c>
      <c r="O62" s="2"/>
      <c r="P62" s="2"/>
      <c r="Q62" s="2"/>
      <c r="R62" s="4"/>
      <c r="S62" s="4"/>
      <c r="T62" s="4"/>
      <c r="U62" s="4"/>
      <c r="V62" s="2"/>
      <c r="W62" s="2"/>
      <c r="X62" s="2"/>
      <c r="Y62" s="2"/>
      <c r="Z62" s="2"/>
      <c r="AA62" s="2">
        <f t="shared" si="2"/>
        <v>10</v>
      </c>
      <c r="AB62" t="s">
        <v>283</v>
      </c>
    </row>
    <row r="63" spans="1:28" ht="12" customHeight="1">
      <c r="A63" s="2"/>
      <c r="B63" s="2" t="s">
        <v>194</v>
      </c>
      <c r="C63" s="2" t="s">
        <v>190</v>
      </c>
      <c r="D63" s="2"/>
      <c r="E63" s="2">
        <v>1344</v>
      </c>
      <c r="F63" s="2"/>
      <c r="G63" s="2"/>
      <c r="H63" s="2"/>
      <c r="I63" s="2"/>
      <c r="J63" s="2"/>
      <c r="K63" s="2">
        <v>5</v>
      </c>
      <c r="L63" s="2">
        <v>5</v>
      </c>
      <c r="M63" s="2"/>
      <c r="N63" s="2"/>
      <c r="O63" s="2"/>
      <c r="P63" s="2"/>
      <c r="Q63" s="2"/>
      <c r="R63" s="4"/>
      <c r="S63" s="4"/>
      <c r="T63" s="4"/>
      <c r="U63" s="2"/>
      <c r="V63" s="2"/>
      <c r="W63" s="2"/>
      <c r="X63" s="2"/>
      <c r="Y63" s="2"/>
      <c r="Z63" s="2"/>
      <c r="AA63" s="2">
        <f t="shared" si="2"/>
        <v>10</v>
      </c>
      <c r="AB63" t="s">
        <v>283</v>
      </c>
    </row>
    <row r="64" spans="1:28" ht="12.75">
      <c r="A64" s="2"/>
      <c r="B64" s="2" t="s">
        <v>192</v>
      </c>
      <c r="C64" s="2" t="s">
        <v>190</v>
      </c>
      <c r="D64" s="2"/>
      <c r="E64" s="2" t="s">
        <v>180</v>
      </c>
      <c r="F64" s="2"/>
      <c r="G64" s="2">
        <v>6</v>
      </c>
      <c r="H64" s="2">
        <v>6</v>
      </c>
      <c r="I64" s="2"/>
      <c r="J64" s="2"/>
      <c r="K64" s="2"/>
      <c r="L64" s="2"/>
      <c r="M64" s="2"/>
      <c r="N64" s="2"/>
      <c r="O64" s="2"/>
      <c r="P64" s="2"/>
      <c r="Q64" s="2"/>
      <c r="R64" s="4"/>
      <c r="S64" s="4"/>
      <c r="T64" s="4"/>
      <c r="U64" s="4"/>
      <c r="V64" s="2">
        <v>6</v>
      </c>
      <c r="W64" s="2"/>
      <c r="X64" s="2"/>
      <c r="Y64" s="2"/>
      <c r="Z64" s="2"/>
      <c r="AA64" s="2">
        <f t="shared" si="2"/>
        <v>18</v>
      </c>
      <c r="AB64" t="s">
        <v>283</v>
      </c>
    </row>
    <row r="65" spans="1:28" ht="12" customHeight="1">
      <c r="A65" s="2"/>
      <c r="B65" s="2" t="s">
        <v>196</v>
      </c>
      <c r="C65" s="2" t="s">
        <v>190</v>
      </c>
      <c r="D65" s="2"/>
      <c r="E65" s="2">
        <v>1189</v>
      </c>
      <c r="F65" s="2"/>
      <c r="G65" s="2"/>
      <c r="H65" s="2"/>
      <c r="I65" s="2"/>
      <c r="J65" s="2"/>
      <c r="K65" s="2"/>
      <c r="L65" s="2">
        <v>5</v>
      </c>
      <c r="M65" s="2"/>
      <c r="N65" s="2">
        <v>5</v>
      </c>
      <c r="O65" s="2"/>
      <c r="P65" s="2"/>
      <c r="Q65" s="2"/>
      <c r="R65" s="4"/>
      <c r="S65" s="4"/>
      <c r="T65" s="4"/>
      <c r="U65" s="4"/>
      <c r="V65" s="2"/>
      <c r="W65" s="2"/>
      <c r="X65" s="2"/>
      <c r="Y65" s="2"/>
      <c r="Z65" s="2"/>
      <c r="AA65" s="2">
        <f t="shared" si="2"/>
        <v>10</v>
      </c>
      <c r="AB65" t="s">
        <v>283</v>
      </c>
    </row>
    <row r="66" spans="1:28" ht="12" customHeight="1">
      <c r="A66" s="2"/>
      <c r="B66" s="2" t="s">
        <v>123</v>
      </c>
      <c r="C66" s="2" t="s">
        <v>271</v>
      </c>
      <c r="D66" s="2"/>
      <c r="E66" s="2">
        <v>1475</v>
      </c>
      <c r="F66" s="2"/>
      <c r="G66" s="2">
        <v>6</v>
      </c>
      <c r="H66" s="2"/>
      <c r="I66" s="2"/>
      <c r="J66" s="2"/>
      <c r="K66" s="2"/>
      <c r="L66" s="2"/>
      <c r="M66" s="2"/>
      <c r="N66" s="2"/>
      <c r="O66" s="2">
        <v>6</v>
      </c>
      <c r="P66" s="2">
        <v>8</v>
      </c>
      <c r="Q66" s="2"/>
      <c r="R66" s="4"/>
      <c r="S66" s="4"/>
      <c r="T66" s="4"/>
      <c r="U66" s="4"/>
      <c r="V66" s="2">
        <v>6</v>
      </c>
      <c r="W66" s="2"/>
      <c r="X66" s="2"/>
      <c r="Y66" s="2"/>
      <c r="Z66" s="2"/>
      <c r="AA66" s="2">
        <f t="shared" si="2"/>
        <v>26</v>
      </c>
      <c r="AB66" t="s">
        <v>283</v>
      </c>
    </row>
    <row r="67" spans="1:28" ht="12" customHeight="1">
      <c r="A67" s="2"/>
      <c r="B67" s="2" t="s">
        <v>179</v>
      </c>
      <c r="C67" s="2" t="s">
        <v>233</v>
      </c>
      <c r="D67" s="2"/>
      <c r="E67" s="2">
        <v>1607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>
        <v>8</v>
      </c>
      <c r="Q67" s="2">
        <v>9</v>
      </c>
      <c r="R67" s="4"/>
      <c r="S67" s="4"/>
      <c r="T67" s="4"/>
      <c r="U67" s="4"/>
      <c r="V67" s="2"/>
      <c r="W67" s="2"/>
      <c r="X67" s="2"/>
      <c r="Y67" s="2"/>
      <c r="Z67" s="2"/>
      <c r="AA67" s="2">
        <f t="shared" si="2"/>
        <v>17</v>
      </c>
      <c r="AB67" t="s">
        <v>283</v>
      </c>
    </row>
    <row r="68" spans="1:28" ht="12" customHeight="1">
      <c r="A68" s="2"/>
      <c r="B68" s="2" t="s">
        <v>217</v>
      </c>
      <c r="C68" s="2" t="s">
        <v>26</v>
      </c>
      <c r="D68" s="2"/>
      <c r="E68" s="2">
        <v>1993</v>
      </c>
      <c r="F68" s="4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4">
        <v>14</v>
      </c>
      <c r="S68" s="4">
        <v>8</v>
      </c>
      <c r="T68" s="4"/>
      <c r="U68" s="4"/>
      <c r="V68" s="2"/>
      <c r="W68" s="2"/>
      <c r="X68" s="2"/>
      <c r="Y68" s="2"/>
      <c r="Z68" s="2"/>
      <c r="AA68" s="2">
        <f t="shared" si="2"/>
        <v>22</v>
      </c>
      <c r="AB68" t="s">
        <v>283</v>
      </c>
    </row>
    <row r="69" spans="1:28" ht="12" customHeight="1">
      <c r="A69" s="2"/>
      <c r="B69" s="2" t="s">
        <v>72</v>
      </c>
      <c r="C69" s="2" t="s">
        <v>26</v>
      </c>
      <c r="D69" s="2"/>
      <c r="E69" s="2">
        <v>1980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">
        <v>14</v>
      </c>
      <c r="S69" s="4"/>
      <c r="T69" s="4"/>
      <c r="U69" s="4">
        <v>5.5</v>
      </c>
      <c r="V69" s="2"/>
      <c r="W69" s="2"/>
      <c r="X69" s="2"/>
      <c r="Y69" s="2"/>
      <c r="Z69" s="2" t="s">
        <v>221</v>
      </c>
      <c r="AA69" s="2">
        <f aca="true" t="shared" si="3" ref="AA69:AA98">SUM(G69:Y69)</f>
        <v>19.5</v>
      </c>
      <c r="AB69" t="s">
        <v>283</v>
      </c>
    </row>
    <row r="70" spans="1:28" ht="12" customHeight="1">
      <c r="A70" s="2"/>
      <c r="B70" s="4" t="s">
        <v>48</v>
      </c>
      <c r="C70" s="2" t="s">
        <v>26</v>
      </c>
      <c r="D70" s="2"/>
      <c r="E70" s="2">
        <v>1841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">
        <v>14</v>
      </c>
      <c r="S70" s="4"/>
      <c r="T70" s="4"/>
      <c r="U70" s="4">
        <v>5.5</v>
      </c>
      <c r="V70" s="2"/>
      <c r="W70" s="2"/>
      <c r="X70" s="2"/>
      <c r="Y70" s="2"/>
      <c r="Z70" s="2" t="s">
        <v>340</v>
      </c>
      <c r="AA70" s="2">
        <f t="shared" si="3"/>
        <v>19.5</v>
      </c>
      <c r="AB70" t="s">
        <v>283</v>
      </c>
    </row>
    <row r="71" spans="1:28" ht="12" customHeight="1">
      <c r="A71" s="2"/>
      <c r="B71" s="2" t="s">
        <v>170</v>
      </c>
      <c r="C71" s="2" t="s">
        <v>26</v>
      </c>
      <c r="D71" s="2"/>
      <c r="E71" s="2">
        <v>1773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9</v>
      </c>
      <c r="R71" s="4"/>
      <c r="S71" s="4"/>
      <c r="T71" s="4"/>
      <c r="U71" s="4"/>
      <c r="V71" s="2"/>
      <c r="W71" s="2"/>
      <c r="X71" s="2"/>
      <c r="Y71" s="2"/>
      <c r="Z71" s="2"/>
      <c r="AA71" s="2">
        <f t="shared" si="3"/>
        <v>9</v>
      </c>
      <c r="AB71" t="s">
        <v>283</v>
      </c>
    </row>
    <row r="72" spans="1:28" ht="12" customHeight="1">
      <c r="A72" s="2"/>
      <c r="B72" s="2" t="s">
        <v>71</v>
      </c>
      <c r="C72" s="2" t="s">
        <v>26</v>
      </c>
      <c r="D72" s="2"/>
      <c r="E72" s="2">
        <v>1426</v>
      </c>
      <c r="F72" s="2"/>
      <c r="G72" s="2">
        <v>6</v>
      </c>
      <c r="H72" s="2"/>
      <c r="I72" s="2"/>
      <c r="J72" s="2"/>
      <c r="K72" s="2"/>
      <c r="L72" s="2"/>
      <c r="M72" s="2"/>
      <c r="N72" s="2"/>
      <c r="O72" s="2">
        <v>6</v>
      </c>
      <c r="P72" s="2"/>
      <c r="Q72" s="2"/>
      <c r="R72" s="4"/>
      <c r="S72" s="4"/>
      <c r="T72" s="4"/>
      <c r="U72" s="4"/>
      <c r="V72" s="2"/>
      <c r="W72" s="2"/>
      <c r="X72" s="2"/>
      <c r="Y72" s="2"/>
      <c r="Z72" s="2"/>
      <c r="AA72" s="2">
        <f t="shared" si="3"/>
        <v>12</v>
      </c>
      <c r="AB72" t="s">
        <v>283</v>
      </c>
    </row>
    <row r="73" spans="1:28" ht="12" customHeight="1">
      <c r="A73" s="2"/>
      <c r="B73" s="2" t="s">
        <v>173</v>
      </c>
      <c r="C73" s="2" t="s">
        <v>26</v>
      </c>
      <c r="D73" s="2"/>
      <c r="E73" s="2">
        <v>1376</v>
      </c>
      <c r="F73" s="4"/>
      <c r="G73" s="2"/>
      <c r="H73" s="2">
        <v>6</v>
      </c>
      <c r="I73" s="2"/>
      <c r="J73" s="2"/>
      <c r="K73" s="2">
        <v>5</v>
      </c>
      <c r="L73" s="2"/>
      <c r="M73" s="2"/>
      <c r="N73" s="2"/>
      <c r="O73" s="2">
        <v>6</v>
      </c>
      <c r="P73" s="2"/>
      <c r="Q73" s="2"/>
      <c r="R73" s="4"/>
      <c r="S73" s="4"/>
      <c r="T73" s="4"/>
      <c r="U73" s="4"/>
      <c r="V73" s="2"/>
      <c r="W73" s="2">
        <v>5</v>
      </c>
      <c r="X73" s="2"/>
      <c r="Y73" s="2"/>
      <c r="Z73" s="2"/>
      <c r="AA73" s="2">
        <f t="shared" si="3"/>
        <v>22</v>
      </c>
      <c r="AB73" t="s">
        <v>283</v>
      </c>
    </row>
    <row r="74" spans="1:28" ht="12" customHeight="1">
      <c r="A74" s="2"/>
      <c r="B74" s="2" t="s">
        <v>29</v>
      </c>
      <c r="C74" s="2" t="s">
        <v>26</v>
      </c>
      <c r="D74" s="2"/>
      <c r="E74" s="2">
        <v>2333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4">
        <v>14</v>
      </c>
      <c r="S74" s="4"/>
      <c r="T74" s="4"/>
      <c r="U74" s="4"/>
      <c r="V74" s="2"/>
      <c r="W74" s="2"/>
      <c r="X74" s="2"/>
      <c r="Y74" s="2"/>
      <c r="Z74" s="2"/>
      <c r="AA74" s="2">
        <f t="shared" si="3"/>
        <v>14</v>
      </c>
      <c r="AB74" s="3"/>
    </row>
    <row r="75" spans="1:28" ht="12" customHeight="1">
      <c r="A75" s="2"/>
      <c r="B75" s="2" t="s">
        <v>171</v>
      </c>
      <c r="C75" s="2" t="s">
        <v>26</v>
      </c>
      <c r="D75" s="2"/>
      <c r="E75" s="2">
        <v>1823</v>
      </c>
      <c r="F75" s="2"/>
      <c r="G75" s="2">
        <v>6</v>
      </c>
      <c r="H75" s="2">
        <v>6</v>
      </c>
      <c r="I75" s="2"/>
      <c r="J75" s="2"/>
      <c r="K75" s="2"/>
      <c r="L75" s="2"/>
      <c r="M75" s="2"/>
      <c r="N75" s="2"/>
      <c r="O75" s="2"/>
      <c r="P75" s="2"/>
      <c r="Q75" s="2">
        <v>9</v>
      </c>
      <c r="R75" s="4"/>
      <c r="S75" s="4"/>
      <c r="T75" s="4"/>
      <c r="U75" s="4"/>
      <c r="V75" s="2">
        <v>6</v>
      </c>
      <c r="W75" s="2">
        <v>5</v>
      </c>
      <c r="X75" s="2"/>
      <c r="Y75" s="2"/>
      <c r="Z75" s="2"/>
      <c r="AA75" s="2">
        <f t="shared" si="3"/>
        <v>32</v>
      </c>
      <c r="AB75" s="127" t="s">
        <v>283</v>
      </c>
    </row>
    <row r="76" spans="1:28" ht="12" customHeight="1">
      <c r="A76" s="2"/>
      <c r="B76" s="2" t="s">
        <v>274</v>
      </c>
      <c r="C76" s="2" t="s">
        <v>26</v>
      </c>
      <c r="D76" s="2"/>
      <c r="E76" s="2">
        <v>1594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4">
        <v>8</v>
      </c>
      <c r="Q76" s="2"/>
      <c r="R76" s="4"/>
      <c r="S76" s="4"/>
      <c r="T76" s="4"/>
      <c r="U76" s="4"/>
      <c r="V76" s="2"/>
      <c r="W76" s="2"/>
      <c r="X76" s="2"/>
      <c r="Y76" s="2"/>
      <c r="Z76" s="2"/>
      <c r="AA76" s="2">
        <f t="shared" si="3"/>
        <v>8</v>
      </c>
      <c r="AB76" t="s">
        <v>283</v>
      </c>
    </row>
    <row r="77" spans="1:28" ht="12" customHeight="1">
      <c r="A77" s="2"/>
      <c r="B77" s="2" t="s">
        <v>340</v>
      </c>
      <c r="C77" s="2" t="s">
        <v>26</v>
      </c>
      <c r="D77" s="2"/>
      <c r="E77" s="2">
        <v>1959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4">
        <v>14</v>
      </c>
      <c r="S77" s="4"/>
      <c r="T77" s="4"/>
      <c r="U77" s="4">
        <v>5.5</v>
      </c>
      <c r="V77" s="2"/>
      <c r="W77" s="2"/>
      <c r="X77" s="2"/>
      <c r="Y77" s="2"/>
      <c r="Z77" s="2" t="s">
        <v>48</v>
      </c>
      <c r="AA77" s="2">
        <f t="shared" si="3"/>
        <v>19.5</v>
      </c>
      <c r="AB77" t="s">
        <v>283</v>
      </c>
    </row>
    <row r="78" spans="1:28" ht="12" customHeight="1">
      <c r="A78" s="2"/>
      <c r="B78" s="2" t="s">
        <v>176</v>
      </c>
      <c r="C78" s="2" t="s">
        <v>26</v>
      </c>
      <c r="D78" s="2"/>
      <c r="E78" s="2">
        <v>2036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4">
        <v>14</v>
      </c>
      <c r="S78" s="4"/>
      <c r="T78" s="4"/>
      <c r="U78" s="4"/>
      <c r="V78" s="2"/>
      <c r="W78" s="2"/>
      <c r="X78" s="2"/>
      <c r="Y78" s="2"/>
      <c r="Z78" s="2"/>
      <c r="AA78" s="2">
        <f t="shared" si="3"/>
        <v>14</v>
      </c>
      <c r="AB78" s="19" t="s">
        <v>283</v>
      </c>
    </row>
    <row r="79" spans="1:27" ht="12" customHeight="1">
      <c r="A79" s="2"/>
      <c r="B79" s="2" t="s">
        <v>70</v>
      </c>
      <c r="C79" s="2" t="s">
        <v>26</v>
      </c>
      <c r="D79" s="2"/>
      <c r="E79" s="2">
        <v>1640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>
        <v>8</v>
      </c>
      <c r="Q79" s="2">
        <v>9</v>
      </c>
      <c r="R79" s="4">
        <v>14</v>
      </c>
      <c r="S79" s="4">
        <v>8</v>
      </c>
      <c r="T79" s="4"/>
      <c r="U79" s="4"/>
      <c r="V79" s="2"/>
      <c r="W79" s="2"/>
      <c r="X79" s="2"/>
      <c r="Y79" s="2"/>
      <c r="Z79" s="2"/>
      <c r="AA79" s="2">
        <f t="shared" si="3"/>
        <v>39</v>
      </c>
    </row>
    <row r="80" spans="1:28" ht="12" customHeight="1">
      <c r="A80" s="2"/>
      <c r="B80" s="4" t="s">
        <v>223</v>
      </c>
      <c r="C80" s="2" t="s">
        <v>26</v>
      </c>
      <c r="D80" s="2"/>
      <c r="E80" s="2">
        <v>1923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4">
        <v>14</v>
      </c>
      <c r="S80" s="4">
        <v>8</v>
      </c>
      <c r="T80" s="4"/>
      <c r="U80" s="4"/>
      <c r="V80" s="2"/>
      <c r="W80" s="2"/>
      <c r="X80" s="2"/>
      <c r="Y80" s="2"/>
      <c r="Z80" s="2"/>
      <c r="AA80" s="2">
        <f t="shared" si="3"/>
        <v>22</v>
      </c>
      <c r="AB80" t="s">
        <v>283</v>
      </c>
    </row>
    <row r="81" spans="1:28" ht="12" customHeight="1">
      <c r="A81" s="2"/>
      <c r="B81" s="2" t="s">
        <v>203</v>
      </c>
      <c r="C81" s="2" t="s">
        <v>204</v>
      </c>
      <c r="D81" s="2"/>
      <c r="E81" s="2" t="s">
        <v>402</v>
      </c>
      <c r="F81" s="4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4">
        <v>14</v>
      </c>
      <c r="S81" s="4">
        <v>8</v>
      </c>
      <c r="T81" s="4"/>
      <c r="U81" s="4">
        <v>5.5</v>
      </c>
      <c r="V81" s="2"/>
      <c r="W81" s="2"/>
      <c r="X81" s="2"/>
      <c r="Y81" s="2"/>
      <c r="Z81" s="2" t="s">
        <v>205</v>
      </c>
      <c r="AA81" s="2">
        <f t="shared" si="3"/>
        <v>27.5</v>
      </c>
      <c r="AB81" s="19" t="s">
        <v>398</v>
      </c>
    </row>
    <row r="82" spans="1:28" ht="12" customHeight="1">
      <c r="A82" s="2"/>
      <c r="B82" s="2" t="s">
        <v>282</v>
      </c>
      <c r="C82" s="2" t="s">
        <v>204</v>
      </c>
      <c r="D82" s="2"/>
      <c r="E82" s="2">
        <v>1611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>
        <v>8</v>
      </c>
      <c r="Q82" s="2">
        <v>9</v>
      </c>
      <c r="R82" s="4">
        <v>14</v>
      </c>
      <c r="S82" s="4"/>
      <c r="T82" s="4"/>
      <c r="U82" s="4"/>
      <c r="V82" s="2"/>
      <c r="W82" s="2"/>
      <c r="X82" s="2"/>
      <c r="Y82" s="2"/>
      <c r="Z82" s="2"/>
      <c r="AA82" s="2">
        <f t="shared" si="3"/>
        <v>31</v>
      </c>
      <c r="AB82" s="19" t="s">
        <v>283</v>
      </c>
    </row>
    <row r="83" spans="1:28" ht="12" customHeight="1">
      <c r="A83" s="2"/>
      <c r="B83" s="2" t="s">
        <v>210</v>
      </c>
      <c r="C83" s="2" t="s">
        <v>181</v>
      </c>
      <c r="D83" s="2"/>
      <c r="E83" s="2">
        <v>1790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9</v>
      </c>
      <c r="R83" s="4">
        <v>14</v>
      </c>
      <c r="S83" s="4"/>
      <c r="T83" s="4"/>
      <c r="U83" s="4">
        <v>5.5</v>
      </c>
      <c r="V83" s="2"/>
      <c r="W83" s="2"/>
      <c r="X83" s="2"/>
      <c r="Y83" s="2"/>
      <c r="Z83" s="2" t="s">
        <v>206</v>
      </c>
      <c r="AA83" s="2">
        <f t="shared" si="3"/>
        <v>28.5</v>
      </c>
      <c r="AB83" t="s">
        <v>283</v>
      </c>
    </row>
    <row r="84" spans="1:28" ht="12" customHeight="1">
      <c r="A84" s="2"/>
      <c r="B84" s="2" t="s">
        <v>200</v>
      </c>
      <c r="C84" s="2" t="s">
        <v>181</v>
      </c>
      <c r="D84" s="2"/>
      <c r="E84" s="2">
        <v>1387</v>
      </c>
      <c r="F84" s="4"/>
      <c r="G84" s="4"/>
      <c r="H84" s="2"/>
      <c r="I84" s="2"/>
      <c r="J84" s="2"/>
      <c r="K84" s="2">
        <v>5</v>
      </c>
      <c r="L84" s="2"/>
      <c r="M84" s="2"/>
      <c r="N84" s="2"/>
      <c r="O84" s="2">
        <v>6</v>
      </c>
      <c r="P84" s="2"/>
      <c r="Q84" s="2"/>
      <c r="R84" s="4"/>
      <c r="S84" s="4"/>
      <c r="T84" s="4"/>
      <c r="U84" s="4"/>
      <c r="V84" s="2"/>
      <c r="W84" s="2">
        <v>5</v>
      </c>
      <c r="X84" s="2"/>
      <c r="Y84" s="2"/>
      <c r="Z84" s="2"/>
      <c r="AA84" s="2">
        <f t="shared" si="3"/>
        <v>16</v>
      </c>
      <c r="AB84" t="s">
        <v>283</v>
      </c>
    </row>
    <row r="85" spans="1:27" ht="12" customHeight="1">
      <c r="A85" s="2"/>
      <c r="B85" s="2" t="s">
        <v>201</v>
      </c>
      <c r="C85" s="2" t="s">
        <v>181</v>
      </c>
      <c r="D85" s="2"/>
      <c r="E85" s="2">
        <v>1219</v>
      </c>
      <c r="F85" s="4"/>
      <c r="G85" s="4"/>
      <c r="H85" s="2"/>
      <c r="I85" s="2"/>
      <c r="J85" s="2"/>
      <c r="K85" s="2">
        <v>5</v>
      </c>
      <c r="L85" s="2">
        <v>5</v>
      </c>
      <c r="M85" s="2"/>
      <c r="N85" s="2"/>
      <c r="O85" s="2"/>
      <c r="P85" s="2"/>
      <c r="Q85" s="2"/>
      <c r="R85" s="4"/>
      <c r="S85" s="4"/>
      <c r="T85" s="4"/>
      <c r="U85" s="4"/>
      <c r="V85" s="2"/>
      <c r="W85" s="2"/>
      <c r="X85" s="2"/>
      <c r="Y85" s="2"/>
      <c r="Z85" s="2"/>
      <c r="AA85" s="2">
        <f t="shared" si="3"/>
        <v>10</v>
      </c>
    </row>
    <row r="86" spans="1:28" ht="12" customHeight="1">
      <c r="A86" s="2"/>
      <c r="B86" s="2" t="s">
        <v>281</v>
      </c>
      <c r="C86" s="2" t="s">
        <v>181</v>
      </c>
      <c r="D86" s="4"/>
      <c r="E86" s="2">
        <v>1843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9</v>
      </c>
      <c r="R86" s="4"/>
      <c r="S86" s="4"/>
      <c r="T86" s="4">
        <v>10</v>
      </c>
      <c r="U86" s="4"/>
      <c r="V86" s="2"/>
      <c r="W86" s="2"/>
      <c r="X86" s="2"/>
      <c r="Y86" s="2"/>
      <c r="Z86" s="2"/>
      <c r="AA86" s="2">
        <f t="shared" si="3"/>
        <v>19</v>
      </c>
      <c r="AB86" t="s">
        <v>283</v>
      </c>
    </row>
    <row r="87" spans="1:28" ht="12" customHeight="1">
      <c r="A87" s="2"/>
      <c r="B87" s="2" t="s">
        <v>202</v>
      </c>
      <c r="C87" s="2" t="s">
        <v>181</v>
      </c>
      <c r="D87" s="2"/>
      <c r="E87" s="2">
        <v>1354</v>
      </c>
      <c r="F87" s="4"/>
      <c r="G87" s="4"/>
      <c r="H87" s="2"/>
      <c r="I87" s="2"/>
      <c r="J87" s="2"/>
      <c r="K87" s="2">
        <v>5</v>
      </c>
      <c r="L87" s="2"/>
      <c r="M87" s="2"/>
      <c r="N87" s="2"/>
      <c r="O87" s="2"/>
      <c r="P87" s="2"/>
      <c r="Q87" s="2"/>
      <c r="R87" s="4"/>
      <c r="S87" s="4"/>
      <c r="T87" s="4"/>
      <c r="U87" s="4"/>
      <c r="V87" s="2"/>
      <c r="W87" s="2"/>
      <c r="X87" s="2"/>
      <c r="Y87" s="2"/>
      <c r="Z87" s="2"/>
      <c r="AA87" s="2">
        <f t="shared" si="3"/>
        <v>5</v>
      </c>
      <c r="AB87" t="s">
        <v>283</v>
      </c>
    </row>
    <row r="88" spans="1:28" ht="12" customHeight="1">
      <c r="A88" s="2"/>
      <c r="B88" s="2" t="s">
        <v>80</v>
      </c>
      <c r="C88" s="2" t="s">
        <v>181</v>
      </c>
      <c r="D88" s="2"/>
      <c r="E88" s="2">
        <v>1260</v>
      </c>
      <c r="F88" s="2"/>
      <c r="G88" s="4"/>
      <c r="H88" s="4"/>
      <c r="I88" s="4"/>
      <c r="J88" s="4"/>
      <c r="K88" s="4"/>
      <c r="L88" s="4"/>
      <c r="M88" s="4">
        <v>5</v>
      </c>
      <c r="N88" s="4"/>
      <c r="O88" s="4"/>
      <c r="P88" s="4"/>
      <c r="Q88" s="4"/>
      <c r="R88" s="4"/>
      <c r="S88" s="4"/>
      <c r="T88" s="4"/>
      <c r="U88" s="2"/>
      <c r="V88" s="2"/>
      <c r="W88" s="2"/>
      <c r="X88" s="2"/>
      <c r="Y88" s="2"/>
      <c r="Z88" s="2"/>
      <c r="AA88" s="2">
        <f t="shared" si="3"/>
        <v>5</v>
      </c>
      <c r="AB88" t="s">
        <v>283</v>
      </c>
    </row>
    <row r="89" spans="1:28" ht="12" customHeight="1">
      <c r="A89" s="2"/>
      <c r="B89" s="4" t="s">
        <v>199</v>
      </c>
      <c r="C89" s="2" t="s">
        <v>181</v>
      </c>
      <c r="D89" s="2"/>
      <c r="E89" s="2">
        <v>1438</v>
      </c>
      <c r="F89" s="4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4"/>
      <c r="S89" s="4"/>
      <c r="T89" s="4"/>
      <c r="U89" s="4"/>
      <c r="V89" s="2"/>
      <c r="W89" s="2">
        <v>5</v>
      </c>
      <c r="X89" s="2"/>
      <c r="Y89" s="2"/>
      <c r="Z89" s="2"/>
      <c r="AA89" s="2">
        <f t="shared" si="3"/>
        <v>5</v>
      </c>
      <c r="AB89" s="3" t="s">
        <v>283</v>
      </c>
    </row>
    <row r="90" spans="1:28" ht="12" customHeight="1">
      <c r="A90" s="2"/>
      <c r="B90" s="2" t="s">
        <v>234</v>
      </c>
      <c r="C90" s="2" t="s">
        <v>25</v>
      </c>
      <c r="D90" s="2"/>
      <c r="E90" s="2">
        <v>1597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>
        <v>8</v>
      </c>
      <c r="Q90" s="2"/>
      <c r="R90" s="4"/>
      <c r="S90" s="4"/>
      <c r="T90" s="4"/>
      <c r="U90" s="4"/>
      <c r="V90" s="2"/>
      <c r="W90" s="2"/>
      <c r="X90" s="2"/>
      <c r="Y90" s="2"/>
      <c r="Z90" s="2"/>
      <c r="AA90" s="2">
        <f t="shared" si="3"/>
        <v>8</v>
      </c>
      <c r="AB90" t="s">
        <v>283</v>
      </c>
    </row>
    <row r="91" spans="1:28" ht="12" customHeight="1">
      <c r="A91" s="2"/>
      <c r="B91" s="2" t="s">
        <v>187</v>
      </c>
      <c r="C91" s="2" t="s">
        <v>25</v>
      </c>
      <c r="D91" s="2"/>
      <c r="E91" s="2">
        <v>2251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">
        <v>14</v>
      </c>
      <c r="S91" s="4"/>
      <c r="T91" s="4"/>
      <c r="U91" s="4"/>
      <c r="V91" s="2"/>
      <c r="W91" s="2"/>
      <c r="X91" s="2"/>
      <c r="Y91" s="2"/>
      <c r="Z91" s="2"/>
      <c r="AA91" s="2">
        <f t="shared" si="3"/>
        <v>14</v>
      </c>
      <c r="AB91" s="3" t="s">
        <v>283</v>
      </c>
    </row>
    <row r="92" spans="1:28" ht="12" customHeight="1">
      <c r="A92" s="2"/>
      <c r="B92" s="2" t="s">
        <v>272</v>
      </c>
      <c r="C92" s="2" t="s">
        <v>25</v>
      </c>
      <c r="D92" s="2"/>
      <c r="E92" s="4">
        <v>1654</v>
      </c>
      <c r="F92" s="4"/>
      <c r="G92" s="4"/>
      <c r="H92" s="4">
        <v>6</v>
      </c>
      <c r="I92" s="4"/>
      <c r="J92" s="4"/>
      <c r="K92" s="4"/>
      <c r="L92" s="4"/>
      <c r="M92" s="4"/>
      <c r="N92" s="4"/>
      <c r="O92" s="4"/>
      <c r="P92" s="4">
        <v>8</v>
      </c>
      <c r="Q92" s="4"/>
      <c r="R92" s="4"/>
      <c r="S92" s="4"/>
      <c r="T92" s="4"/>
      <c r="U92" s="4"/>
      <c r="V92" s="4">
        <v>6</v>
      </c>
      <c r="W92" s="2"/>
      <c r="X92" s="2"/>
      <c r="Y92" s="2"/>
      <c r="Z92" s="2"/>
      <c r="AA92" s="2">
        <f t="shared" si="3"/>
        <v>20</v>
      </c>
      <c r="AB92" t="s">
        <v>283</v>
      </c>
    </row>
    <row r="93" spans="1:28" ht="12" customHeight="1">
      <c r="A93" s="2"/>
      <c r="B93" s="2" t="s">
        <v>219</v>
      </c>
      <c r="C93" s="2" t="s">
        <v>25</v>
      </c>
      <c r="D93" s="2"/>
      <c r="E93" s="2">
        <v>1807</v>
      </c>
      <c r="F93" s="2"/>
      <c r="G93" s="2">
        <v>6</v>
      </c>
      <c r="H93" s="2"/>
      <c r="I93" s="2"/>
      <c r="J93" s="2"/>
      <c r="K93" s="2"/>
      <c r="L93" s="2"/>
      <c r="M93" s="2"/>
      <c r="N93" s="2"/>
      <c r="O93" s="2"/>
      <c r="P93" s="2"/>
      <c r="Q93" s="2">
        <v>9</v>
      </c>
      <c r="R93" s="4">
        <v>14</v>
      </c>
      <c r="S93" s="4">
        <v>8</v>
      </c>
      <c r="T93" s="4">
        <v>10</v>
      </c>
      <c r="U93" s="4"/>
      <c r="V93" s="2"/>
      <c r="W93" s="2"/>
      <c r="X93" s="2"/>
      <c r="Y93" s="2"/>
      <c r="Z93" s="2"/>
      <c r="AA93" s="2">
        <f t="shared" si="3"/>
        <v>47</v>
      </c>
      <c r="AB93" t="s">
        <v>283</v>
      </c>
    </row>
    <row r="94" spans="1:28" ht="12" customHeight="1">
      <c r="A94" s="2"/>
      <c r="B94" s="4" t="s">
        <v>66</v>
      </c>
      <c r="C94" s="4" t="s">
        <v>25</v>
      </c>
      <c r="D94" s="2"/>
      <c r="E94" s="2">
        <v>1744</v>
      </c>
      <c r="F94" s="2"/>
      <c r="G94" s="2">
        <v>6</v>
      </c>
      <c r="H94" s="2"/>
      <c r="I94" s="2"/>
      <c r="J94" s="2"/>
      <c r="K94" s="2"/>
      <c r="L94" s="2"/>
      <c r="M94" s="2"/>
      <c r="N94" s="2"/>
      <c r="O94" s="2"/>
      <c r="P94" s="2"/>
      <c r="Q94" s="2">
        <v>9</v>
      </c>
      <c r="R94" s="4"/>
      <c r="S94" s="4">
        <v>8</v>
      </c>
      <c r="T94" s="4"/>
      <c r="U94" s="4"/>
      <c r="V94" s="2">
        <v>6</v>
      </c>
      <c r="W94" s="2"/>
      <c r="X94" s="2"/>
      <c r="Y94" s="2"/>
      <c r="Z94" s="2"/>
      <c r="AA94" s="2">
        <f t="shared" si="3"/>
        <v>29</v>
      </c>
      <c r="AB94" t="s">
        <v>283</v>
      </c>
    </row>
    <row r="95" spans="1:28" ht="12" customHeight="1">
      <c r="A95" s="2"/>
      <c r="B95" s="2" t="s">
        <v>240</v>
      </c>
      <c r="C95" s="2" t="s">
        <v>232</v>
      </c>
      <c r="D95" s="2"/>
      <c r="E95" s="2">
        <v>1319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4"/>
      <c r="S95" s="4"/>
      <c r="T95" s="4"/>
      <c r="U95" s="4"/>
      <c r="V95" s="2">
        <v>6</v>
      </c>
      <c r="W95" s="2">
        <v>5</v>
      </c>
      <c r="X95" s="2"/>
      <c r="Y95" s="2"/>
      <c r="Z95" s="2"/>
      <c r="AA95" s="2">
        <f t="shared" si="3"/>
        <v>11</v>
      </c>
      <c r="AB95" t="s">
        <v>283</v>
      </c>
    </row>
    <row r="96" spans="1:28" ht="12" customHeight="1">
      <c r="A96" s="2"/>
      <c r="B96" s="2" t="s">
        <v>34</v>
      </c>
      <c r="C96" s="2" t="s">
        <v>232</v>
      </c>
      <c r="D96" s="2"/>
      <c r="E96" s="2">
        <v>1737</v>
      </c>
      <c r="F96" s="2"/>
      <c r="G96" s="2">
        <v>6</v>
      </c>
      <c r="H96" s="2"/>
      <c r="I96" s="2"/>
      <c r="J96" s="2"/>
      <c r="K96" s="2"/>
      <c r="L96" s="2"/>
      <c r="M96" s="2"/>
      <c r="N96" s="2"/>
      <c r="O96" s="2"/>
      <c r="P96" s="2"/>
      <c r="Q96" s="2">
        <v>9</v>
      </c>
      <c r="R96" s="4"/>
      <c r="S96" s="4"/>
      <c r="T96" s="4"/>
      <c r="U96" s="4"/>
      <c r="V96" s="2"/>
      <c r="W96" s="2"/>
      <c r="X96" s="2"/>
      <c r="Y96" s="2"/>
      <c r="Z96" s="2"/>
      <c r="AA96" s="2">
        <f t="shared" si="3"/>
        <v>15</v>
      </c>
      <c r="AB96" t="s">
        <v>283</v>
      </c>
    </row>
    <row r="97" spans="1:28" ht="12" customHeight="1">
      <c r="A97" s="2"/>
      <c r="B97" s="2" t="s">
        <v>239</v>
      </c>
      <c r="C97" s="2" t="s">
        <v>232</v>
      </c>
      <c r="D97" s="2"/>
      <c r="E97" s="2">
        <v>1599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">
        <v>14</v>
      </c>
      <c r="S97" s="4">
        <v>8</v>
      </c>
      <c r="T97" s="4"/>
      <c r="U97" s="4">
        <v>5.5</v>
      </c>
      <c r="V97" s="2"/>
      <c r="W97" s="2"/>
      <c r="X97" s="2"/>
      <c r="Y97" s="2"/>
      <c r="Z97" s="2" t="s">
        <v>238</v>
      </c>
      <c r="AA97" s="2">
        <f t="shared" si="3"/>
        <v>27.5</v>
      </c>
      <c r="AB97" t="s">
        <v>283</v>
      </c>
    </row>
    <row r="98" spans="1:28" ht="12" customHeight="1">
      <c r="A98" s="2"/>
      <c r="B98" s="2" t="s">
        <v>238</v>
      </c>
      <c r="C98" s="2" t="s">
        <v>232</v>
      </c>
      <c r="D98" s="2"/>
      <c r="E98" s="2">
        <v>1921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">
        <v>14</v>
      </c>
      <c r="S98" s="4">
        <v>8</v>
      </c>
      <c r="T98" s="4"/>
      <c r="U98" s="4">
        <v>5.5</v>
      </c>
      <c r="V98" s="2"/>
      <c r="W98" s="2"/>
      <c r="X98" s="2"/>
      <c r="Y98" s="2"/>
      <c r="Z98" s="2" t="s">
        <v>239</v>
      </c>
      <c r="AA98" s="2">
        <f t="shared" si="3"/>
        <v>27.5</v>
      </c>
      <c r="AB98" s="19" t="s">
        <v>283</v>
      </c>
    </row>
    <row r="99" spans="1:28" ht="12" customHeight="1">
      <c r="A99" s="2"/>
      <c r="B99" s="2" t="s">
        <v>224</v>
      </c>
      <c r="C99" s="2" t="s">
        <v>232</v>
      </c>
      <c r="D99" s="2"/>
      <c r="E99" s="3">
        <v>1983</v>
      </c>
      <c r="F99" s="13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4">
        <v>14</v>
      </c>
      <c r="S99" s="4">
        <v>8</v>
      </c>
      <c r="T99" s="4"/>
      <c r="U99" s="2"/>
      <c r="V99" s="2"/>
      <c r="W99" s="2"/>
      <c r="X99" s="2"/>
      <c r="Y99" s="2"/>
      <c r="Z99" s="2"/>
      <c r="AA99" s="2">
        <f aca="true" t="shared" si="4" ref="AA99:AA125">SUM(G99:Y99)</f>
        <v>22</v>
      </c>
      <c r="AB99" t="s">
        <v>283</v>
      </c>
    </row>
    <row r="100" spans="1:28" ht="12" customHeight="1">
      <c r="A100" s="2"/>
      <c r="B100" s="2" t="s">
        <v>117</v>
      </c>
      <c r="C100" s="2" t="s">
        <v>28</v>
      </c>
      <c r="D100" s="2"/>
      <c r="E100" s="2">
        <v>1907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4">
        <v>14</v>
      </c>
      <c r="S100" s="4">
        <v>8</v>
      </c>
      <c r="T100" s="4"/>
      <c r="U100" s="4">
        <v>5.5</v>
      </c>
      <c r="V100" s="2"/>
      <c r="W100" s="2"/>
      <c r="X100" s="2"/>
      <c r="Y100" s="2"/>
      <c r="Z100" s="2" t="s">
        <v>73</v>
      </c>
      <c r="AA100" s="2">
        <f t="shared" si="4"/>
        <v>27.5</v>
      </c>
      <c r="AB100" t="s">
        <v>283</v>
      </c>
    </row>
    <row r="101" spans="1:28" ht="12" customHeight="1">
      <c r="A101" s="2"/>
      <c r="B101" s="2" t="s">
        <v>120</v>
      </c>
      <c r="C101" s="2" t="s">
        <v>113</v>
      </c>
      <c r="D101" s="2"/>
      <c r="E101" s="2">
        <v>1593</v>
      </c>
      <c r="F101" s="4"/>
      <c r="G101" s="4">
        <v>6</v>
      </c>
      <c r="H101" s="2">
        <v>6</v>
      </c>
      <c r="I101" s="2"/>
      <c r="J101" s="2"/>
      <c r="K101" s="2"/>
      <c r="L101" s="2"/>
      <c r="M101" s="2"/>
      <c r="N101" s="2"/>
      <c r="O101" s="2"/>
      <c r="P101" s="2">
        <v>8</v>
      </c>
      <c r="Q101" s="2"/>
      <c r="R101" s="4"/>
      <c r="S101" s="4"/>
      <c r="T101" s="4"/>
      <c r="U101" s="4"/>
      <c r="V101" s="2"/>
      <c r="W101" s="2"/>
      <c r="X101" s="2"/>
      <c r="Y101" s="2"/>
      <c r="Z101" s="2"/>
      <c r="AA101" s="2">
        <f t="shared" si="4"/>
        <v>20</v>
      </c>
      <c r="AB101" t="s">
        <v>283</v>
      </c>
    </row>
    <row r="102" spans="1:27" ht="12" customHeight="1">
      <c r="A102" s="2"/>
      <c r="B102" s="2" t="s">
        <v>237</v>
      </c>
      <c r="C102" s="2" t="s">
        <v>119</v>
      </c>
      <c r="D102" s="2"/>
      <c r="E102" s="2">
        <v>2300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4">
        <v>14</v>
      </c>
      <c r="S102" s="4"/>
      <c r="T102" s="4"/>
      <c r="U102" s="4">
        <v>5.5</v>
      </c>
      <c r="V102" s="2"/>
      <c r="W102" s="2"/>
      <c r="X102" s="2"/>
      <c r="Y102" s="2"/>
      <c r="Z102" s="2" t="s">
        <v>174</v>
      </c>
      <c r="AA102" s="2">
        <f t="shared" si="4"/>
        <v>19.5</v>
      </c>
    </row>
    <row r="103" spans="1:28" ht="12" customHeight="1">
      <c r="A103" s="2"/>
      <c r="B103" s="2" t="s">
        <v>69</v>
      </c>
      <c r="C103" s="2" t="s">
        <v>119</v>
      </c>
      <c r="D103" s="2"/>
      <c r="E103" s="2">
        <v>1613</v>
      </c>
      <c r="F103" s="2"/>
      <c r="G103" s="2">
        <v>6</v>
      </c>
      <c r="H103" s="2">
        <v>6</v>
      </c>
      <c r="I103" s="2"/>
      <c r="J103" s="2"/>
      <c r="K103" s="2"/>
      <c r="L103" s="2"/>
      <c r="M103" s="2"/>
      <c r="N103" s="2"/>
      <c r="O103" s="2"/>
      <c r="P103" s="2">
        <v>8</v>
      </c>
      <c r="Q103" s="2"/>
      <c r="R103" s="4"/>
      <c r="S103" s="4"/>
      <c r="T103" s="4"/>
      <c r="U103" s="4"/>
      <c r="V103" s="2">
        <v>6</v>
      </c>
      <c r="W103" s="2">
        <v>5</v>
      </c>
      <c r="X103" s="2"/>
      <c r="Y103" s="2"/>
      <c r="Z103" s="2"/>
      <c r="AA103" s="2">
        <f t="shared" si="4"/>
        <v>31</v>
      </c>
      <c r="AB103" s="3"/>
    </row>
    <row r="104" spans="1:28" ht="12" customHeight="1">
      <c r="A104" s="2"/>
      <c r="B104" s="2" t="s">
        <v>211</v>
      </c>
      <c r="C104" s="2" t="s">
        <v>119</v>
      </c>
      <c r="D104" s="2"/>
      <c r="E104" s="2">
        <v>2034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4">
        <v>14</v>
      </c>
      <c r="S104" s="4">
        <v>8</v>
      </c>
      <c r="T104" s="4"/>
      <c r="U104" s="4"/>
      <c r="V104" s="2"/>
      <c r="W104" s="2"/>
      <c r="X104" s="2"/>
      <c r="Y104" s="2"/>
      <c r="Z104" s="2"/>
      <c r="AA104" s="2">
        <f t="shared" si="4"/>
        <v>22</v>
      </c>
      <c r="AB104" s="3"/>
    </row>
    <row r="105" spans="1:28" ht="12" customHeight="1">
      <c r="A105" s="2"/>
      <c r="B105" s="2" t="s">
        <v>174</v>
      </c>
      <c r="C105" s="2" t="s">
        <v>119</v>
      </c>
      <c r="D105" s="2"/>
      <c r="E105" s="2">
        <v>1971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">
        <v>14</v>
      </c>
      <c r="S105" s="4">
        <v>8</v>
      </c>
      <c r="T105" s="4"/>
      <c r="U105" s="4">
        <v>5.5</v>
      </c>
      <c r="V105" s="2"/>
      <c r="W105" s="2"/>
      <c r="X105" s="2"/>
      <c r="Y105" s="2"/>
      <c r="Z105" s="2" t="s">
        <v>237</v>
      </c>
      <c r="AA105" s="2">
        <f t="shared" si="4"/>
        <v>27.5</v>
      </c>
      <c r="AB105" s="19"/>
    </row>
    <row r="106" spans="1:27" ht="12" customHeight="1">
      <c r="A106" s="2"/>
      <c r="B106" s="2" t="s">
        <v>236</v>
      </c>
      <c r="C106" s="2" t="s">
        <v>119</v>
      </c>
      <c r="D106" s="2"/>
      <c r="E106" s="2">
        <v>1380</v>
      </c>
      <c r="F106" s="2"/>
      <c r="G106" s="2"/>
      <c r="H106" s="2">
        <v>6</v>
      </c>
      <c r="I106" s="2"/>
      <c r="J106" s="2"/>
      <c r="K106" s="2">
        <v>5</v>
      </c>
      <c r="L106" s="2"/>
      <c r="M106" s="2"/>
      <c r="N106" s="2"/>
      <c r="O106" s="2">
        <v>6</v>
      </c>
      <c r="P106" s="2"/>
      <c r="Q106" s="2"/>
      <c r="R106" s="4"/>
      <c r="S106" s="4"/>
      <c r="T106" s="4"/>
      <c r="U106" s="2"/>
      <c r="V106" s="2"/>
      <c r="W106" s="2">
        <v>5</v>
      </c>
      <c r="X106" s="2"/>
      <c r="Y106" s="2"/>
      <c r="Z106" s="2"/>
      <c r="AA106" s="2">
        <f t="shared" si="4"/>
        <v>22</v>
      </c>
    </row>
    <row r="107" spans="1:28" ht="12" customHeight="1">
      <c r="A107" s="2"/>
      <c r="B107" s="2" t="s">
        <v>50</v>
      </c>
      <c r="C107" s="2" t="s">
        <v>119</v>
      </c>
      <c r="D107" s="2"/>
      <c r="E107" s="2">
        <v>1969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">
        <v>14</v>
      </c>
      <c r="S107" s="4"/>
      <c r="T107" s="4"/>
      <c r="U107" s="4"/>
      <c r="V107" s="2"/>
      <c r="W107" s="2"/>
      <c r="X107" s="2"/>
      <c r="Y107" s="2"/>
      <c r="Z107" s="2"/>
      <c r="AA107" s="2">
        <f t="shared" si="4"/>
        <v>14</v>
      </c>
      <c r="AB107" s="3"/>
    </row>
    <row r="108" spans="1:28" ht="12" customHeight="1">
      <c r="A108" s="2"/>
      <c r="B108" s="2" t="s">
        <v>47</v>
      </c>
      <c r="C108" s="2" t="s">
        <v>119</v>
      </c>
      <c r="D108" s="2"/>
      <c r="E108" s="2">
        <v>2047</v>
      </c>
      <c r="F108" s="4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">
        <v>14</v>
      </c>
      <c r="S108" s="4">
        <v>8</v>
      </c>
      <c r="T108" s="4"/>
      <c r="U108" s="4"/>
      <c r="V108" s="2"/>
      <c r="W108" s="2"/>
      <c r="X108" s="2"/>
      <c r="Y108" s="2"/>
      <c r="Z108" s="2"/>
      <c r="AA108" s="2">
        <f t="shared" si="4"/>
        <v>22</v>
      </c>
      <c r="AB108" s="3"/>
    </row>
    <row r="109" spans="1:27" ht="12" customHeight="1">
      <c r="A109" s="2"/>
      <c r="B109" s="2" t="s">
        <v>30</v>
      </c>
      <c r="C109" s="2" t="s">
        <v>119</v>
      </c>
      <c r="D109" s="2"/>
      <c r="E109" s="2">
        <v>2517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4">
        <v>14</v>
      </c>
      <c r="S109" s="4"/>
      <c r="T109" s="4"/>
      <c r="U109" s="4">
        <v>5.5</v>
      </c>
      <c r="V109" s="2"/>
      <c r="W109" s="2"/>
      <c r="X109" s="2"/>
      <c r="Y109" s="2"/>
      <c r="Z109" s="2" t="s">
        <v>61</v>
      </c>
      <c r="AA109" s="2">
        <f t="shared" si="4"/>
        <v>19.5</v>
      </c>
    </row>
    <row r="110" spans="1:27" ht="12" customHeight="1">
      <c r="A110" s="2"/>
      <c r="B110" s="2" t="s">
        <v>62</v>
      </c>
      <c r="C110" s="2" t="s">
        <v>119</v>
      </c>
      <c r="D110" s="2"/>
      <c r="E110" s="2">
        <v>1639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>
        <v>8</v>
      </c>
      <c r="Q110" s="2">
        <v>9</v>
      </c>
      <c r="R110" s="4"/>
      <c r="S110" s="4"/>
      <c r="T110" s="4"/>
      <c r="U110" s="4"/>
      <c r="V110" s="2"/>
      <c r="W110" s="2"/>
      <c r="X110" s="2"/>
      <c r="Y110" s="2"/>
      <c r="Z110" s="2"/>
      <c r="AA110" s="2">
        <f t="shared" si="4"/>
        <v>17</v>
      </c>
    </row>
    <row r="111" spans="1:28" ht="12" customHeight="1">
      <c r="A111" s="2"/>
      <c r="B111" s="2" t="s">
        <v>109</v>
      </c>
      <c r="C111" s="2" t="s">
        <v>119</v>
      </c>
      <c r="D111" s="2"/>
      <c r="E111" s="2">
        <v>2159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>
        <v>14</v>
      </c>
      <c r="S111" s="4">
        <v>8</v>
      </c>
      <c r="T111" s="4"/>
      <c r="U111" s="4"/>
      <c r="V111" s="2"/>
      <c r="W111" s="2"/>
      <c r="X111" s="2"/>
      <c r="Y111" s="2"/>
      <c r="Z111" s="2"/>
      <c r="AA111" s="2">
        <f t="shared" si="4"/>
        <v>22</v>
      </c>
      <c r="AB111" s="19"/>
    </row>
    <row r="112" spans="1:27" ht="12" customHeight="1">
      <c r="A112" s="2"/>
      <c r="B112" s="2" t="s">
        <v>188</v>
      </c>
      <c r="C112" s="2" t="s">
        <v>119</v>
      </c>
      <c r="D112" s="2"/>
      <c r="E112" s="2">
        <v>1723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v>9</v>
      </c>
      <c r="R112" s="4"/>
      <c r="S112" s="4"/>
      <c r="T112" s="4"/>
      <c r="U112" s="4"/>
      <c r="V112" s="2"/>
      <c r="W112" s="2"/>
      <c r="X112" s="2"/>
      <c r="Y112" s="2"/>
      <c r="Z112" s="2"/>
      <c r="AA112" s="2">
        <f t="shared" si="4"/>
        <v>9</v>
      </c>
    </row>
    <row r="113" spans="1:27" ht="12" customHeight="1">
      <c r="A113" s="2"/>
      <c r="B113" s="2" t="s">
        <v>27</v>
      </c>
      <c r="C113" s="2" t="s">
        <v>119</v>
      </c>
      <c r="D113" s="2"/>
      <c r="E113" s="2">
        <v>1803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>
        <v>9</v>
      </c>
      <c r="R113" s="4"/>
      <c r="S113" s="4"/>
      <c r="T113" s="4"/>
      <c r="U113" s="4"/>
      <c r="V113" s="2"/>
      <c r="W113" s="2"/>
      <c r="X113" s="2"/>
      <c r="Y113" s="2"/>
      <c r="Z113" s="2"/>
      <c r="AA113" s="2">
        <f t="shared" si="4"/>
        <v>9</v>
      </c>
    </row>
    <row r="114" spans="1:28" ht="12" customHeight="1">
      <c r="A114" s="2"/>
      <c r="B114" s="2" t="s">
        <v>115</v>
      </c>
      <c r="C114" s="2" t="s">
        <v>119</v>
      </c>
      <c r="D114" s="2"/>
      <c r="E114" s="2">
        <v>2225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">
        <v>14</v>
      </c>
      <c r="S114" s="4">
        <v>8</v>
      </c>
      <c r="T114" s="4"/>
      <c r="U114" s="4"/>
      <c r="V114" s="2"/>
      <c r="W114" s="2"/>
      <c r="X114" s="2"/>
      <c r="Y114" s="2"/>
      <c r="Z114" s="2"/>
      <c r="AA114" s="2">
        <f t="shared" si="4"/>
        <v>22</v>
      </c>
      <c r="AB114" s="19"/>
    </row>
    <row r="115" spans="1:27" ht="12" customHeight="1">
      <c r="A115" s="2"/>
      <c r="B115" s="2" t="s">
        <v>178</v>
      </c>
      <c r="C115" s="2" t="s">
        <v>119</v>
      </c>
      <c r="D115" s="2"/>
      <c r="E115" s="2">
        <v>1583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>
        <v>8</v>
      </c>
      <c r="Q115" s="2"/>
      <c r="R115" s="4"/>
      <c r="S115" s="4"/>
      <c r="T115" s="4"/>
      <c r="U115" s="4"/>
      <c r="V115" s="2"/>
      <c r="W115" s="2"/>
      <c r="X115" s="2"/>
      <c r="Y115" s="2"/>
      <c r="Z115" s="2"/>
      <c r="AA115" s="2">
        <f t="shared" si="4"/>
        <v>8</v>
      </c>
    </row>
    <row r="116" spans="1:27" ht="12" customHeight="1">
      <c r="A116" s="2"/>
      <c r="B116" s="2" t="s">
        <v>60</v>
      </c>
      <c r="C116" s="2" t="s">
        <v>119</v>
      </c>
      <c r="D116" s="2"/>
      <c r="E116" s="2">
        <v>1595</v>
      </c>
      <c r="F116" s="2"/>
      <c r="G116" s="2">
        <v>6</v>
      </c>
      <c r="H116" s="2"/>
      <c r="I116" s="2"/>
      <c r="J116" s="2"/>
      <c r="K116" s="2"/>
      <c r="L116" s="2"/>
      <c r="M116" s="2"/>
      <c r="N116" s="2"/>
      <c r="O116" s="2"/>
      <c r="P116" s="2">
        <v>8</v>
      </c>
      <c r="Q116" s="2">
        <v>9</v>
      </c>
      <c r="R116" s="4"/>
      <c r="S116" s="4">
        <v>8</v>
      </c>
      <c r="T116" s="4"/>
      <c r="U116" s="4"/>
      <c r="V116" s="2">
        <v>6</v>
      </c>
      <c r="W116" s="2"/>
      <c r="X116" s="2"/>
      <c r="Y116" s="2"/>
      <c r="Z116" s="2"/>
      <c r="AA116" s="2">
        <f t="shared" si="4"/>
        <v>37</v>
      </c>
    </row>
    <row r="117" spans="1:27" ht="12" customHeight="1">
      <c r="A117" s="2"/>
      <c r="B117" s="2" t="s">
        <v>280</v>
      </c>
      <c r="C117" s="2" t="s">
        <v>119</v>
      </c>
      <c r="D117" s="2"/>
      <c r="E117" s="2">
        <v>2049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4">
        <v>14</v>
      </c>
      <c r="S117" s="4">
        <v>8</v>
      </c>
      <c r="T117" s="4"/>
      <c r="U117" s="4"/>
      <c r="V117" s="2"/>
      <c r="W117" s="2"/>
      <c r="X117" s="2"/>
      <c r="Y117" s="2"/>
      <c r="Z117" s="2"/>
      <c r="AA117" s="2">
        <f t="shared" si="4"/>
        <v>22</v>
      </c>
    </row>
    <row r="118" spans="1:28" ht="12" customHeight="1">
      <c r="A118" s="2"/>
      <c r="B118" s="2" t="s">
        <v>125</v>
      </c>
      <c r="C118" s="2" t="s">
        <v>119</v>
      </c>
      <c r="D118" s="2"/>
      <c r="E118" s="2">
        <v>1749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v>9</v>
      </c>
      <c r="R118" s="4"/>
      <c r="S118" s="4"/>
      <c r="T118" s="4"/>
      <c r="U118" s="4"/>
      <c r="V118" s="2"/>
      <c r="W118" s="2"/>
      <c r="X118" s="2"/>
      <c r="Y118" s="2"/>
      <c r="Z118" s="2"/>
      <c r="AA118" s="2">
        <f t="shared" si="4"/>
        <v>9</v>
      </c>
      <c r="AB118" s="19"/>
    </row>
    <row r="119" spans="1:27" ht="12" customHeight="1">
      <c r="A119" s="2"/>
      <c r="B119" s="2" t="s">
        <v>89</v>
      </c>
      <c r="C119" s="2" t="s">
        <v>119</v>
      </c>
      <c r="D119" s="2"/>
      <c r="E119" s="2">
        <v>1523</v>
      </c>
      <c r="F119" s="4"/>
      <c r="G119" s="2">
        <v>6</v>
      </c>
      <c r="H119" s="2">
        <v>6</v>
      </c>
      <c r="I119" s="2"/>
      <c r="J119" s="2"/>
      <c r="K119" s="2"/>
      <c r="L119" s="2"/>
      <c r="M119" s="2"/>
      <c r="N119" s="2"/>
      <c r="O119" s="2"/>
      <c r="P119" s="2">
        <v>8</v>
      </c>
      <c r="Q119" s="2"/>
      <c r="R119" s="4"/>
      <c r="S119" s="4"/>
      <c r="T119" s="4"/>
      <c r="U119" s="4"/>
      <c r="V119" s="2">
        <v>6</v>
      </c>
      <c r="W119" s="2">
        <v>5</v>
      </c>
      <c r="X119" s="2"/>
      <c r="Y119" s="2"/>
      <c r="Z119" s="2"/>
      <c r="AA119" s="2">
        <f t="shared" si="4"/>
        <v>31</v>
      </c>
    </row>
    <row r="120" spans="1:27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4"/>
      <c r="S120" s="4"/>
      <c r="T120" s="4"/>
      <c r="U120" s="4"/>
      <c r="V120" s="2"/>
      <c r="W120" s="2"/>
      <c r="X120" s="2"/>
      <c r="Y120" s="2"/>
      <c r="Z120" s="2"/>
      <c r="AA120" s="2">
        <f t="shared" si="4"/>
        <v>0</v>
      </c>
    </row>
    <row r="121" spans="1:27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4"/>
      <c r="S121" s="4"/>
      <c r="T121" s="4"/>
      <c r="U121" s="4"/>
      <c r="V121" s="2"/>
      <c r="W121" s="2"/>
      <c r="X121" s="2"/>
      <c r="Y121" s="2"/>
      <c r="Z121" s="2"/>
      <c r="AA121" s="2">
        <f t="shared" si="4"/>
        <v>0</v>
      </c>
    </row>
    <row r="122" spans="1:27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4"/>
      <c r="S122" s="4"/>
      <c r="T122" s="4"/>
      <c r="U122" s="4"/>
      <c r="V122" s="2"/>
      <c r="W122" s="2"/>
      <c r="X122" s="2"/>
      <c r="Y122" s="2"/>
      <c r="Z122" s="2"/>
      <c r="AA122" s="2">
        <f t="shared" si="4"/>
        <v>0</v>
      </c>
    </row>
    <row r="123" spans="1:27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4"/>
      <c r="S123" s="4"/>
      <c r="T123" s="4"/>
      <c r="U123" s="4"/>
      <c r="V123" s="2"/>
      <c r="W123" s="2"/>
      <c r="X123" s="2"/>
      <c r="Y123" s="2"/>
      <c r="Z123" s="2"/>
      <c r="AA123" s="2">
        <f t="shared" si="4"/>
        <v>0</v>
      </c>
    </row>
    <row r="124" spans="1:27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4"/>
      <c r="S124" s="4"/>
      <c r="T124" s="4"/>
      <c r="U124" s="4"/>
      <c r="V124" s="2"/>
      <c r="W124" s="2"/>
      <c r="X124" s="2"/>
      <c r="Y124" s="2"/>
      <c r="Z124" s="2"/>
      <c r="AA124" s="2">
        <f t="shared" si="4"/>
        <v>0</v>
      </c>
    </row>
    <row r="125" spans="1:27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>
        <f t="shared" si="4"/>
        <v>0</v>
      </c>
    </row>
    <row r="126" spans="1:28" s="3" customFormat="1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4"/>
      <c r="S126" s="4"/>
      <c r="T126" s="4"/>
      <c r="U126" s="4"/>
      <c r="V126" s="2"/>
      <c r="W126" s="2"/>
      <c r="X126" s="2"/>
      <c r="Y126" s="2"/>
      <c r="Z126" s="2"/>
      <c r="AA126" s="2">
        <f aca="true" t="shared" si="5" ref="AA126:AA142">SUM(G126:Y126)</f>
        <v>0</v>
      </c>
      <c r="AB126"/>
    </row>
    <row r="127" spans="1:27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4"/>
      <c r="S127" s="4"/>
      <c r="T127" s="4"/>
      <c r="U127" s="2"/>
      <c r="V127" s="2"/>
      <c r="W127" s="2"/>
      <c r="X127" s="2"/>
      <c r="Y127" s="2"/>
      <c r="Z127" s="2"/>
      <c r="AA127" s="2">
        <f t="shared" si="5"/>
        <v>0</v>
      </c>
    </row>
    <row r="128" spans="1:27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4"/>
      <c r="S128" s="4"/>
      <c r="T128" s="4"/>
      <c r="U128" s="4"/>
      <c r="V128" s="2"/>
      <c r="W128" s="2"/>
      <c r="X128" s="2"/>
      <c r="Y128" s="2"/>
      <c r="Z128" s="2"/>
      <c r="AA128" s="2">
        <f t="shared" si="5"/>
        <v>0</v>
      </c>
    </row>
    <row r="129" spans="1:27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4"/>
      <c r="S129" s="4"/>
      <c r="T129" s="4"/>
      <c r="U129" s="4"/>
      <c r="V129" s="2"/>
      <c r="W129" s="2"/>
      <c r="X129" s="2"/>
      <c r="Y129" s="2"/>
      <c r="Z129" s="2"/>
      <c r="AA129" s="2">
        <f t="shared" si="5"/>
        <v>0</v>
      </c>
    </row>
    <row r="130" spans="1:27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4"/>
      <c r="S130" s="4"/>
      <c r="T130" s="4"/>
      <c r="U130" s="2"/>
      <c r="V130" s="2"/>
      <c r="W130" s="2"/>
      <c r="X130" s="2"/>
      <c r="Y130" s="2"/>
      <c r="Z130" s="2"/>
      <c r="AA130" s="2">
        <f t="shared" si="5"/>
        <v>0</v>
      </c>
    </row>
    <row r="131" spans="1:27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4"/>
      <c r="S131" s="4"/>
      <c r="T131" s="4"/>
      <c r="U131" s="4"/>
      <c r="V131" s="2"/>
      <c r="W131" s="2"/>
      <c r="X131" s="2"/>
      <c r="Y131" s="2"/>
      <c r="Z131" s="2"/>
      <c r="AA131" s="2">
        <f t="shared" si="5"/>
        <v>0</v>
      </c>
    </row>
    <row r="132" spans="1:27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4"/>
      <c r="S132" s="4"/>
      <c r="T132" s="4"/>
      <c r="U132" s="4"/>
      <c r="V132" s="2"/>
      <c r="W132" s="2"/>
      <c r="X132" s="2"/>
      <c r="Y132" s="2"/>
      <c r="Z132" s="2"/>
      <c r="AA132" s="2">
        <f t="shared" si="5"/>
        <v>0</v>
      </c>
    </row>
    <row r="133" spans="1:27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4"/>
      <c r="S133" s="4"/>
      <c r="T133" s="4"/>
      <c r="U133" s="4"/>
      <c r="V133" s="2"/>
      <c r="W133" s="2"/>
      <c r="X133" s="2"/>
      <c r="Y133" s="2"/>
      <c r="Z133" s="2"/>
      <c r="AA133" s="2">
        <f t="shared" si="5"/>
        <v>0</v>
      </c>
    </row>
    <row r="134" spans="1:27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4"/>
      <c r="S134" s="4"/>
      <c r="T134" s="4"/>
      <c r="U134" s="2"/>
      <c r="V134" s="2"/>
      <c r="W134" s="2"/>
      <c r="X134" s="2"/>
      <c r="Y134" s="2"/>
      <c r="Z134" s="2"/>
      <c r="AA134" s="2">
        <f t="shared" si="5"/>
        <v>0</v>
      </c>
    </row>
    <row r="135" spans="1:27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4"/>
      <c r="S135" s="4"/>
      <c r="T135" s="4"/>
      <c r="U135" s="4"/>
      <c r="V135" s="2"/>
      <c r="W135" s="2"/>
      <c r="X135" s="2"/>
      <c r="Y135" s="2"/>
      <c r="Z135" s="2"/>
      <c r="AA135" s="2">
        <f t="shared" si="5"/>
        <v>0</v>
      </c>
    </row>
    <row r="136" spans="1:27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4"/>
      <c r="S136" s="4"/>
      <c r="T136" s="4"/>
      <c r="U136" s="4"/>
      <c r="V136" s="2"/>
      <c r="W136" s="2"/>
      <c r="X136" s="2"/>
      <c r="Y136" s="2"/>
      <c r="Z136" s="2"/>
      <c r="AA136" s="2">
        <f t="shared" si="5"/>
        <v>0</v>
      </c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4"/>
      <c r="S137" s="4"/>
      <c r="T137" s="4"/>
      <c r="U137" s="4"/>
      <c r="V137" s="2"/>
      <c r="W137" s="2"/>
      <c r="X137" s="2"/>
      <c r="Y137" s="2"/>
      <c r="Z137" s="2"/>
      <c r="AA137" s="2">
        <f t="shared" si="5"/>
        <v>0</v>
      </c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4"/>
      <c r="S138" s="4"/>
      <c r="T138" s="4"/>
      <c r="U138" s="4"/>
      <c r="V138" s="2"/>
      <c r="W138" s="2"/>
      <c r="X138" s="2"/>
      <c r="Y138" s="2"/>
      <c r="Z138" s="2"/>
      <c r="AA138" s="2">
        <f t="shared" si="5"/>
        <v>0</v>
      </c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4"/>
      <c r="S139" s="4"/>
      <c r="T139" s="4"/>
      <c r="U139" s="4"/>
      <c r="V139" s="2"/>
      <c r="W139" s="2"/>
      <c r="X139" s="2"/>
      <c r="Y139" s="2"/>
      <c r="Z139" s="2"/>
      <c r="AA139" s="2">
        <f t="shared" si="5"/>
        <v>0</v>
      </c>
    </row>
    <row r="140" spans="2:2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4"/>
      <c r="S140" s="4"/>
      <c r="T140" s="4"/>
      <c r="U140" s="4"/>
      <c r="V140" s="2"/>
      <c r="W140" s="2"/>
      <c r="X140" s="2"/>
      <c r="Y140" s="2"/>
      <c r="Z140" s="2"/>
      <c r="AA140" s="2">
        <f t="shared" si="5"/>
        <v>0</v>
      </c>
    </row>
    <row r="141" spans="2:2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4"/>
      <c r="S141" s="4"/>
      <c r="T141" s="4"/>
      <c r="U141" s="4"/>
      <c r="V141" s="2"/>
      <c r="W141" s="2"/>
      <c r="X141" s="2"/>
      <c r="Y141" s="2"/>
      <c r="Z141" s="2"/>
      <c r="AA141" s="2">
        <f t="shared" si="5"/>
        <v>0</v>
      </c>
    </row>
    <row r="142" spans="7:28" ht="12.75">
      <c r="G142">
        <f aca="true" t="shared" si="6" ref="G142:Y142">SUM(G6:G141)</f>
        <v>102</v>
      </c>
      <c r="H142">
        <f t="shared" si="6"/>
        <v>90</v>
      </c>
      <c r="I142">
        <f t="shared" si="6"/>
        <v>24</v>
      </c>
      <c r="J142">
        <f t="shared" si="6"/>
        <v>42</v>
      </c>
      <c r="K142">
        <f t="shared" si="6"/>
        <v>75</v>
      </c>
      <c r="L142">
        <f t="shared" si="6"/>
        <v>45</v>
      </c>
      <c r="M142">
        <f t="shared" si="6"/>
        <v>15</v>
      </c>
      <c r="N142">
        <f t="shared" si="6"/>
        <v>15</v>
      </c>
      <c r="O142">
        <f t="shared" si="6"/>
        <v>66</v>
      </c>
      <c r="P142">
        <f t="shared" si="6"/>
        <v>224</v>
      </c>
      <c r="Q142">
        <f t="shared" si="6"/>
        <v>243</v>
      </c>
      <c r="R142">
        <f t="shared" si="6"/>
        <v>630</v>
      </c>
      <c r="S142">
        <f t="shared" si="6"/>
        <v>264</v>
      </c>
      <c r="T142">
        <f t="shared" si="6"/>
        <v>110</v>
      </c>
      <c r="U142">
        <f t="shared" si="6"/>
        <v>132</v>
      </c>
      <c r="V142">
        <f t="shared" si="6"/>
        <v>84</v>
      </c>
      <c r="W142">
        <f t="shared" si="6"/>
        <v>55</v>
      </c>
      <c r="X142">
        <f t="shared" si="6"/>
        <v>40</v>
      </c>
      <c r="Y142">
        <f t="shared" si="6"/>
        <v>15</v>
      </c>
      <c r="AA142" s="2">
        <f t="shared" si="5"/>
        <v>2271</v>
      </c>
      <c r="AB142" s="2"/>
    </row>
    <row r="144" spans="20:23" ht="12.75">
      <c r="T144" s="3"/>
      <c r="U144" s="3"/>
      <c r="V144" s="3"/>
      <c r="W144" s="3"/>
    </row>
    <row r="145" spans="2:25" ht="12.75">
      <c r="B145" t="s">
        <v>67</v>
      </c>
      <c r="C145">
        <f>SUM(G145:Y145)</f>
        <v>305.9</v>
      </c>
      <c r="G145">
        <v>12</v>
      </c>
      <c r="H145">
        <v>17</v>
      </c>
      <c r="I145">
        <v>10</v>
      </c>
      <c r="J145">
        <v>7</v>
      </c>
      <c r="K145">
        <v>13.4</v>
      </c>
      <c r="L145">
        <v>4</v>
      </c>
      <c r="M145">
        <v>5</v>
      </c>
      <c r="N145">
        <v>8</v>
      </c>
      <c r="O145">
        <v>19</v>
      </c>
      <c r="P145">
        <v>34</v>
      </c>
      <c r="Q145">
        <v>29</v>
      </c>
      <c r="R145">
        <v>47</v>
      </c>
      <c r="S145">
        <v>36</v>
      </c>
      <c r="T145" s="3">
        <v>1</v>
      </c>
      <c r="U145" s="3">
        <v>9.5</v>
      </c>
      <c r="V145" s="3">
        <v>18</v>
      </c>
      <c r="W145" s="3">
        <v>22</v>
      </c>
      <c r="X145">
        <v>8</v>
      </c>
      <c r="Y145">
        <v>6</v>
      </c>
    </row>
    <row r="146" spans="2:25" ht="12.75">
      <c r="B146" t="s">
        <v>68</v>
      </c>
      <c r="C146">
        <f>SUM(G146:Y146)</f>
        <v>2400.5</v>
      </c>
      <c r="G146">
        <v>72</v>
      </c>
      <c r="H146">
        <v>102</v>
      </c>
      <c r="I146">
        <v>60</v>
      </c>
      <c r="J146">
        <v>42</v>
      </c>
      <c r="K146">
        <v>67</v>
      </c>
      <c r="L146">
        <v>20</v>
      </c>
      <c r="M146">
        <v>25</v>
      </c>
      <c r="N146">
        <v>40</v>
      </c>
      <c r="O146">
        <v>133</v>
      </c>
      <c r="P146">
        <v>272</v>
      </c>
      <c r="Q146">
        <v>232</v>
      </c>
      <c r="R146">
        <v>611</v>
      </c>
      <c r="S146">
        <v>288</v>
      </c>
      <c r="T146" s="3">
        <v>8</v>
      </c>
      <c r="U146" s="3">
        <v>104.5</v>
      </c>
      <c r="V146" s="3">
        <v>108</v>
      </c>
      <c r="W146" s="3">
        <v>132</v>
      </c>
      <c r="X146">
        <v>48</v>
      </c>
      <c r="Y146">
        <v>36</v>
      </c>
    </row>
    <row r="147" spans="20:23" ht="12.75">
      <c r="T147" s="3"/>
      <c r="U147" s="3"/>
      <c r="V147" s="3"/>
      <c r="W147" s="3"/>
    </row>
    <row r="148" spans="20:23" ht="12.75">
      <c r="T148" s="3"/>
      <c r="U148" s="3"/>
      <c r="V148" s="3"/>
      <c r="W148" s="3"/>
    </row>
    <row r="149" spans="20:23" ht="12.75">
      <c r="T149" s="3"/>
      <c r="U149" s="3"/>
      <c r="V149" s="3"/>
      <c r="W149" s="3"/>
    </row>
  </sheetData>
  <printOptions/>
  <pageMargins left="0.75" right="0.75" top="1" bottom="1" header="0.5" footer="0.5"/>
  <pageSetup fitToHeight="4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AM53"/>
  <sheetViews>
    <sheetView view="pageBreakPreview" zoomScaleNormal="60" zoomScaleSheetLayoutView="100" workbookViewId="0" topLeftCell="A34">
      <selection activeCell="B60" sqref="B60"/>
    </sheetView>
  </sheetViews>
  <sheetFormatPr defaultColWidth="9.140625" defaultRowHeight="12.75"/>
  <cols>
    <col min="1" max="2" width="19.140625" style="0" customWidth="1"/>
    <col min="3" max="3" width="19.28125" style="0" customWidth="1"/>
    <col min="4" max="4" width="12.421875" style="0" customWidth="1"/>
  </cols>
  <sheetData>
    <row r="1" ht="12.75">
      <c r="A1" t="s">
        <v>270</v>
      </c>
    </row>
    <row r="3" spans="1:39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6.5" thickTop="1">
      <c r="A4" s="23"/>
      <c r="B4" s="133"/>
      <c r="C4" s="24"/>
      <c r="D4" s="25"/>
      <c r="E4" s="25"/>
      <c r="F4" s="25"/>
      <c r="G4" s="26"/>
      <c r="H4" s="25"/>
      <c r="I4" s="27" t="s">
        <v>127</v>
      </c>
      <c r="J4" s="28"/>
      <c r="K4" s="147" t="s">
        <v>154</v>
      </c>
      <c r="L4" s="148"/>
      <c r="M4" s="148"/>
      <c r="N4" s="149"/>
      <c r="O4" s="150" t="s">
        <v>128</v>
      </c>
      <c r="P4" s="151"/>
      <c r="Q4" s="151"/>
      <c r="R4" s="152" t="s">
        <v>4</v>
      </c>
      <c r="S4" s="153"/>
      <c r="T4" s="154"/>
      <c r="AJ4" s="9"/>
      <c r="AK4" s="9"/>
      <c r="AL4" s="9"/>
      <c r="AM4" s="9"/>
    </row>
    <row r="5" spans="1:39" ht="16.5" thickBot="1">
      <c r="A5" s="29"/>
      <c r="B5" s="134"/>
      <c r="C5" s="30"/>
      <c r="D5" s="31" t="s">
        <v>129</v>
      </c>
      <c r="E5" s="167"/>
      <c r="F5" s="168"/>
      <c r="G5" s="169"/>
      <c r="H5" s="170" t="s">
        <v>130</v>
      </c>
      <c r="I5" s="171"/>
      <c r="J5" s="171"/>
      <c r="K5" s="172"/>
      <c r="L5" s="172"/>
      <c r="M5" s="172"/>
      <c r="N5" s="173"/>
      <c r="O5" s="32" t="s">
        <v>131</v>
      </c>
      <c r="P5" s="33"/>
      <c r="Q5" s="33"/>
      <c r="R5" s="157"/>
      <c r="S5" s="157"/>
      <c r="T5" s="158"/>
      <c r="AJ5" s="9"/>
      <c r="AK5" s="9"/>
      <c r="AL5" s="9"/>
      <c r="AM5" s="9"/>
    </row>
    <row r="6" spans="1:39" ht="15.75" thickTop="1">
      <c r="A6" s="34"/>
      <c r="B6" s="135"/>
      <c r="C6" s="35" t="s">
        <v>132</v>
      </c>
      <c r="D6" s="36" t="s">
        <v>133</v>
      </c>
      <c r="E6" s="161" t="s">
        <v>90</v>
      </c>
      <c r="F6" s="162"/>
      <c r="G6" s="161" t="s">
        <v>108</v>
      </c>
      <c r="H6" s="162"/>
      <c r="I6" s="161" t="s">
        <v>134</v>
      </c>
      <c r="J6" s="162"/>
      <c r="K6" s="161" t="s">
        <v>91</v>
      </c>
      <c r="L6" s="162"/>
      <c r="M6" s="161"/>
      <c r="N6" s="162"/>
      <c r="O6" s="37" t="s">
        <v>126</v>
      </c>
      <c r="P6" s="38" t="s">
        <v>135</v>
      </c>
      <c r="Q6" s="39" t="s">
        <v>136</v>
      </c>
      <c r="R6" s="40"/>
      <c r="S6" s="163" t="s">
        <v>38</v>
      </c>
      <c r="T6" s="164"/>
      <c r="V6" s="41" t="s">
        <v>137</v>
      </c>
      <c r="W6" s="42"/>
      <c r="X6" s="43" t="s">
        <v>138</v>
      </c>
      <c r="AJ6" s="9"/>
      <c r="AK6" s="9"/>
      <c r="AL6" s="9"/>
      <c r="AM6" s="9"/>
    </row>
    <row r="7" spans="1:39" ht="12.75">
      <c r="A7" s="44" t="s">
        <v>90</v>
      </c>
      <c r="B7" s="136">
        <v>1823</v>
      </c>
      <c r="C7" s="45" t="s">
        <v>171</v>
      </c>
      <c r="D7" s="46" t="s">
        <v>26</v>
      </c>
      <c r="E7" s="47"/>
      <c r="F7" s="48"/>
      <c r="G7" s="49">
        <f>+Q17</f>
        <v>3</v>
      </c>
      <c r="H7" s="50">
        <f>+R17</f>
        <v>0</v>
      </c>
      <c r="I7" s="49">
        <f>Q13</f>
        <v>3</v>
      </c>
      <c r="J7" s="50">
        <f>R13</f>
        <v>1</v>
      </c>
      <c r="K7" s="49">
        <f>Q15</f>
      </c>
      <c r="L7" s="50">
        <f>R15</f>
      </c>
      <c r="M7" s="49"/>
      <c r="N7" s="50"/>
      <c r="O7" s="51">
        <f>IF(SUM(E7:N7)=0,"",COUNTIF(F7:F10,"3"))</f>
        <v>2</v>
      </c>
      <c r="P7" s="52">
        <f>IF(SUM(F7:O7)=0,"",COUNTIF(E7:E10,"3"))</f>
        <v>0</v>
      </c>
      <c r="Q7" s="53">
        <f>IF(SUM(E7:N7)=0,"",SUM(F7:F10))</f>
        <v>6</v>
      </c>
      <c r="R7" s="54">
        <f>IF(SUM(E7:N7)=0,"",SUM(E7:E10))</f>
        <v>1</v>
      </c>
      <c r="S7" s="155"/>
      <c r="T7" s="156"/>
      <c r="V7" s="55">
        <f>+V13+V15+V17</f>
        <v>78</v>
      </c>
      <c r="W7" s="56">
        <f>+W13+W15+W17</f>
        <v>39</v>
      </c>
      <c r="X7" s="57">
        <f>+V7-W7</f>
        <v>39</v>
      </c>
      <c r="AJ7" s="9"/>
      <c r="AK7" s="9"/>
      <c r="AL7" s="9"/>
      <c r="AM7" s="9"/>
    </row>
    <row r="8" spans="1:39" ht="12.75">
      <c r="A8" s="58" t="s">
        <v>108</v>
      </c>
      <c r="B8" s="136">
        <v>1435</v>
      </c>
      <c r="C8" s="45" t="s">
        <v>388</v>
      </c>
      <c r="D8" s="59" t="s">
        <v>32</v>
      </c>
      <c r="E8" s="60">
        <f>+R17</f>
        <v>0</v>
      </c>
      <c r="F8" s="61">
        <f>+Q17</f>
        <v>3</v>
      </c>
      <c r="G8" s="62"/>
      <c r="H8" s="63"/>
      <c r="I8" s="60">
        <f>Q16</f>
        <v>3</v>
      </c>
      <c r="J8" s="61">
        <f>R16</f>
        <v>1</v>
      </c>
      <c r="K8" s="60">
        <f>Q14</f>
      </c>
      <c r="L8" s="61">
        <f>R14</f>
      </c>
      <c r="M8" s="60"/>
      <c r="N8" s="61"/>
      <c r="O8" s="51">
        <f>IF(SUM(E8:N8)=0,"",COUNTIF(H7:H10,"3"))</f>
        <v>1</v>
      </c>
      <c r="P8" s="52">
        <f>IF(SUM(F8:O8)=0,"",COUNTIF(G7:G10,"3"))</f>
        <v>1</v>
      </c>
      <c r="Q8" s="53">
        <f>IF(SUM(E8:N8)=0,"",SUM(H7:H10))</f>
        <v>3</v>
      </c>
      <c r="R8" s="54">
        <f>IF(SUM(E8:N8)=0,"",SUM(G7:G10))</f>
        <v>4</v>
      </c>
      <c r="S8" s="155"/>
      <c r="T8" s="156"/>
      <c r="V8" s="55">
        <f>+V14+V16+W17</f>
        <v>61</v>
      </c>
      <c r="W8" s="56">
        <f>+W14+W16+V17</f>
        <v>75</v>
      </c>
      <c r="X8" s="57">
        <f>+V8-W8</f>
        <v>-14</v>
      </c>
      <c r="AJ8" s="9"/>
      <c r="AK8" s="9"/>
      <c r="AL8" s="9"/>
      <c r="AM8" s="9"/>
    </row>
    <row r="9" spans="1:39" ht="12.75">
      <c r="A9" s="58" t="s">
        <v>134</v>
      </c>
      <c r="B9" s="136">
        <v>1380</v>
      </c>
      <c r="C9" s="45" t="s">
        <v>236</v>
      </c>
      <c r="D9" s="59" t="s">
        <v>119</v>
      </c>
      <c r="E9" s="60">
        <f>+R13</f>
        <v>1</v>
      </c>
      <c r="F9" s="61">
        <f>+Q13</f>
        <v>3</v>
      </c>
      <c r="G9" s="60">
        <f>R16</f>
        <v>1</v>
      </c>
      <c r="H9" s="61">
        <f>Q16</f>
        <v>3</v>
      </c>
      <c r="I9" s="62"/>
      <c r="J9" s="63"/>
      <c r="K9" s="60">
        <f>Q18</f>
      </c>
      <c r="L9" s="61">
        <f>R18</f>
      </c>
      <c r="M9" s="60"/>
      <c r="N9" s="61"/>
      <c r="O9" s="51">
        <f>IF(SUM(E9:N9)=0,"",COUNTIF(J7:J10,"3"))</f>
        <v>0</v>
      </c>
      <c r="P9" s="52">
        <f>IF(SUM(F9:O9)=0,"",COUNTIF(I7:I10,"3"))</f>
        <v>2</v>
      </c>
      <c r="Q9" s="53">
        <f>IF(SUM(E9:N9)=0,"",SUM(J7:J10))</f>
        <v>2</v>
      </c>
      <c r="R9" s="54">
        <f>IF(SUM(E9:N9)=0,"",SUM(I7:I10))</f>
        <v>6</v>
      </c>
      <c r="S9" s="155"/>
      <c r="T9" s="156"/>
      <c r="V9" s="55">
        <f>+W13+W16+V18</f>
        <v>66</v>
      </c>
      <c r="W9" s="56">
        <f>+V13+V16+W18</f>
        <v>91</v>
      </c>
      <c r="X9" s="57">
        <f>+V9-W9</f>
        <v>-25</v>
      </c>
      <c r="AJ9" s="9"/>
      <c r="AK9" s="9"/>
      <c r="AL9" s="9"/>
      <c r="AM9" s="9"/>
    </row>
    <row r="10" spans="1:39" ht="13.5" thickBot="1">
      <c r="A10" s="64" t="s">
        <v>91</v>
      </c>
      <c r="B10" s="138"/>
      <c r="C10" s="65"/>
      <c r="D10" s="66"/>
      <c r="E10" s="67">
        <f>R15</f>
      </c>
      <c r="F10" s="68">
        <f>Q15</f>
      </c>
      <c r="G10" s="67">
        <f>R14</f>
      </c>
      <c r="H10" s="68">
        <f>Q14</f>
      </c>
      <c r="I10" s="67">
        <f>R18</f>
      </c>
      <c r="J10" s="68">
        <f>Q18</f>
      </c>
      <c r="K10" s="69"/>
      <c r="L10" s="70"/>
      <c r="M10" s="67"/>
      <c r="N10" s="68"/>
      <c r="O10" s="71">
        <f>IF(SUM(E10:N10)=0,"",COUNTIF(L7:L10,"3"))</f>
      </c>
      <c r="P10" s="72">
        <f>IF(SUM(F10:O10)=0,"",COUNTIF(K7:K10,"3"))</f>
      </c>
      <c r="Q10" s="73">
        <f>IF(SUM(E10:N11)=0,"",SUM(L7:L10))</f>
      </c>
      <c r="R10" s="74">
        <f>IF(SUM(E10:N10)=0,"",SUM(K7:K10))</f>
      </c>
      <c r="S10" s="159"/>
      <c r="T10" s="160"/>
      <c r="V10" s="55">
        <f>+W14+W15+W18</f>
        <v>0</v>
      </c>
      <c r="W10" s="56">
        <f>+V14+V15+V18</f>
        <v>0</v>
      </c>
      <c r="X10" s="57">
        <f>+V10-W10</f>
        <v>0</v>
      </c>
      <c r="AJ10" s="9"/>
      <c r="AK10" s="9"/>
      <c r="AL10" s="9"/>
      <c r="AM10" s="9"/>
    </row>
    <row r="11" spans="1:39" ht="15.75" thickTop="1">
      <c r="A11" s="75"/>
      <c r="B11" s="137"/>
      <c r="C11" s="76" t="s">
        <v>139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9"/>
      <c r="V11" s="80"/>
      <c r="W11" s="81" t="s">
        <v>140</v>
      </c>
      <c r="X11" s="82">
        <f>SUM(X7:X10)</f>
        <v>0</v>
      </c>
      <c r="Y11" s="81" t="str">
        <f>IF(X11=0,"OK","Virhe")</f>
        <v>OK</v>
      </c>
      <c r="AJ11" s="9"/>
      <c r="AK11" s="9"/>
      <c r="AL11" s="9"/>
      <c r="AM11" s="9"/>
    </row>
    <row r="12" spans="1:39" ht="15.75" thickBot="1">
      <c r="A12" s="83"/>
      <c r="B12" s="139"/>
      <c r="C12" s="84" t="s">
        <v>141</v>
      </c>
      <c r="D12" s="85"/>
      <c r="E12" s="85"/>
      <c r="F12" s="86"/>
      <c r="G12" s="183" t="s">
        <v>39</v>
      </c>
      <c r="H12" s="175"/>
      <c r="I12" s="174" t="s">
        <v>40</v>
      </c>
      <c r="J12" s="175"/>
      <c r="K12" s="174" t="s">
        <v>41</v>
      </c>
      <c r="L12" s="175"/>
      <c r="M12" s="174" t="s">
        <v>45</v>
      </c>
      <c r="N12" s="175"/>
      <c r="O12" s="174" t="s">
        <v>46</v>
      </c>
      <c r="P12" s="175"/>
      <c r="Q12" s="176" t="s">
        <v>37</v>
      </c>
      <c r="R12" s="177"/>
      <c r="T12" s="87"/>
      <c r="V12" s="88" t="s">
        <v>137</v>
      </c>
      <c r="W12" s="89"/>
      <c r="X12" s="43" t="s">
        <v>138</v>
      </c>
      <c r="AJ12" s="9"/>
      <c r="AK12" s="9"/>
      <c r="AL12" s="9"/>
      <c r="AM12" s="9"/>
    </row>
    <row r="13" spans="1:39" ht="15.75">
      <c r="A13" s="90" t="s">
        <v>142</v>
      </c>
      <c r="B13" s="128"/>
      <c r="C13" s="91" t="str">
        <f>IF(C7&gt;"",C7,"")</f>
        <v>Jan Nyberg</v>
      </c>
      <c r="D13" s="92" t="str">
        <f>IF(C9&gt;"",C9,"")</f>
        <v>Tatu Pitkänen</v>
      </c>
      <c r="E13" s="77"/>
      <c r="F13" s="93"/>
      <c r="G13" s="178">
        <v>-12</v>
      </c>
      <c r="H13" s="179"/>
      <c r="I13" s="180">
        <v>2</v>
      </c>
      <c r="J13" s="181"/>
      <c r="K13" s="180">
        <v>5</v>
      </c>
      <c r="L13" s="181"/>
      <c r="M13" s="180">
        <v>3</v>
      </c>
      <c r="N13" s="181"/>
      <c r="O13" s="182"/>
      <c r="P13" s="181"/>
      <c r="Q13" s="94">
        <f aca="true" t="shared" si="0" ref="Q13:Q18">IF(COUNT(G13:O13)=0,"",COUNTIF(G13:O13,"&gt;=0"))</f>
        <v>3</v>
      </c>
      <c r="R13" s="95">
        <f aca="true" t="shared" si="1" ref="R13:R18">IF(COUNT(G13:O13)=0,"",(IF(LEFT(G13,1)="-",1,0)+IF(LEFT(I13,1)="-",1,0)+IF(LEFT(K13,1)="-",1,0)+IF(LEFT(M13,1)="-",1,0)+IF(LEFT(O13,1)="-",1,0)))</f>
        <v>1</v>
      </c>
      <c r="S13" s="96"/>
      <c r="T13" s="97"/>
      <c r="V13" s="98">
        <f aca="true" t="shared" si="2" ref="V13:W18">+Z13+AB13+AD13+AF13+AH13</f>
        <v>45</v>
      </c>
      <c r="W13" s="99">
        <f t="shared" si="2"/>
        <v>24</v>
      </c>
      <c r="X13" s="100">
        <f aca="true" t="shared" si="3" ref="X13:X18">+V13-W13</f>
        <v>21</v>
      </c>
      <c r="Z13" s="101">
        <f aca="true" t="shared" si="4" ref="Z13:Z18">IF(G13="",0,IF(LEFT(G13,1)="-",ABS(G13),(IF(G13&gt;9,G13+2,11))))</f>
        <v>12</v>
      </c>
      <c r="AA13" s="102">
        <f aca="true" t="shared" si="5" ref="AA13:AA18">IF(G13="",0,IF(LEFT(G13,1)="-",(IF(ABS(G13)&gt;9,(ABS(G13)+2),11)),G13))</f>
        <v>14</v>
      </c>
      <c r="AB13" s="101">
        <f aca="true" t="shared" si="6" ref="AB13:AB18">IF(I13="",0,IF(LEFT(I13,1)="-",ABS(I13),(IF(I13&gt;9,I13+2,11))))</f>
        <v>11</v>
      </c>
      <c r="AC13" s="102">
        <f aca="true" t="shared" si="7" ref="AC13:AC18">IF(I13="",0,IF(LEFT(I13,1)="-",(IF(ABS(I13)&gt;9,(ABS(I13)+2),11)),I13))</f>
        <v>2</v>
      </c>
      <c r="AD13" s="101">
        <f aca="true" t="shared" si="8" ref="AD13:AD18">IF(K13="",0,IF(LEFT(K13,1)="-",ABS(K13),(IF(K13&gt;9,K13+2,11))))</f>
        <v>11</v>
      </c>
      <c r="AE13" s="102">
        <f aca="true" t="shared" si="9" ref="AE13:AE18">IF(K13="",0,IF(LEFT(K13,1)="-",(IF(ABS(K13)&gt;9,(ABS(K13)+2),11)),K13))</f>
        <v>5</v>
      </c>
      <c r="AF13" s="101">
        <f aca="true" t="shared" si="10" ref="AF13:AF18">IF(M13="",0,IF(LEFT(M13,1)="-",ABS(M13),(IF(M13&gt;9,M13+2,11))))</f>
        <v>11</v>
      </c>
      <c r="AG13" s="102">
        <f aca="true" t="shared" si="11" ref="AG13:AG18">IF(M13="",0,IF(LEFT(M13,1)="-",(IF(ABS(M13)&gt;9,(ABS(M13)+2),11)),M13))</f>
        <v>3</v>
      </c>
      <c r="AH13" s="101">
        <f aca="true" t="shared" si="12" ref="AH13:AH18">IF(O13="",0,IF(LEFT(O13,1)="-",ABS(O13),(IF(O13&gt;9,O13+2,11))))</f>
        <v>0</v>
      </c>
      <c r="AI13" s="102">
        <f aca="true" t="shared" si="13" ref="AI13:AI18">IF(O13="",0,IF(LEFT(O13,1)="-",(IF(ABS(O13)&gt;9,(ABS(O13)+2),11)),O13))</f>
        <v>0</v>
      </c>
      <c r="AJ13" s="9"/>
      <c r="AK13" s="9"/>
      <c r="AL13" s="9"/>
      <c r="AM13" s="9"/>
    </row>
    <row r="14" spans="1:39" ht="15.75">
      <c r="A14" s="90" t="s">
        <v>143</v>
      </c>
      <c r="B14" s="128"/>
      <c r="C14" s="91" t="str">
        <f>IF(C8&gt;"",C8,"")</f>
        <v>Annika Lundström</v>
      </c>
      <c r="D14" s="103">
        <f>IF(C10&gt;"",C10,"")</f>
      </c>
      <c r="E14" s="104"/>
      <c r="F14" s="93"/>
      <c r="G14" s="184"/>
      <c r="H14" s="185"/>
      <c r="I14" s="184"/>
      <c r="J14" s="185"/>
      <c r="K14" s="184"/>
      <c r="L14" s="185"/>
      <c r="M14" s="184"/>
      <c r="N14" s="185"/>
      <c r="O14" s="184"/>
      <c r="P14" s="185"/>
      <c r="Q14" s="94">
        <f t="shared" si="0"/>
      </c>
      <c r="R14" s="95">
        <f t="shared" si="1"/>
      </c>
      <c r="S14" s="105"/>
      <c r="T14" s="106"/>
      <c r="V14" s="98">
        <f t="shared" si="2"/>
        <v>0</v>
      </c>
      <c r="W14" s="99">
        <f t="shared" si="2"/>
        <v>0</v>
      </c>
      <c r="X14" s="100">
        <f t="shared" si="3"/>
        <v>0</v>
      </c>
      <c r="Z14" s="107">
        <f t="shared" si="4"/>
        <v>0</v>
      </c>
      <c r="AA14" s="108">
        <f t="shared" si="5"/>
        <v>0</v>
      </c>
      <c r="AB14" s="107">
        <f t="shared" si="6"/>
        <v>0</v>
      </c>
      <c r="AC14" s="108">
        <f t="shared" si="7"/>
        <v>0</v>
      </c>
      <c r="AD14" s="107">
        <f t="shared" si="8"/>
        <v>0</v>
      </c>
      <c r="AE14" s="108">
        <f t="shared" si="9"/>
        <v>0</v>
      </c>
      <c r="AF14" s="107">
        <f t="shared" si="10"/>
        <v>0</v>
      </c>
      <c r="AG14" s="108">
        <f t="shared" si="11"/>
        <v>0</v>
      </c>
      <c r="AH14" s="107">
        <f t="shared" si="12"/>
        <v>0</v>
      </c>
      <c r="AI14" s="108">
        <f t="shared" si="13"/>
        <v>0</v>
      </c>
      <c r="AJ14" s="9"/>
      <c r="AK14" s="9"/>
      <c r="AL14" s="9"/>
      <c r="AM14" s="9"/>
    </row>
    <row r="15" spans="1:39" ht="16.5" thickBot="1">
      <c r="A15" s="90" t="s">
        <v>144</v>
      </c>
      <c r="B15" s="128"/>
      <c r="C15" s="109" t="str">
        <f>IF(C7&gt;"",C7,"")</f>
        <v>Jan Nyberg</v>
      </c>
      <c r="D15" s="110">
        <f>IF(C10&gt;"",C10,"")</f>
      </c>
      <c r="E15" s="85"/>
      <c r="F15" s="86"/>
      <c r="G15" s="186"/>
      <c r="H15" s="187"/>
      <c r="I15" s="186"/>
      <c r="J15" s="187"/>
      <c r="K15" s="186"/>
      <c r="L15" s="187"/>
      <c r="M15" s="186"/>
      <c r="N15" s="187"/>
      <c r="O15" s="186"/>
      <c r="P15" s="187"/>
      <c r="Q15" s="94">
        <f t="shared" si="0"/>
      </c>
      <c r="R15" s="95">
        <f t="shared" si="1"/>
      </c>
      <c r="S15" s="105"/>
      <c r="T15" s="106"/>
      <c r="V15" s="98">
        <f t="shared" si="2"/>
        <v>0</v>
      </c>
      <c r="W15" s="99">
        <f t="shared" si="2"/>
        <v>0</v>
      </c>
      <c r="X15" s="100">
        <f t="shared" si="3"/>
        <v>0</v>
      </c>
      <c r="Z15" s="107">
        <f t="shared" si="4"/>
        <v>0</v>
      </c>
      <c r="AA15" s="108">
        <f t="shared" si="5"/>
        <v>0</v>
      </c>
      <c r="AB15" s="107">
        <f t="shared" si="6"/>
        <v>0</v>
      </c>
      <c r="AC15" s="108">
        <f t="shared" si="7"/>
        <v>0</v>
      </c>
      <c r="AD15" s="107">
        <f t="shared" si="8"/>
        <v>0</v>
      </c>
      <c r="AE15" s="108">
        <f t="shared" si="9"/>
        <v>0</v>
      </c>
      <c r="AF15" s="107">
        <f t="shared" si="10"/>
        <v>0</v>
      </c>
      <c r="AG15" s="108">
        <f t="shared" si="11"/>
        <v>0</v>
      </c>
      <c r="AH15" s="107">
        <f t="shared" si="12"/>
        <v>0</v>
      </c>
      <c r="AI15" s="108">
        <f t="shared" si="13"/>
        <v>0</v>
      </c>
      <c r="AJ15" s="9"/>
      <c r="AK15" s="9"/>
      <c r="AL15" s="9"/>
      <c r="AM15" s="9"/>
    </row>
    <row r="16" spans="1:39" ht="15.75">
      <c r="A16" s="90" t="s">
        <v>145</v>
      </c>
      <c r="B16" s="128"/>
      <c r="C16" s="91" t="str">
        <f>IF(C8&gt;"",C8,"")</f>
        <v>Annika Lundström</v>
      </c>
      <c r="D16" s="103" t="str">
        <f>IF(C9&gt;"",C9,"")</f>
        <v>Tatu Pitkänen</v>
      </c>
      <c r="E16" s="77"/>
      <c r="F16" s="93"/>
      <c r="G16" s="180">
        <v>9</v>
      </c>
      <c r="H16" s="181"/>
      <c r="I16" s="180">
        <v>10</v>
      </c>
      <c r="J16" s="181"/>
      <c r="K16" s="180">
        <v>-12</v>
      </c>
      <c r="L16" s="181"/>
      <c r="M16" s="180">
        <v>9</v>
      </c>
      <c r="N16" s="181"/>
      <c r="O16" s="180"/>
      <c r="P16" s="181"/>
      <c r="Q16" s="94">
        <f t="shared" si="0"/>
        <v>3</v>
      </c>
      <c r="R16" s="95">
        <f t="shared" si="1"/>
        <v>1</v>
      </c>
      <c r="S16" s="105"/>
      <c r="T16" s="106"/>
      <c r="V16" s="98">
        <f t="shared" si="2"/>
        <v>46</v>
      </c>
      <c r="W16" s="99">
        <f t="shared" si="2"/>
        <v>42</v>
      </c>
      <c r="X16" s="100">
        <f t="shared" si="3"/>
        <v>4</v>
      </c>
      <c r="Z16" s="107">
        <f t="shared" si="4"/>
        <v>11</v>
      </c>
      <c r="AA16" s="108">
        <f t="shared" si="5"/>
        <v>9</v>
      </c>
      <c r="AB16" s="107">
        <f t="shared" si="6"/>
        <v>12</v>
      </c>
      <c r="AC16" s="108">
        <f t="shared" si="7"/>
        <v>10</v>
      </c>
      <c r="AD16" s="107">
        <f t="shared" si="8"/>
        <v>12</v>
      </c>
      <c r="AE16" s="108">
        <f t="shared" si="9"/>
        <v>14</v>
      </c>
      <c r="AF16" s="107">
        <f t="shared" si="10"/>
        <v>11</v>
      </c>
      <c r="AG16" s="108">
        <f t="shared" si="11"/>
        <v>9</v>
      </c>
      <c r="AH16" s="107">
        <f t="shared" si="12"/>
        <v>0</v>
      </c>
      <c r="AI16" s="108">
        <f t="shared" si="13"/>
        <v>0</v>
      </c>
      <c r="AJ16" s="9"/>
      <c r="AK16" s="9"/>
      <c r="AL16" s="9"/>
      <c r="AM16" s="9"/>
    </row>
    <row r="17" spans="1:39" ht="15.75">
      <c r="A17" s="90" t="s">
        <v>146</v>
      </c>
      <c r="B17" s="128"/>
      <c r="C17" s="91" t="str">
        <f>IF(C7&gt;"",C7,"")</f>
        <v>Jan Nyberg</v>
      </c>
      <c r="D17" s="103" t="str">
        <f>IF(C8&gt;"",C8,"")</f>
        <v>Annika Lundström</v>
      </c>
      <c r="E17" s="104"/>
      <c r="F17" s="93"/>
      <c r="G17" s="184">
        <v>5</v>
      </c>
      <c r="H17" s="185"/>
      <c r="I17" s="184">
        <v>5</v>
      </c>
      <c r="J17" s="185"/>
      <c r="K17" s="188">
        <v>5</v>
      </c>
      <c r="L17" s="185"/>
      <c r="M17" s="184"/>
      <c r="N17" s="185"/>
      <c r="O17" s="184"/>
      <c r="P17" s="185"/>
      <c r="Q17" s="94">
        <f t="shared" si="0"/>
        <v>3</v>
      </c>
      <c r="R17" s="95">
        <f t="shared" si="1"/>
        <v>0</v>
      </c>
      <c r="S17" s="105"/>
      <c r="T17" s="106"/>
      <c r="V17" s="98">
        <f t="shared" si="2"/>
        <v>33</v>
      </c>
      <c r="W17" s="99">
        <f t="shared" si="2"/>
        <v>15</v>
      </c>
      <c r="X17" s="100">
        <f t="shared" si="3"/>
        <v>18</v>
      </c>
      <c r="Z17" s="107">
        <f t="shared" si="4"/>
        <v>11</v>
      </c>
      <c r="AA17" s="108">
        <f t="shared" si="5"/>
        <v>5</v>
      </c>
      <c r="AB17" s="107">
        <f t="shared" si="6"/>
        <v>11</v>
      </c>
      <c r="AC17" s="108">
        <f t="shared" si="7"/>
        <v>5</v>
      </c>
      <c r="AD17" s="107">
        <f t="shared" si="8"/>
        <v>11</v>
      </c>
      <c r="AE17" s="108">
        <f t="shared" si="9"/>
        <v>5</v>
      </c>
      <c r="AF17" s="107">
        <f t="shared" si="10"/>
        <v>0</v>
      </c>
      <c r="AG17" s="108">
        <f t="shared" si="11"/>
        <v>0</v>
      </c>
      <c r="AH17" s="107">
        <f t="shared" si="12"/>
        <v>0</v>
      </c>
      <c r="AI17" s="108">
        <f t="shared" si="13"/>
        <v>0</v>
      </c>
      <c r="AJ17" s="9"/>
      <c r="AK17" s="9"/>
      <c r="AL17" s="9"/>
      <c r="AM17" s="9"/>
    </row>
    <row r="18" spans="1:39" ht="16.5" thickBot="1">
      <c r="A18" s="111" t="s">
        <v>147</v>
      </c>
      <c r="B18" s="140"/>
      <c r="C18" s="112" t="str">
        <f>IF(C9&gt;"",C9,"")</f>
        <v>Tatu Pitkänen</v>
      </c>
      <c r="D18" s="113">
        <f>IF(C10&gt;"",C10,"")</f>
      </c>
      <c r="E18" s="114"/>
      <c r="F18" s="115"/>
      <c r="G18" s="165"/>
      <c r="H18" s="166"/>
      <c r="I18" s="165"/>
      <c r="J18" s="166"/>
      <c r="K18" s="165"/>
      <c r="L18" s="166"/>
      <c r="M18" s="165"/>
      <c r="N18" s="166"/>
      <c r="O18" s="165"/>
      <c r="P18" s="166"/>
      <c r="Q18" s="116">
        <f t="shared" si="0"/>
      </c>
      <c r="R18" s="117">
        <f t="shared" si="1"/>
      </c>
      <c r="S18" s="118"/>
      <c r="T18" s="119"/>
      <c r="V18" s="98">
        <f t="shared" si="2"/>
        <v>0</v>
      </c>
      <c r="W18" s="99">
        <f t="shared" si="2"/>
        <v>0</v>
      </c>
      <c r="X18" s="100">
        <f t="shared" si="3"/>
        <v>0</v>
      </c>
      <c r="Z18" s="120">
        <f t="shared" si="4"/>
        <v>0</v>
      </c>
      <c r="AA18" s="121">
        <f t="shared" si="5"/>
        <v>0</v>
      </c>
      <c r="AB18" s="120">
        <f t="shared" si="6"/>
        <v>0</v>
      </c>
      <c r="AC18" s="121">
        <f t="shared" si="7"/>
        <v>0</v>
      </c>
      <c r="AD18" s="120">
        <f t="shared" si="8"/>
        <v>0</v>
      </c>
      <c r="AE18" s="121">
        <f t="shared" si="9"/>
        <v>0</v>
      </c>
      <c r="AF18" s="120">
        <f t="shared" si="10"/>
        <v>0</v>
      </c>
      <c r="AG18" s="121">
        <f t="shared" si="11"/>
        <v>0</v>
      </c>
      <c r="AH18" s="120">
        <f t="shared" si="12"/>
        <v>0</v>
      </c>
      <c r="AI18" s="121">
        <f t="shared" si="13"/>
        <v>0</v>
      </c>
      <c r="AJ18" s="9"/>
      <c r="AK18" s="9"/>
      <c r="AL18" s="9"/>
      <c r="AM18" s="9"/>
    </row>
    <row r="19" spans="1:39" ht="13.5" thickTop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6.5" thickTop="1">
      <c r="A21" s="23"/>
      <c r="B21" s="133"/>
      <c r="C21" s="24"/>
      <c r="D21" s="25"/>
      <c r="E21" s="25"/>
      <c r="F21" s="25"/>
      <c r="G21" s="26"/>
      <c r="H21" s="25"/>
      <c r="I21" s="27" t="s">
        <v>127</v>
      </c>
      <c r="J21" s="28"/>
      <c r="K21" s="147" t="s">
        <v>154</v>
      </c>
      <c r="L21" s="148"/>
      <c r="M21" s="148"/>
      <c r="N21" s="149"/>
      <c r="O21" s="150" t="s">
        <v>128</v>
      </c>
      <c r="P21" s="151"/>
      <c r="Q21" s="151"/>
      <c r="R21" s="152" t="s">
        <v>8</v>
      </c>
      <c r="S21" s="153"/>
      <c r="T21" s="154"/>
      <c r="AJ21" s="9"/>
      <c r="AK21" s="9"/>
      <c r="AL21" s="9"/>
      <c r="AM21" s="9"/>
    </row>
    <row r="22" spans="1:39" ht="16.5" thickBot="1">
      <c r="A22" s="29"/>
      <c r="B22" s="134"/>
      <c r="C22" s="30"/>
      <c r="D22" s="31" t="s">
        <v>129</v>
      </c>
      <c r="E22" s="167"/>
      <c r="F22" s="168"/>
      <c r="G22" s="169"/>
      <c r="H22" s="170" t="s">
        <v>130</v>
      </c>
      <c r="I22" s="171"/>
      <c r="J22" s="171"/>
      <c r="K22" s="172"/>
      <c r="L22" s="172"/>
      <c r="M22" s="172"/>
      <c r="N22" s="173"/>
      <c r="O22" s="32" t="s">
        <v>131</v>
      </c>
      <c r="P22" s="33"/>
      <c r="Q22" s="33"/>
      <c r="R22" s="157"/>
      <c r="S22" s="157"/>
      <c r="T22" s="158"/>
      <c r="AJ22" s="9"/>
      <c r="AK22" s="9"/>
      <c r="AL22" s="9"/>
      <c r="AM22" s="9"/>
    </row>
    <row r="23" spans="1:39" ht="15.75" thickTop="1">
      <c r="A23" s="34"/>
      <c r="B23" s="135"/>
      <c r="C23" s="35" t="s">
        <v>132</v>
      </c>
      <c r="D23" s="36" t="s">
        <v>133</v>
      </c>
      <c r="E23" s="161" t="s">
        <v>90</v>
      </c>
      <c r="F23" s="162"/>
      <c r="G23" s="161" t="s">
        <v>108</v>
      </c>
      <c r="H23" s="162"/>
      <c r="I23" s="161" t="s">
        <v>134</v>
      </c>
      <c r="J23" s="162"/>
      <c r="K23" s="161" t="s">
        <v>91</v>
      </c>
      <c r="L23" s="162"/>
      <c r="M23" s="161"/>
      <c r="N23" s="162"/>
      <c r="O23" s="37" t="s">
        <v>126</v>
      </c>
      <c r="P23" s="38" t="s">
        <v>135</v>
      </c>
      <c r="Q23" s="39" t="s">
        <v>136</v>
      </c>
      <c r="R23" s="40"/>
      <c r="S23" s="163" t="s">
        <v>38</v>
      </c>
      <c r="T23" s="164"/>
      <c r="V23" s="41" t="s">
        <v>137</v>
      </c>
      <c r="W23" s="42"/>
      <c r="X23" s="43" t="s">
        <v>138</v>
      </c>
      <c r="AJ23" s="9"/>
      <c r="AK23" s="9"/>
      <c r="AL23" s="9"/>
      <c r="AM23" s="9"/>
    </row>
    <row r="24" spans="1:39" ht="12.75">
      <c r="A24" s="44" t="s">
        <v>90</v>
      </c>
      <c r="B24" s="136">
        <v>1648</v>
      </c>
      <c r="C24" s="45" t="s">
        <v>51</v>
      </c>
      <c r="D24" s="46" t="s">
        <v>32</v>
      </c>
      <c r="E24" s="47"/>
      <c r="F24" s="48"/>
      <c r="G24" s="49">
        <f>+Q34</f>
        <v>3</v>
      </c>
      <c r="H24" s="50">
        <f>+R34</f>
        <v>0</v>
      </c>
      <c r="I24" s="49">
        <f>Q30</f>
        <v>3</v>
      </c>
      <c r="J24" s="50">
        <f>R30</f>
        <v>0</v>
      </c>
      <c r="K24" s="49">
        <f>Q32</f>
        <v>3</v>
      </c>
      <c r="L24" s="50">
        <f>R32</f>
        <v>0</v>
      </c>
      <c r="M24" s="49"/>
      <c r="N24" s="50"/>
      <c r="O24" s="51">
        <f>IF(SUM(E24:N24)=0,"",COUNTIF(F24:F27,"3"))</f>
        <v>3</v>
      </c>
      <c r="P24" s="52">
        <f>IF(SUM(F24:O24)=0,"",COUNTIF(E24:E27,"3"))</f>
        <v>0</v>
      </c>
      <c r="Q24" s="53">
        <f>IF(SUM(E24:N24)=0,"",SUM(F24:F27))</f>
        <v>9</v>
      </c>
      <c r="R24" s="54">
        <f>IF(SUM(E24:N24)=0,"",SUM(E24:E27))</f>
        <v>0</v>
      </c>
      <c r="S24" s="155"/>
      <c r="T24" s="156"/>
      <c r="V24" s="55">
        <f>+V30+V32+V34</f>
        <v>99</v>
      </c>
      <c r="W24" s="56">
        <f>+W30+W32+W34</f>
        <v>51</v>
      </c>
      <c r="X24" s="57">
        <f>+V24-W24</f>
        <v>48</v>
      </c>
      <c r="AJ24" s="9"/>
      <c r="AK24" s="9"/>
      <c r="AL24" s="9"/>
      <c r="AM24" s="9"/>
    </row>
    <row r="25" spans="1:39" ht="12.75">
      <c r="A25" s="58" t="s">
        <v>108</v>
      </c>
      <c r="B25" s="136">
        <v>1438</v>
      </c>
      <c r="C25" s="45" t="s">
        <v>199</v>
      </c>
      <c r="D25" s="59" t="s">
        <v>181</v>
      </c>
      <c r="E25" s="60">
        <f>+R34</f>
        <v>0</v>
      </c>
      <c r="F25" s="61">
        <f>+Q34</f>
        <v>3</v>
      </c>
      <c r="G25" s="62"/>
      <c r="H25" s="63"/>
      <c r="I25" s="60">
        <f>Q33</f>
        <v>3</v>
      </c>
      <c r="J25" s="61">
        <f>R33</f>
        <v>1</v>
      </c>
      <c r="K25" s="60">
        <f>Q31</f>
        <v>3</v>
      </c>
      <c r="L25" s="61">
        <f>R31</f>
        <v>1</v>
      </c>
      <c r="M25" s="60"/>
      <c r="N25" s="61"/>
      <c r="O25" s="51">
        <f>IF(SUM(E25:N25)=0,"",COUNTIF(H24:H27,"3"))</f>
        <v>2</v>
      </c>
      <c r="P25" s="52">
        <f>IF(SUM(F25:O25)=0,"",COUNTIF(G24:G27,"3"))</f>
        <v>1</v>
      </c>
      <c r="Q25" s="53">
        <f>IF(SUM(E25:N25)=0,"",SUM(H24:H27))</f>
        <v>6</v>
      </c>
      <c r="R25" s="54">
        <f>IF(SUM(E25:N25)=0,"",SUM(G24:G27))</f>
        <v>5</v>
      </c>
      <c r="S25" s="155"/>
      <c r="T25" s="156"/>
      <c r="V25" s="55">
        <f>+V31+V33+W34</f>
        <v>98</v>
      </c>
      <c r="W25" s="56">
        <f>+W31+W33+V34</f>
        <v>115</v>
      </c>
      <c r="X25" s="57">
        <f>+V25-W25</f>
        <v>-17</v>
      </c>
      <c r="AJ25" s="9"/>
      <c r="AK25" s="9"/>
      <c r="AL25" s="9"/>
      <c r="AM25" s="9"/>
    </row>
    <row r="26" spans="1:39" ht="13.5" thickBot="1">
      <c r="A26" s="58" t="s">
        <v>134</v>
      </c>
      <c r="B26" s="137">
        <v>1376</v>
      </c>
      <c r="C26" s="65" t="s">
        <v>173</v>
      </c>
      <c r="D26" s="66" t="s">
        <v>26</v>
      </c>
      <c r="E26" s="60">
        <f>+R30</f>
        <v>0</v>
      </c>
      <c r="F26" s="61">
        <f>+Q30</f>
        <v>3</v>
      </c>
      <c r="G26" s="60">
        <f>R33</f>
        <v>1</v>
      </c>
      <c r="H26" s="61">
        <f>Q33</f>
        <v>3</v>
      </c>
      <c r="I26" s="62"/>
      <c r="J26" s="63"/>
      <c r="K26" s="60">
        <f>Q35</f>
        <v>3</v>
      </c>
      <c r="L26" s="61">
        <f>R35</f>
        <v>1</v>
      </c>
      <c r="M26" s="60"/>
      <c r="N26" s="61"/>
      <c r="O26" s="51">
        <f>IF(SUM(E26:N26)=0,"",COUNTIF(J24:J27,"3"))</f>
        <v>1</v>
      </c>
      <c r="P26" s="52">
        <f>IF(SUM(F26:O26)=0,"",COUNTIF(I24:I27,"3"))</f>
        <v>2</v>
      </c>
      <c r="Q26" s="53">
        <f>IF(SUM(E26:N26)=0,"",SUM(J24:J27))</f>
        <v>4</v>
      </c>
      <c r="R26" s="54">
        <f>IF(SUM(E26:N26)=0,"",SUM(I24:I27))</f>
        <v>7</v>
      </c>
      <c r="S26" s="155"/>
      <c r="T26" s="156"/>
      <c r="V26" s="55">
        <f>+W30+W33+V35</f>
        <v>97</v>
      </c>
      <c r="W26" s="56">
        <f>+V30+V33+W35</f>
        <v>96</v>
      </c>
      <c r="X26" s="57">
        <f>+V26-W26</f>
        <v>1</v>
      </c>
      <c r="AJ26" s="9"/>
      <c r="AK26" s="9"/>
      <c r="AL26" s="9"/>
      <c r="AM26" s="9"/>
    </row>
    <row r="27" spans="1:39" ht="14.25" thickBot="1" thickTop="1">
      <c r="A27" s="64" t="s">
        <v>91</v>
      </c>
      <c r="B27" s="138">
        <v>1319</v>
      </c>
      <c r="C27" s="65" t="s">
        <v>240</v>
      </c>
      <c r="D27" s="66" t="s">
        <v>232</v>
      </c>
      <c r="E27" s="67">
        <f>R32</f>
        <v>0</v>
      </c>
      <c r="F27" s="68">
        <f>Q32</f>
        <v>3</v>
      </c>
      <c r="G27" s="67">
        <f>R31</f>
        <v>1</v>
      </c>
      <c r="H27" s="68">
        <f>Q31</f>
        <v>3</v>
      </c>
      <c r="I27" s="67">
        <f>R35</f>
        <v>1</v>
      </c>
      <c r="J27" s="68">
        <f>Q35</f>
        <v>3</v>
      </c>
      <c r="K27" s="69"/>
      <c r="L27" s="70"/>
      <c r="M27" s="67"/>
      <c r="N27" s="68"/>
      <c r="O27" s="71">
        <f>IF(SUM(E27:N27)=0,"",COUNTIF(L24:L27,"3"))</f>
        <v>0</v>
      </c>
      <c r="P27" s="72">
        <f>IF(SUM(F27:O27)=0,"",COUNTIF(K24:K27,"3"))</f>
        <v>3</v>
      </c>
      <c r="Q27" s="73">
        <f>IF(SUM(E27:N28)=0,"",SUM(L24:L27))</f>
        <v>2</v>
      </c>
      <c r="R27" s="74">
        <f>IF(SUM(E27:N27)=0,"",SUM(K24:K27))</f>
        <v>9</v>
      </c>
      <c r="S27" s="159"/>
      <c r="T27" s="160"/>
      <c r="V27" s="55">
        <f>+W31+W32+W35</f>
        <v>88</v>
      </c>
      <c r="W27" s="56">
        <f>+V31+V32+V35</f>
        <v>120</v>
      </c>
      <c r="X27" s="57">
        <f>+V27-W27</f>
        <v>-32</v>
      </c>
      <c r="AJ27" s="9"/>
      <c r="AK27" s="9"/>
      <c r="AL27" s="9"/>
      <c r="AM27" s="9"/>
    </row>
    <row r="28" spans="1:39" ht="15.75" thickTop="1">
      <c r="A28" s="75"/>
      <c r="B28" s="137"/>
      <c r="C28" s="76" t="s">
        <v>139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79"/>
      <c r="V28" s="80"/>
      <c r="W28" s="81" t="s">
        <v>140</v>
      </c>
      <c r="X28" s="82">
        <f>SUM(X24:X27)</f>
        <v>0</v>
      </c>
      <c r="Y28" s="81" t="str">
        <f>IF(X28=0,"OK","Virhe")</f>
        <v>OK</v>
      </c>
      <c r="AJ28" s="9"/>
      <c r="AK28" s="9"/>
      <c r="AL28" s="9"/>
      <c r="AM28" s="9"/>
    </row>
    <row r="29" spans="1:39" ht="15.75" thickBot="1">
      <c r="A29" s="83"/>
      <c r="B29" s="139"/>
      <c r="C29" s="84" t="s">
        <v>141</v>
      </c>
      <c r="D29" s="85"/>
      <c r="E29" s="85"/>
      <c r="F29" s="86"/>
      <c r="G29" s="183" t="s">
        <v>39</v>
      </c>
      <c r="H29" s="175"/>
      <c r="I29" s="174" t="s">
        <v>40</v>
      </c>
      <c r="J29" s="175"/>
      <c r="K29" s="174" t="s">
        <v>41</v>
      </c>
      <c r="L29" s="175"/>
      <c r="M29" s="174" t="s">
        <v>45</v>
      </c>
      <c r="N29" s="175"/>
      <c r="O29" s="174" t="s">
        <v>46</v>
      </c>
      <c r="P29" s="175"/>
      <c r="Q29" s="176" t="s">
        <v>37</v>
      </c>
      <c r="R29" s="177"/>
      <c r="T29" s="87"/>
      <c r="V29" s="88" t="s">
        <v>137</v>
      </c>
      <c r="W29" s="89"/>
      <c r="X29" s="43" t="s">
        <v>138</v>
      </c>
      <c r="AJ29" s="9"/>
      <c r="AK29" s="9"/>
      <c r="AL29" s="9"/>
      <c r="AM29" s="9"/>
    </row>
    <row r="30" spans="1:39" ht="15.75">
      <c r="A30" s="90" t="s">
        <v>142</v>
      </c>
      <c r="B30" s="128"/>
      <c r="C30" s="91" t="str">
        <f>IF(C24&gt;"",C24,"")</f>
        <v>Anton Mäkinen</v>
      </c>
      <c r="D30" s="92" t="str">
        <f>IF(C26&gt;"",C26,"")</f>
        <v>Johan Nyberg</v>
      </c>
      <c r="E30" s="77"/>
      <c r="F30" s="93"/>
      <c r="G30" s="178">
        <v>6</v>
      </c>
      <c r="H30" s="179"/>
      <c r="I30" s="180">
        <v>6</v>
      </c>
      <c r="J30" s="181"/>
      <c r="K30" s="180">
        <v>7</v>
      </c>
      <c r="L30" s="181"/>
      <c r="M30" s="180"/>
      <c r="N30" s="181"/>
      <c r="O30" s="182"/>
      <c r="P30" s="181"/>
      <c r="Q30" s="94">
        <f aca="true" t="shared" si="14" ref="Q30:Q35">IF(COUNT(G30:O30)=0,"",COUNTIF(G30:O30,"&gt;=0"))</f>
        <v>3</v>
      </c>
      <c r="R30" s="95">
        <f aca="true" t="shared" si="15" ref="R30:R35">IF(COUNT(G30:O30)=0,"",(IF(LEFT(G30,1)="-",1,0)+IF(LEFT(I30,1)="-",1,0)+IF(LEFT(K30,1)="-",1,0)+IF(LEFT(M30,1)="-",1,0)+IF(LEFT(O30,1)="-",1,0)))</f>
        <v>0</v>
      </c>
      <c r="S30" s="96"/>
      <c r="T30" s="97"/>
      <c r="V30" s="98">
        <f aca="true" t="shared" si="16" ref="V30:W35">+Z30+AB30+AD30+AF30+AH30</f>
        <v>33</v>
      </c>
      <c r="W30" s="99">
        <f t="shared" si="16"/>
        <v>19</v>
      </c>
      <c r="X30" s="100">
        <f aca="true" t="shared" si="17" ref="X30:X35">+V30-W30</f>
        <v>14</v>
      </c>
      <c r="Z30" s="101">
        <f aca="true" t="shared" si="18" ref="Z30:Z35">IF(G30="",0,IF(LEFT(G30,1)="-",ABS(G30),(IF(G30&gt;9,G30+2,11))))</f>
        <v>11</v>
      </c>
      <c r="AA30" s="102">
        <f aca="true" t="shared" si="19" ref="AA30:AA35">IF(G30="",0,IF(LEFT(G30,1)="-",(IF(ABS(G30)&gt;9,(ABS(G30)+2),11)),G30))</f>
        <v>6</v>
      </c>
      <c r="AB30" s="101">
        <f aca="true" t="shared" si="20" ref="AB30:AB35">IF(I30="",0,IF(LEFT(I30,1)="-",ABS(I30),(IF(I30&gt;9,I30+2,11))))</f>
        <v>11</v>
      </c>
      <c r="AC30" s="102">
        <f aca="true" t="shared" si="21" ref="AC30:AC35">IF(I30="",0,IF(LEFT(I30,1)="-",(IF(ABS(I30)&gt;9,(ABS(I30)+2),11)),I30))</f>
        <v>6</v>
      </c>
      <c r="AD30" s="101">
        <f aca="true" t="shared" si="22" ref="AD30:AD35">IF(K30="",0,IF(LEFT(K30,1)="-",ABS(K30),(IF(K30&gt;9,K30+2,11))))</f>
        <v>11</v>
      </c>
      <c r="AE30" s="102">
        <f aca="true" t="shared" si="23" ref="AE30:AE35">IF(K30="",0,IF(LEFT(K30,1)="-",(IF(ABS(K30)&gt;9,(ABS(K30)+2),11)),K30))</f>
        <v>7</v>
      </c>
      <c r="AF30" s="101">
        <f aca="true" t="shared" si="24" ref="AF30:AF35">IF(M30="",0,IF(LEFT(M30,1)="-",ABS(M30),(IF(M30&gt;9,M30+2,11))))</f>
        <v>0</v>
      </c>
      <c r="AG30" s="102">
        <f aca="true" t="shared" si="25" ref="AG30:AG35">IF(M30="",0,IF(LEFT(M30,1)="-",(IF(ABS(M30)&gt;9,(ABS(M30)+2),11)),M30))</f>
        <v>0</v>
      </c>
      <c r="AH30" s="101">
        <f aca="true" t="shared" si="26" ref="AH30:AH35">IF(O30="",0,IF(LEFT(O30,1)="-",ABS(O30),(IF(O30&gt;9,O30+2,11))))</f>
        <v>0</v>
      </c>
      <c r="AI30" s="102">
        <f aca="true" t="shared" si="27" ref="AI30:AI35">IF(O30="",0,IF(LEFT(O30,1)="-",(IF(ABS(O30)&gt;9,(ABS(O30)+2),11)),O30))</f>
        <v>0</v>
      </c>
      <c r="AJ30" s="9"/>
      <c r="AK30" s="9"/>
      <c r="AL30" s="9"/>
      <c r="AM30" s="9"/>
    </row>
    <row r="31" spans="1:39" ht="15.75">
      <c r="A31" s="90" t="s">
        <v>143</v>
      </c>
      <c r="B31" s="128"/>
      <c r="C31" s="91" t="str">
        <f>IF(C25&gt;"",C25,"")</f>
        <v>Anton Nurmiaho</v>
      </c>
      <c r="D31" s="103" t="str">
        <f>IF(C27&gt;"",C27,"")</f>
        <v>Olli Julin </v>
      </c>
      <c r="E31" s="104"/>
      <c r="F31" s="93"/>
      <c r="G31" s="184">
        <v>-9</v>
      </c>
      <c r="H31" s="185"/>
      <c r="I31" s="184">
        <v>8</v>
      </c>
      <c r="J31" s="185"/>
      <c r="K31" s="184">
        <v>9</v>
      </c>
      <c r="L31" s="185"/>
      <c r="M31" s="184">
        <v>15</v>
      </c>
      <c r="N31" s="185"/>
      <c r="O31" s="184"/>
      <c r="P31" s="185"/>
      <c r="Q31" s="94">
        <f t="shared" si="14"/>
        <v>3</v>
      </c>
      <c r="R31" s="95">
        <f t="shared" si="15"/>
        <v>1</v>
      </c>
      <c r="S31" s="105"/>
      <c r="T31" s="106"/>
      <c r="V31" s="98">
        <f t="shared" si="16"/>
        <v>48</v>
      </c>
      <c r="W31" s="99">
        <f t="shared" si="16"/>
        <v>43</v>
      </c>
      <c r="X31" s="100">
        <f t="shared" si="17"/>
        <v>5</v>
      </c>
      <c r="Z31" s="107">
        <f t="shared" si="18"/>
        <v>9</v>
      </c>
      <c r="AA31" s="108">
        <f t="shared" si="19"/>
        <v>11</v>
      </c>
      <c r="AB31" s="107">
        <f t="shared" si="20"/>
        <v>11</v>
      </c>
      <c r="AC31" s="108">
        <f t="shared" si="21"/>
        <v>8</v>
      </c>
      <c r="AD31" s="107">
        <f t="shared" si="22"/>
        <v>11</v>
      </c>
      <c r="AE31" s="108">
        <f t="shared" si="23"/>
        <v>9</v>
      </c>
      <c r="AF31" s="107">
        <f t="shared" si="24"/>
        <v>17</v>
      </c>
      <c r="AG31" s="108">
        <f t="shared" si="25"/>
        <v>15</v>
      </c>
      <c r="AH31" s="107">
        <f t="shared" si="26"/>
        <v>0</v>
      </c>
      <c r="AI31" s="108">
        <f t="shared" si="27"/>
        <v>0</v>
      </c>
      <c r="AJ31" s="9"/>
      <c r="AK31" s="9"/>
      <c r="AL31" s="9"/>
      <c r="AM31" s="9"/>
    </row>
    <row r="32" spans="1:39" ht="16.5" thickBot="1">
      <c r="A32" s="90" t="s">
        <v>144</v>
      </c>
      <c r="B32" s="128"/>
      <c r="C32" s="109" t="str">
        <f>IF(C24&gt;"",C24,"")</f>
        <v>Anton Mäkinen</v>
      </c>
      <c r="D32" s="110" t="str">
        <f>IF(C27&gt;"",C27,"")</f>
        <v>Olli Julin </v>
      </c>
      <c r="E32" s="85"/>
      <c r="F32" s="86"/>
      <c r="G32" s="186">
        <v>7</v>
      </c>
      <c r="H32" s="187"/>
      <c r="I32" s="186">
        <v>6</v>
      </c>
      <c r="J32" s="187"/>
      <c r="K32" s="186">
        <v>5</v>
      </c>
      <c r="L32" s="187"/>
      <c r="M32" s="186"/>
      <c r="N32" s="187"/>
      <c r="O32" s="186"/>
      <c r="P32" s="187"/>
      <c r="Q32" s="94">
        <f t="shared" si="14"/>
        <v>3</v>
      </c>
      <c r="R32" s="95">
        <f t="shared" si="15"/>
        <v>0</v>
      </c>
      <c r="S32" s="105"/>
      <c r="T32" s="106"/>
      <c r="V32" s="98">
        <f t="shared" si="16"/>
        <v>33</v>
      </c>
      <c r="W32" s="99">
        <f t="shared" si="16"/>
        <v>18</v>
      </c>
      <c r="X32" s="100">
        <f t="shared" si="17"/>
        <v>15</v>
      </c>
      <c r="Z32" s="107">
        <f t="shared" si="18"/>
        <v>11</v>
      </c>
      <c r="AA32" s="108">
        <f t="shared" si="19"/>
        <v>7</v>
      </c>
      <c r="AB32" s="107">
        <f t="shared" si="20"/>
        <v>11</v>
      </c>
      <c r="AC32" s="108">
        <f t="shared" si="21"/>
        <v>6</v>
      </c>
      <c r="AD32" s="107">
        <f t="shared" si="22"/>
        <v>11</v>
      </c>
      <c r="AE32" s="108">
        <f t="shared" si="23"/>
        <v>5</v>
      </c>
      <c r="AF32" s="107">
        <f t="shared" si="24"/>
        <v>0</v>
      </c>
      <c r="AG32" s="108">
        <f t="shared" si="25"/>
        <v>0</v>
      </c>
      <c r="AH32" s="107">
        <f t="shared" si="26"/>
        <v>0</v>
      </c>
      <c r="AI32" s="108">
        <f t="shared" si="27"/>
        <v>0</v>
      </c>
      <c r="AJ32" s="9"/>
      <c r="AK32" s="9"/>
      <c r="AL32" s="9"/>
      <c r="AM32" s="9"/>
    </row>
    <row r="33" spans="1:39" ht="15.75">
      <c r="A33" s="90" t="s">
        <v>145</v>
      </c>
      <c r="B33" s="128"/>
      <c r="C33" s="91" t="str">
        <f>IF(C25&gt;"",C25,"")</f>
        <v>Anton Nurmiaho</v>
      </c>
      <c r="D33" s="103" t="str">
        <f>IF(C26&gt;"",C26,"")</f>
        <v>Johan Nyberg</v>
      </c>
      <c r="E33" s="77"/>
      <c r="F33" s="93"/>
      <c r="G33" s="180">
        <v>9</v>
      </c>
      <c r="H33" s="181"/>
      <c r="I33" s="180">
        <v>-1</v>
      </c>
      <c r="J33" s="181"/>
      <c r="K33" s="180">
        <v>8</v>
      </c>
      <c r="L33" s="181"/>
      <c r="M33" s="180">
        <v>11</v>
      </c>
      <c r="N33" s="181"/>
      <c r="O33" s="180"/>
      <c r="P33" s="181"/>
      <c r="Q33" s="94">
        <f t="shared" si="14"/>
        <v>3</v>
      </c>
      <c r="R33" s="95">
        <f t="shared" si="15"/>
        <v>1</v>
      </c>
      <c r="S33" s="105"/>
      <c r="T33" s="106"/>
      <c r="V33" s="98">
        <f t="shared" si="16"/>
        <v>36</v>
      </c>
      <c r="W33" s="99">
        <f t="shared" si="16"/>
        <v>39</v>
      </c>
      <c r="X33" s="100">
        <f t="shared" si="17"/>
        <v>-3</v>
      </c>
      <c r="Z33" s="107">
        <f t="shared" si="18"/>
        <v>11</v>
      </c>
      <c r="AA33" s="108">
        <f t="shared" si="19"/>
        <v>9</v>
      </c>
      <c r="AB33" s="107">
        <f t="shared" si="20"/>
        <v>1</v>
      </c>
      <c r="AC33" s="108">
        <f t="shared" si="21"/>
        <v>11</v>
      </c>
      <c r="AD33" s="107">
        <f t="shared" si="22"/>
        <v>11</v>
      </c>
      <c r="AE33" s="108">
        <f t="shared" si="23"/>
        <v>8</v>
      </c>
      <c r="AF33" s="107">
        <f t="shared" si="24"/>
        <v>13</v>
      </c>
      <c r="AG33" s="108">
        <f t="shared" si="25"/>
        <v>11</v>
      </c>
      <c r="AH33" s="107">
        <f t="shared" si="26"/>
        <v>0</v>
      </c>
      <c r="AI33" s="108">
        <f t="shared" si="27"/>
        <v>0</v>
      </c>
      <c r="AJ33" s="9"/>
      <c r="AK33" s="9"/>
      <c r="AL33" s="9"/>
      <c r="AM33" s="9"/>
    </row>
    <row r="34" spans="1:39" ht="15.75">
      <c r="A34" s="90" t="s">
        <v>146</v>
      </c>
      <c r="B34" s="128"/>
      <c r="C34" s="91" t="str">
        <f>IF(C24&gt;"",C24,"")</f>
        <v>Anton Mäkinen</v>
      </c>
      <c r="D34" s="103" t="str">
        <f>IF(C25&gt;"",C25,"")</f>
        <v>Anton Nurmiaho</v>
      </c>
      <c r="E34" s="104"/>
      <c r="F34" s="93"/>
      <c r="G34" s="184">
        <v>1</v>
      </c>
      <c r="H34" s="185"/>
      <c r="I34" s="184">
        <v>8</v>
      </c>
      <c r="J34" s="185"/>
      <c r="K34" s="188">
        <v>5</v>
      </c>
      <c r="L34" s="185"/>
      <c r="M34" s="184"/>
      <c r="N34" s="185"/>
      <c r="O34" s="184"/>
      <c r="P34" s="185"/>
      <c r="Q34" s="94">
        <f t="shared" si="14"/>
        <v>3</v>
      </c>
      <c r="R34" s="95">
        <f t="shared" si="15"/>
        <v>0</v>
      </c>
      <c r="S34" s="105"/>
      <c r="T34" s="106"/>
      <c r="V34" s="98">
        <f t="shared" si="16"/>
        <v>33</v>
      </c>
      <c r="W34" s="99">
        <f t="shared" si="16"/>
        <v>14</v>
      </c>
      <c r="X34" s="100">
        <f t="shared" si="17"/>
        <v>19</v>
      </c>
      <c r="Z34" s="107">
        <f t="shared" si="18"/>
        <v>11</v>
      </c>
      <c r="AA34" s="108">
        <f t="shared" si="19"/>
        <v>1</v>
      </c>
      <c r="AB34" s="107">
        <f t="shared" si="20"/>
        <v>11</v>
      </c>
      <c r="AC34" s="108">
        <f t="shared" si="21"/>
        <v>8</v>
      </c>
      <c r="AD34" s="107">
        <f t="shared" si="22"/>
        <v>11</v>
      </c>
      <c r="AE34" s="108">
        <f t="shared" si="23"/>
        <v>5</v>
      </c>
      <c r="AF34" s="107">
        <f t="shared" si="24"/>
        <v>0</v>
      </c>
      <c r="AG34" s="108">
        <f t="shared" si="25"/>
        <v>0</v>
      </c>
      <c r="AH34" s="107">
        <f t="shared" si="26"/>
        <v>0</v>
      </c>
      <c r="AI34" s="108">
        <f t="shared" si="27"/>
        <v>0</v>
      </c>
      <c r="AJ34" s="9"/>
      <c r="AK34" s="9"/>
      <c r="AL34" s="9"/>
      <c r="AM34" s="9"/>
    </row>
    <row r="35" spans="1:39" ht="16.5" thickBot="1">
      <c r="A35" s="111" t="s">
        <v>147</v>
      </c>
      <c r="B35" s="140"/>
      <c r="C35" s="112" t="str">
        <f>IF(C26&gt;"",C26,"")</f>
        <v>Johan Nyberg</v>
      </c>
      <c r="D35" s="113" t="str">
        <f>IF(C27&gt;"",C27,"")</f>
        <v>Olli Julin </v>
      </c>
      <c r="E35" s="114"/>
      <c r="F35" s="115"/>
      <c r="G35" s="165">
        <v>-5</v>
      </c>
      <c r="H35" s="166"/>
      <c r="I35" s="165">
        <v>10</v>
      </c>
      <c r="J35" s="166"/>
      <c r="K35" s="165">
        <v>5</v>
      </c>
      <c r="L35" s="166"/>
      <c r="M35" s="165">
        <v>1</v>
      </c>
      <c r="N35" s="166"/>
      <c r="O35" s="165"/>
      <c r="P35" s="166"/>
      <c r="Q35" s="116">
        <f t="shared" si="14"/>
        <v>3</v>
      </c>
      <c r="R35" s="117">
        <f t="shared" si="15"/>
        <v>1</v>
      </c>
      <c r="S35" s="118"/>
      <c r="T35" s="119"/>
      <c r="V35" s="98">
        <f t="shared" si="16"/>
        <v>39</v>
      </c>
      <c r="W35" s="99">
        <f t="shared" si="16"/>
        <v>27</v>
      </c>
      <c r="X35" s="100">
        <f t="shared" si="17"/>
        <v>12</v>
      </c>
      <c r="Z35" s="120">
        <f t="shared" si="18"/>
        <v>5</v>
      </c>
      <c r="AA35" s="121">
        <f t="shared" si="19"/>
        <v>11</v>
      </c>
      <c r="AB35" s="120">
        <f t="shared" si="20"/>
        <v>12</v>
      </c>
      <c r="AC35" s="121">
        <f t="shared" si="21"/>
        <v>10</v>
      </c>
      <c r="AD35" s="120">
        <f t="shared" si="22"/>
        <v>11</v>
      </c>
      <c r="AE35" s="121">
        <f t="shared" si="23"/>
        <v>5</v>
      </c>
      <c r="AF35" s="120">
        <f t="shared" si="24"/>
        <v>11</v>
      </c>
      <c r="AG35" s="121">
        <f t="shared" si="25"/>
        <v>1</v>
      </c>
      <c r="AH35" s="120">
        <f t="shared" si="26"/>
        <v>0</v>
      </c>
      <c r="AI35" s="121">
        <f t="shared" si="27"/>
        <v>0</v>
      </c>
      <c r="AJ35" s="9"/>
      <c r="AK35" s="9"/>
      <c r="AL35" s="9"/>
      <c r="AM35" s="9"/>
    </row>
    <row r="36" spans="1:39" ht="13.5" thickTop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3.5" thickBo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6.5" thickTop="1">
      <c r="A38" s="23"/>
      <c r="B38" s="133"/>
      <c r="C38" s="24"/>
      <c r="D38" s="25"/>
      <c r="E38" s="25"/>
      <c r="F38" s="25"/>
      <c r="G38" s="26"/>
      <c r="H38" s="25"/>
      <c r="I38" s="27" t="s">
        <v>127</v>
      </c>
      <c r="J38" s="28"/>
      <c r="K38" s="147" t="s">
        <v>154</v>
      </c>
      <c r="L38" s="148"/>
      <c r="M38" s="148"/>
      <c r="N38" s="149"/>
      <c r="O38" s="150" t="s">
        <v>128</v>
      </c>
      <c r="P38" s="151"/>
      <c r="Q38" s="151"/>
      <c r="R38" s="152" t="s">
        <v>7</v>
      </c>
      <c r="S38" s="153"/>
      <c r="T38" s="154"/>
      <c r="AJ38" s="9"/>
      <c r="AK38" s="9"/>
      <c r="AL38" s="9"/>
      <c r="AM38" s="9"/>
    </row>
    <row r="39" spans="1:39" ht="16.5" thickBot="1">
      <c r="A39" s="29"/>
      <c r="B39" s="134"/>
      <c r="C39" s="30"/>
      <c r="D39" s="31" t="s">
        <v>129</v>
      </c>
      <c r="E39" s="167"/>
      <c r="F39" s="168"/>
      <c r="G39" s="169"/>
      <c r="H39" s="170" t="s">
        <v>130</v>
      </c>
      <c r="I39" s="171"/>
      <c r="J39" s="171"/>
      <c r="K39" s="172"/>
      <c r="L39" s="172"/>
      <c r="M39" s="172"/>
      <c r="N39" s="173"/>
      <c r="O39" s="32" t="s">
        <v>131</v>
      </c>
      <c r="P39" s="33"/>
      <c r="Q39" s="33"/>
      <c r="R39" s="157"/>
      <c r="S39" s="157"/>
      <c r="T39" s="158"/>
      <c r="AJ39" s="9"/>
      <c r="AK39" s="9"/>
      <c r="AL39" s="9"/>
      <c r="AM39" s="9"/>
    </row>
    <row r="40" spans="1:39" ht="15.75" thickTop="1">
      <c r="A40" s="34"/>
      <c r="B40" s="135"/>
      <c r="C40" s="35" t="s">
        <v>132</v>
      </c>
      <c r="D40" s="36" t="s">
        <v>133</v>
      </c>
      <c r="E40" s="161" t="s">
        <v>90</v>
      </c>
      <c r="F40" s="162"/>
      <c r="G40" s="161" t="s">
        <v>108</v>
      </c>
      <c r="H40" s="162"/>
      <c r="I40" s="161" t="s">
        <v>134</v>
      </c>
      <c r="J40" s="162"/>
      <c r="K40" s="161" t="s">
        <v>91</v>
      </c>
      <c r="L40" s="162"/>
      <c r="M40" s="161"/>
      <c r="N40" s="162"/>
      <c r="O40" s="37" t="s">
        <v>126</v>
      </c>
      <c r="P40" s="38" t="s">
        <v>135</v>
      </c>
      <c r="Q40" s="39" t="s">
        <v>136</v>
      </c>
      <c r="R40" s="40"/>
      <c r="S40" s="163" t="s">
        <v>38</v>
      </c>
      <c r="T40" s="164"/>
      <c r="V40" s="41" t="s">
        <v>137</v>
      </c>
      <c r="W40" s="42"/>
      <c r="X40" s="43" t="s">
        <v>138</v>
      </c>
      <c r="AJ40" s="9"/>
      <c r="AK40" s="9"/>
      <c r="AL40" s="9"/>
      <c r="AM40" s="9"/>
    </row>
    <row r="41" spans="1:39" ht="12.75">
      <c r="A41" s="44" t="s">
        <v>90</v>
      </c>
      <c r="B41" s="136">
        <v>1613</v>
      </c>
      <c r="C41" s="45" t="s">
        <v>69</v>
      </c>
      <c r="D41" s="59" t="s">
        <v>119</v>
      </c>
      <c r="E41" s="47"/>
      <c r="F41" s="48"/>
      <c r="G41" s="49">
        <f>+Q51</f>
        <v>3</v>
      </c>
      <c r="H41" s="50">
        <f>+R51</f>
        <v>2</v>
      </c>
      <c r="I41" s="49">
        <f>Q47</f>
        <v>3</v>
      </c>
      <c r="J41" s="50">
        <f>R47</f>
        <v>0</v>
      </c>
      <c r="K41" s="49">
        <f>Q49</f>
        <v>3</v>
      </c>
      <c r="L41" s="50">
        <f>R49</f>
        <v>0</v>
      </c>
      <c r="M41" s="49"/>
      <c r="N41" s="50"/>
      <c r="O41" s="51">
        <f>IF(SUM(E41:N41)=0,"",COUNTIF(F41:F44,"3"))</f>
        <v>3</v>
      </c>
      <c r="P41" s="52">
        <f>IF(SUM(F41:O41)=0,"",COUNTIF(E41:E44,"3"))</f>
        <v>0</v>
      </c>
      <c r="Q41" s="53">
        <f>IF(SUM(E41:N41)=0,"",SUM(F41:F44))</f>
        <v>9</v>
      </c>
      <c r="R41" s="54">
        <f>IF(SUM(E41:N41)=0,"",SUM(E41:E44))</f>
        <v>2</v>
      </c>
      <c r="S41" s="155"/>
      <c r="T41" s="156"/>
      <c r="V41" s="55">
        <f>+V47+V49+V51</f>
        <v>109</v>
      </c>
      <c r="W41" s="56">
        <f>+W47+W49+W51</f>
        <v>75</v>
      </c>
      <c r="X41" s="57">
        <f>+V41-W41</f>
        <v>34</v>
      </c>
      <c r="AJ41" s="9"/>
      <c r="AK41" s="9"/>
      <c r="AL41" s="9"/>
      <c r="AM41" s="9"/>
    </row>
    <row r="42" spans="1:39" ht="12.75">
      <c r="A42" s="58" t="s">
        <v>108</v>
      </c>
      <c r="B42" s="136">
        <v>1523</v>
      </c>
      <c r="C42" s="45" t="s">
        <v>89</v>
      </c>
      <c r="D42" s="59" t="s">
        <v>119</v>
      </c>
      <c r="E42" s="60">
        <f>+R51</f>
        <v>2</v>
      </c>
      <c r="F42" s="61">
        <f>+Q51</f>
        <v>3</v>
      </c>
      <c r="G42" s="62"/>
      <c r="H42" s="63"/>
      <c r="I42" s="60">
        <f>Q50</f>
        <v>3</v>
      </c>
      <c r="J42" s="61">
        <f>R50</f>
        <v>0</v>
      </c>
      <c r="K42" s="60">
        <f>Q48</f>
        <v>3</v>
      </c>
      <c r="L42" s="61">
        <f>R48</f>
        <v>1</v>
      </c>
      <c r="M42" s="60"/>
      <c r="N42" s="61"/>
      <c r="O42" s="51">
        <f>IF(SUM(E42:N42)=0,"",COUNTIF(H41:H44,"3"))</f>
        <v>2</v>
      </c>
      <c r="P42" s="52">
        <f>IF(SUM(F42:O42)=0,"",COUNTIF(G41:G44,"3"))</f>
        <v>1</v>
      </c>
      <c r="Q42" s="53">
        <f>IF(SUM(E42:N42)=0,"",SUM(H41:H44))</f>
        <v>8</v>
      </c>
      <c r="R42" s="54">
        <f>IF(SUM(E42:N42)=0,"",SUM(G41:G44))</f>
        <v>4</v>
      </c>
      <c r="S42" s="155"/>
      <c r="T42" s="156"/>
      <c r="V42" s="55">
        <f>+V48+V50+W51</f>
        <v>113</v>
      </c>
      <c r="W42" s="56">
        <f>+W48+W50+V51</f>
        <v>89</v>
      </c>
      <c r="X42" s="57">
        <f>+V42-W42</f>
        <v>24</v>
      </c>
      <c r="AJ42" s="9"/>
      <c r="AK42" s="9"/>
      <c r="AL42" s="9"/>
      <c r="AM42" s="9"/>
    </row>
    <row r="43" spans="1:39" ht="12.75">
      <c r="A43" s="58" t="s">
        <v>134</v>
      </c>
      <c r="B43" s="136">
        <v>1387</v>
      </c>
      <c r="C43" s="45" t="s">
        <v>200</v>
      </c>
      <c r="D43" s="59" t="s">
        <v>181</v>
      </c>
      <c r="E43" s="60">
        <f>+R47</f>
        <v>0</v>
      </c>
      <c r="F43" s="61">
        <f>+Q47</f>
        <v>3</v>
      </c>
      <c r="G43" s="60">
        <f>R50</f>
        <v>0</v>
      </c>
      <c r="H43" s="61">
        <f>Q50</f>
        <v>3</v>
      </c>
      <c r="I43" s="62"/>
      <c r="J43" s="63"/>
      <c r="K43" s="60">
        <f>Q52</f>
        <v>3</v>
      </c>
      <c r="L43" s="61">
        <f>R52</f>
        <v>2</v>
      </c>
      <c r="M43" s="60"/>
      <c r="N43" s="61"/>
      <c r="O43" s="51">
        <f>IF(SUM(E43:N43)=0,"",COUNTIF(J41:J44,"3"))</f>
        <v>1</v>
      </c>
      <c r="P43" s="52">
        <f>IF(SUM(F43:O43)=0,"",COUNTIF(I41:I44,"3"))</f>
        <v>2</v>
      </c>
      <c r="Q43" s="53">
        <f>IF(SUM(E43:N43)=0,"",SUM(J41:J44))</f>
        <v>3</v>
      </c>
      <c r="R43" s="54">
        <f>IF(SUM(E43:N43)=0,"",SUM(I41:I44))</f>
        <v>8</v>
      </c>
      <c r="S43" s="155"/>
      <c r="T43" s="156"/>
      <c r="V43" s="55">
        <f>+W47+W50+V52</f>
        <v>91</v>
      </c>
      <c r="W43" s="56">
        <f>+V47+V50+W52</f>
        <v>116</v>
      </c>
      <c r="X43" s="57">
        <f>+V43-W43</f>
        <v>-25</v>
      </c>
      <c r="AJ43" s="9"/>
      <c r="AK43" s="9"/>
      <c r="AL43" s="9"/>
      <c r="AM43" s="9"/>
    </row>
    <row r="44" spans="1:39" ht="13.5" thickBot="1">
      <c r="A44" s="64" t="s">
        <v>91</v>
      </c>
      <c r="B44" s="138">
        <v>1321</v>
      </c>
      <c r="C44" s="65" t="s">
        <v>276</v>
      </c>
      <c r="D44" s="66" t="s">
        <v>32</v>
      </c>
      <c r="E44" s="67">
        <f>R49</f>
        <v>0</v>
      </c>
      <c r="F44" s="68">
        <f>Q49</f>
        <v>3</v>
      </c>
      <c r="G44" s="67">
        <f>R48</f>
        <v>1</v>
      </c>
      <c r="H44" s="68">
        <f>Q48</f>
        <v>3</v>
      </c>
      <c r="I44" s="67">
        <f>R52</f>
        <v>2</v>
      </c>
      <c r="J44" s="68">
        <f>Q52</f>
        <v>3</v>
      </c>
      <c r="K44" s="69"/>
      <c r="L44" s="70"/>
      <c r="M44" s="67"/>
      <c r="N44" s="68"/>
      <c r="O44" s="71">
        <f>IF(SUM(E44:N44)=0,"",COUNTIF(L41:L44,"3"))</f>
        <v>0</v>
      </c>
      <c r="P44" s="72">
        <f>IF(SUM(F44:O44)=0,"",COUNTIF(K41:K44,"3"))</f>
        <v>3</v>
      </c>
      <c r="Q44" s="73">
        <f>IF(SUM(E44:N45)=0,"",SUM(L41:L44))</f>
        <v>3</v>
      </c>
      <c r="R44" s="74">
        <f>IF(SUM(E44:N44)=0,"",SUM(K41:K44))</f>
        <v>9</v>
      </c>
      <c r="S44" s="159"/>
      <c r="T44" s="160"/>
      <c r="V44" s="55">
        <f>+W48+W49+W52</f>
        <v>94</v>
      </c>
      <c r="W44" s="56">
        <f>+V48+V49+V52</f>
        <v>127</v>
      </c>
      <c r="X44" s="57">
        <f>+V44-W44</f>
        <v>-33</v>
      </c>
      <c r="AJ44" s="9"/>
      <c r="AK44" s="9"/>
      <c r="AL44" s="9"/>
      <c r="AM44" s="9"/>
    </row>
    <row r="45" spans="1:39" ht="15.75" thickTop="1">
      <c r="A45" s="75"/>
      <c r="B45" s="137"/>
      <c r="C45" s="76" t="s">
        <v>139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9"/>
      <c r="V45" s="80"/>
      <c r="W45" s="81" t="s">
        <v>140</v>
      </c>
      <c r="X45" s="82">
        <f>SUM(X41:X44)</f>
        <v>0</v>
      </c>
      <c r="Y45" s="81" t="str">
        <f>IF(X45=0,"OK","Virhe")</f>
        <v>OK</v>
      </c>
      <c r="AJ45" s="9"/>
      <c r="AK45" s="9"/>
      <c r="AL45" s="9"/>
      <c r="AM45" s="9"/>
    </row>
    <row r="46" spans="1:39" ht="15.75" thickBot="1">
      <c r="A46" s="83"/>
      <c r="B46" s="139"/>
      <c r="C46" s="84" t="s">
        <v>141</v>
      </c>
      <c r="D46" s="85"/>
      <c r="E46" s="85"/>
      <c r="F46" s="86"/>
      <c r="G46" s="183" t="s">
        <v>39</v>
      </c>
      <c r="H46" s="175"/>
      <c r="I46" s="174" t="s">
        <v>40</v>
      </c>
      <c r="J46" s="175"/>
      <c r="K46" s="174" t="s">
        <v>41</v>
      </c>
      <c r="L46" s="175"/>
      <c r="M46" s="174" t="s">
        <v>45</v>
      </c>
      <c r="N46" s="175"/>
      <c r="O46" s="174" t="s">
        <v>46</v>
      </c>
      <c r="P46" s="175"/>
      <c r="Q46" s="176" t="s">
        <v>37</v>
      </c>
      <c r="R46" s="177"/>
      <c r="T46" s="87"/>
      <c r="V46" s="88" t="s">
        <v>137</v>
      </c>
      <c r="W46" s="89"/>
      <c r="X46" s="43" t="s">
        <v>138</v>
      </c>
      <c r="AJ46" s="9"/>
      <c r="AK46" s="9"/>
      <c r="AL46" s="9"/>
      <c r="AM46" s="9"/>
    </row>
    <row r="47" spans="1:39" ht="15.75">
      <c r="A47" s="90" t="s">
        <v>142</v>
      </c>
      <c r="B47" s="128"/>
      <c r="C47" s="91" t="str">
        <f>IF(C41&gt;"",C41,"")</f>
        <v>Toni Pitkänen</v>
      </c>
      <c r="D47" s="92" t="str">
        <f>IF(C43&gt;"",C43,"")</f>
        <v>Rolands Jansons</v>
      </c>
      <c r="E47" s="77"/>
      <c r="F47" s="93"/>
      <c r="G47" s="178">
        <v>4</v>
      </c>
      <c r="H47" s="179"/>
      <c r="I47" s="180">
        <v>10</v>
      </c>
      <c r="J47" s="181"/>
      <c r="K47" s="180">
        <v>4</v>
      </c>
      <c r="L47" s="181"/>
      <c r="M47" s="180"/>
      <c r="N47" s="181"/>
      <c r="O47" s="182"/>
      <c r="P47" s="181"/>
      <c r="Q47" s="94">
        <f aca="true" t="shared" si="28" ref="Q47:Q52">IF(COUNT(G47:O47)=0,"",COUNTIF(G47:O47,"&gt;=0"))</f>
        <v>3</v>
      </c>
      <c r="R47" s="95">
        <f aca="true" t="shared" si="29" ref="R47:R52">IF(COUNT(G47:O47)=0,"",(IF(LEFT(G47,1)="-",1,0)+IF(LEFT(I47,1)="-",1,0)+IF(LEFT(K47,1)="-",1,0)+IF(LEFT(M47,1)="-",1,0)+IF(LEFT(O47,1)="-",1,0)))</f>
        <v>0</v>
      </c>
      <c r="S47" s="96"/>
      <c r="T47" s="97"/>
      <c r="V47" s="98">
        <f aca="true" t="shared" si="30" ref="V47:W52">+Z47+AB47+AD47+AF47+AH47</f>
        <v>34</v>
      </c>
      <c r="W47" s="99">
        <f t="shared" si="30"/>
        <v>18</v>
      </c>
      <c r="X47" s="100">
        <f aca="true" t="shared" si="31" ref="X47:X52">+V47-W47</f>
        <v>16</v>
      </c>
      <c r="Z47" s="101">
        <f aca="true" t="shared" si="32" ref="Z47:Z52">IF(G47="",0,IF(LEFT(G47,1)="-",ABS(G47),(IF(G47&gt;9,G47+2,11))))</f>
        <v>11</v>
      </c>
      <c r="AA47" s="102">
        <f aca="true" t="shared" si="33" ref="AA47:AA52">IF(G47="",0,IF(LEFT(G47,1)="-",(IF(ABS(G47)&gt;9,(ABS(G47)+2),11)),G47))</f>
        <v>4</v>
      </c>
      <c r="AB47" s="101">
        <f aca="true" t="shared" si="34" ref="AB47:AB52">IF(I47="",0,IF(LEFT(I47,1)="-",ABS(I47),(IF(I47&gt;9,I47+2,11))))</f>
        <v>12</v>
      </c>
      <c r="AC47" s="102">
        <f aca="true" t="shared" si="35" ref="AC47:AC52">IF(I47="",0,IF(LEFT(I47,1)="-",(IF(ABS(I47)&gt;9,(ABS(I47)+2),11)),I47))</f>
        <v>10</v>
      </c>
      <c r="AD47" s="101">
        <f aca="true" t="shared" si="36" ref="AD47:AD52">IF(K47="",0,IF(LEFT(K47,1)="-",ABS(K47),(IF(K47&gt;9,K47+2,11))))</f>
        <v>11</v>
      </c>
      <c r="AE47" s="102">
        <f aca="true" t="shared" si="37" ref="AE47:AE52">IF(K47="",0,IF(LEFT(K47,1)="-",(IF(ABS(K47)&gt;9,(ABS(K47)+2),11)),K47))</f>
        <v>4</v>
      </c>
      <c r="AF47" s="101">
        <f aca="true" t="shared" si="38" ref="AF47:AF52">IF(M47="",0,IF(LEFT(M47,1)="-",ABS(M47),(IF(M47&gt;9,M47+2,11))))</f>
        <v>0</v>
      </c>
      <c r="AG47" s="102">
        <f aca="true" t="shared" si="39" ref="AG47:AG52">IF(M47="",0,IF(LEFT(M47,1)="-",(IF(ABS(M47)&gt;9,(ABS(M47)+2),11)),M47))</f>
        <v>0</v>
      </c>
      <c r="AH47" s="101">
        <f aca="true" t="shared" si="40" ref="AH47:AH52">IF(O47="",0,IF(LEFT(O47,1)="-",ABS(O47),(IF(O47&gt;9,O47+2,11))))</f>
        <v>0</v>
      </c>
      <c r="AI47" s="102">
        <f aca="true" t="shared" si="41" ref="AI47:AI52">IF(O47="",0,IF(LEFT(O47,1)="-",(IF(ABS(O47)&gt;9,(ABS(O47)+2),11)),O47))</f>
        <v>0</v>
      </c>
      <c r="AJ47" s="9"/>
      <c r="AK47" s="9"/>
      <c r="AL47" s="9"/>
      <c r="AM47" s="9"/>
    </row>
    <row r="48" spans="1:39" ht="15.75">
      <c r="A48" s="90" t="s">
        <v>143</v>
      </c>
      <c r="B48" s="128"/>
      <c r="C48" s="91" t="str">
        <f>IF(C42&gt;"",C42,"")</f>
        <v>Asko Keinonen</v>
      </c>
      <c r="D48" s="103" t="str">
        <f>IF(C44&gt;"",C44,"")</f>
        <v>Frey Hewitt</v>
      </c>
      <c r="E48" s="104"/>
      <c r="F48" s="93"/>
      <c r="G48" s="184">
        <v>9</v>
      </c>
      <c r="H48" s="185"/>
      <c r="I48" s="184">
        <v>-7</v>
      </c>
      <c r="J48" s="185"/>
      <c r="K48" s="184">
        <v>3</v>
      </c>
      <c r="L48" s="185"/>
      <c r="M48" s="184">
        <v>5</v>
      </c>
      <c r="N48" s="185"/>
      <c r="O48" s="184"/>
      <c r="P48" s="185"/>
      <c r="Q48" s="94">
        <f t="shared" si="28"/>
        <v>3</v>
      </c>
      <c r="R48" s="95">
        <f t="shared" si="29"/>
        <v>1</v>
      </c>
      <c r="S48" s="105"/>
      <c r="T48" s="106"/>
      <c r="V48" s="98">
        <f t="shared" si="30"/>
        <v>40</v>
      </c>
      <c r="W48" s="99">
        <f t="shared" si="30"/>
        <v>28</v>
      </c>
      <c r="X48" s="100">
        <f t="shared" si="31"/>
        <v>12</v>
      </c>
      <c r="Z48" s="107">
        <f t="shared" si="32"/>
        <v>11</v>
      </c>
      <c r="AA48" s="108">
        <f t="shared" si="33"/>
        <v>9</v>
      </c>
      <c r="AB48" s="107">
        <f t="shared" si="34"/>
        <v>7</v>
      </c>
      <c r="AC48" s="108">
        <f t="shared" si="35"/>
        <v>11</v>
      </c>
      <c r="AD48" s="107">
        <f t="shared" si="36"/>
        <v>11</v>
      </c>
      <c r="AE48" s="108">
        <f t="shared" si="37"/>
        <v>3</v>
      </c>
      <c r="AF48" s="107">
        <f t="shared" si="38"/>
        <v>11</v>
      </c>
      <c r="AG48" s="108">
        <f t="shared" si="39"/>
        <v>5</v>
      </c>
      <c r="AH48" s="107">
        <f t="shared" si="40"/>
        <v>0</v>
      </c>
      <c r="AI48" s="108">
        <f t="shared" si="41"/>
        <v>0</v>
      </c>
      <c r="AJ48" s="9"/>
      <c r="AK48" s="9"/>
      <c r="AL48" s="9"/>
      <c r="AM48" s="9"/>
    </row>
    <row r="49" spans="1:39" ht="16.5" thickBot="1">
      <c r="A49" s="90" t="s">
        <v>144</v>
      </c>
      <c r="B49" s="128"/>
      <c r="C49" s="109" t="str">
        <f>IF(C41&gt;"",C41,"")</f>
        <v>Toni Pitkänen</v>
      </c>
      <c r="D49" s="110" t="str">
        <f>IF(C44&gt;"",C44,"")</f>
        <v>Frey Hewitt</v>
      </c>
      <c r="E49" s="85"/>
      <c r="F49" s="86"/>
      <c r="G49" s="186">
        <v>6</v>
      </c>
      <c r="H49" s="187"/>
      <c r="I49" s="186">
        <v>6</v>
      </c>
      <c r="J49" s="187"/>
      <c r="K49" s="186">
        <v>5</v>
      </c>
      <c r="L49" s="187"/>
      <c r="M49" s="186"/>
      <c r="N49" s="187"/>
      <c r="O49" s="186"/>
      <c r="P49" s="187"/>
      <c r="Q49" s="94">
        <f t="shared" si="28"/>
        <v>3</v>
      </c>
      <c r="R49" s="95">
        <f t="shared" si="29"/>
        <v>0</v>
      </c>
      <c r="S49" s="105"/>
      <c r="T49" s="106"/>
      <c r="V49" s="98">
        <f t="shared" si="30"/>
        <v>33</v>
      </c>
      <c r="W49" s="99">
        <f t="shared" si="30"/>
        <v>17</v>
      </c>
      <c r="X49" s="100">
        <f t="shared" si="31"/>
        <v>16</v>
      </c>
      <c r="Z49" s="107">
        <f t="shared" si="32"/>
        <v>11</v>
      </c>
      <c r="AA49" s="108">
        <f t="shared" si="33"/>
        <v>6</v>
      </c>
      <c r="AB49" s="107">
        <f t="shared" si="34"/>
        <v>11</v>
      </c>
      <c r="AC49" s="108">
        <f t="shared" si="35"/>
        <v>6</v>
      </c>
      <c r="AD49" s="107">
        <f t="shared" si="36"/>
        <v>11</v>
      </c>
      <c r="AE49" s="108">
        <f t="shared" si="37"/>
        <v>5</v>
      </c>
      <c r="AF49" s="107">
        <f t="shared" si="38"/>
        <v>0</v>
      </c>
      <c r="AG49" s="108">
        <f t="shared" si="39"/>
        <v>0</v>
      </c>
      <c r="AH49" s="107">
        <f t="shared" si="40"/>
        <v>0</v>
      </c>
      <c r="AI49" s="108">
        <f t="shared" si="41"/>
        <v>0</v>
      </c>
      <c r="AJ49" s="9"/>
      <c r="AK49" s="9"/>
      <c r="AL49" s="9"/>
      <c r="AM49" s="9"/>
    </row>
    <row r="50" spans="1:39" ht="15.75">
      <c r="A50" s="90" t="s">
        <v>145</v>
      </c>
      <c r="B50" s="128"/>
      <c r="C50" s="91" t="str">
        <f>IF(C42&gt;"",C42,"")</f>
        <v>Asko Keinonen</v>
      </c>
      <c r="D50" s="103" t="str">
        <f>IF(C43&gt;"",C43,"")</f>
        <v>Rolands Jansons</v>
      </c>
      <c r="E50" s="77"/>
      <c r="F50" s="93"/>
      <c r="G50" s="180">
        <v>6</v>
      </c>
      <c r="H50" s="181"/>
      <c r="I50" s="180">
        <v>9</v>
      </c>
      <c r="J50" s="181"/>
      <c r="K50" s="180">
        <v>4</v>
      </c>
      <c r="L50" s="181"/>
      <c r="M50" s="180"/>
      <c r="N50" s="181"/>
      <c r="O50" s="180"/>
      <c r="P50" s="181"/>
      <c r="Q50" s="94">
        <f t="shared" si="28"/>
        <v>3</v>
      </c>
      <c r="R50" s="95">
        <f t="shared" si="29"/>
        <v>0</v>
      </c>
      <c r="S50" s="105"/>
      <c r="T50" s="106"/>
      <c r="V50" s="98">
        <f t="shared" si="30"/>
        <v>33</v>
      </c>
      <c r="W50" s="99">
        <f t="shared" si="30"/>
        <v>19</v>
      </c>
      <c r="X50" s="100">
        <f t="shared" si="31"/>
        <v>14</v>
      </c>
      <c r="Z50" s="107">
        <f t="shared" si="32"/>
        <v>11</v>
      </c>
      <c r="AA50" s="108">
        <f t="shared" si="33"/>
        <v>6</v>
      </c>
      <c r="AB50" s="107">
        <f t="shared" si="34"/>
        <v>11</v>
      </c>
      <c r="AC50" s="108">
        <f t="shared" si="35"/>
        <v>9</v>
      </c>
      <c r="AD50" s="107">
        <f t="shared" si="36"/>
        <v>11</v>
      </c>
      <c r="AE50" s="108">
        <f t="shared" si="37"/>
        <v>4</v>
      </c>
      <c r="AF50" s="107">
        <f t="shared" si="38"/>
        <v>0</v>
      </c>
      <c r="AG50" s="108">
        <f t="shared" si="39"/>
        <v>0</v>
      </c>
      <c r="AH50" s="107">
        <f t="shared" si="40"/>
        <v>0</v>
      </c>
      <c r="AI50" s="108">
        <f t="shared" si="41"/>
        <v>0</v>
      </c>
      <c r="AJ50" s="9"/>
      <c r="AK50" s="9"/>
      <c r="AL50" s="9"/>
      <c r="AM50" s="9"/>
    </row>
    <row r="51" spans="1:39" ht="15.75">
      <c r="A51" s="90" t="s">
        <v>146</v>
      </c>
      <c r="B51" s="128"/>
      <c r="C51" s="91" t="str">
        <f>IF(C41&gt;"",C41,"")</f>
        <v>Toni Pitkänen</v>
      </c>
      <c r="D51" s="103" t="str">
        <f>IF(C42&gt;"",C42,"")</f>
        <v>Asko Keinonen</v>
      </c>
      <c r="E51" s="104"/>
      <c r="F51" s="93"/>
      <c r="G51" s="184">
        <v>-2</v>
      </c>
      <c r="H51" s="185"/>
      <c r="I51" s="184">
        <v>4</v>
      </c>
      <c r="J51" s="185"/>
      <c r="K51" s="188">
        <v>-7</v>
      </c>
      <c r="L51" s="185"/>
      <c r="M51" s="184">
        <v>6</v>
      </c>
      <c r="N51" s="185"/>
      <c r="O51" s="184">
        <v>8</v>
      </c>
      <c r="P51" s="185"/>
      <c r="Q51" s="94">
        <f t="shared" si="28"/>
        <v>3</v>
      </c>
      <c r="R51" s="95">
        <f t="shared" si="29"/>
        <v>2</v>
      </c>
      <c r="S51" s="105"/>
      <c r="T51" s="106"/>
      <c r="V51" s="98">
        <f t="shared" si="30"/>
        <v>42</v>
      </c>
      <c r="W51" s="99">
        <f t="shared" si="30"/>
        <v>40</v>
      </c>
      <c r="X51" s="100">
        <f t="shared" si="31"/>
        <v>2</v>
      </c>
      <c r="Z51" s="107">
        <f t="shared" si="32"/>
        <v>2</v>
      </c>
      <c r="AA51" s="108">
        <f t="shared" si="33"/>
        <v>11</v>
      </c>
      <c r="AB51" s="107">
        <f t="shared" si="34"/>
        <v>11</v>
      </c>
      <c r="AC51" s="108">
        <f t="shared" si="35"/>
        <v>4</v>
      </c>
      <c r="AD51" s="107">
        <f t="shared" si="36"/>
        <v>7</v>
      </c>
      <c r="AE51" s="108">
        <f t="shared" si="37"/>
        <v>11</v>
      </c>
      <c r="AF51" s="107">
        <f t="shared" si="38"/>
        <v>11</v>
      </c>
      <c r="AG51" s="108">
        <f t="shared" si="39"/>
        <v>6</v>
      </c>
      <c r="AH51" s="107">
        <f t="shared" si="40"/>
        <v>11</v>
      </c>
      <c r="AI51" s="108">
        <f t="shared" si="41"/>
        <v>8</v>
      </c>
      <c r="AJ51" s="9"/>
      <c r="AK51" s="9"/>
      <c r="AL51" s="9"/>
      <c r="AM51" s="9"/>
    </row>
    <row r="52" spans="1:39" ht="16.5" thickBot="1">
      <c r="A52" s="111" t="s">
        <v>147</v>
      </c>
      <c r="B52" s="140"/>
      <c r="C52" s="112" t="str">
        <f>IF(C43&gt;"",C43,"")</f>
        <v>Rolands Jansons</v>
      </c>
      <c r="D52" s="113" t="str">
        <f>IF(C44&gt;"",C44,"")</f>
        <v>Frey Hewitt</v>
      </c>
      <c r="E52" s="114"/>
      <c r="F52" s="115"/>
      <c r="G52" s="165">
        <v>-9</v>
      </c>
      <c r="H52" s="166"/>
      <c r="I52" s="165">
        <v>5</v>
      </c>
      <c r="J52" s="166"/>
      <c r="K52" s="165">
        <v>-8</v>
      </c>
      <c r="L52" s="166"/>
      <c r="M52" s="165">
        <v>10</v>
      </c>
      <c r="N52" s="166"/>
      <c r="O52" s="165">
        <v>12</v>
      </c>
      <c r="P52" s="166"/>
      <c r="Q52" s="116">
        <f t="shared" si="28"/>
        <v>3</v>
      </c>
      <c r="R52" s="117">
        <f t="shared" si="29"/>
        <v>2</v>
      </c>
      <c r="S52" s="118"/>
      <c r="T52" s="119"/>
      <c r="V52" s="98">
        <f t="shared" si="30"/>
        <v>54</v>
      </c>
      <c r="W52" s="99">
        <f t="shared" si="30"/>
        <v>49</v>
      </c>
      <c r="X52" s="100">
        <f t="shared" si="31"/>
        <v>5</v>
      </c>
      <c r="Z52" s="120">
        <f t="shared" si="32"/>
        <v>9</v>
      </c>
      <c r="AA52" s="121">
        <f t="shared" si="33"/>
        <v>11</v>
      </c>
      <c r="AB52" s="120">
        <f t="shared" si="34"/>
        <v>11</v>
      </c>
      <c r="AC52" s="121">
        <f t="shared" si="35"/>
        <v>5</v>
      </c>
      <c r="AD52" s="120">
        <f t="shared" si="36"/>
        <v>8</v>
      </c>
      <c r="AE52" s="121">
        <f t="shared" si="37"/>
        <v>11</v>
      </c>
      <c r="AF52" s="120">
        <f t="shared" si="38"/>
        <v>12</v>
      </c>
      <c r="AG52" s="121">
        <f t="shared" si="39"/>
        <v>10</v>
      </c>
      <c r="AH52" s="120">
        <f t="shared" si="40"/>
        <v>14</v>
      </c>
      <c r="AI52" s="121">
        <f t="shared" si="41"/>
        <v>12</v>
      </c>
      <c r="AJ52" s="9"/>
      <c r="AK52" s="9"/>
      <c r="AL52" s="9"/>
      <c r="AM52" s="9"/>
    </row>
    <row r="53" spans="1:39" ht="13.5" thickTop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7" ht="11.25" customHeight="1"/>
  </sheetData>
  <mergeCells count="159">
    <mergeCell ref="K4:N4"/>
    <mergeCell ref="O4:Q4"/>
    <mergeCell ref="R4:T4"/>
    <mergeCell ref="S9:T9"/>
    <mergeCell ref="R5:T5"/>
    <mergeCell ref="S10:T10"/>
    <mergeCell ref="M6:N6"/>
    <mergeCell ref="S6:T6"/>
    <mergeCell ref="S7:T7"/>
    <mergeCell ref="S8:T8"/>
    <mergeCell ref="G18:H18"/>
    <mergeCell ref="I18:J18"/>
    <mergeCell ref="K18:L18"/>
    <mergeCell ref="M18:N18"/>
    <mergeCell ref="E23:F23"/>
    <mergeCell ref="G23:H23"/>
    <mergeCell ref="I23:J23"/>
    <mergeCell ref="K23:L23"/>
    <mergeCell ref="E22:G22"/>
    <mergeCell ref="H22:J22"/>
    <mergeCell ref="K22:N22"/>
    <mergeCell ref="R22:T22"/>
    <mergeCell ref="G35:H35"/>
    <mergeCell ref="I35:J35"/>
    <mergeCell ref="K35:L35"/>
    <mergeCell ref="M35:N35"/>
    <mergeCell ref="M29:N29"/>
    <mergeCell ref="G52:H52"/>
    <mergeCell ref="I52:J52"/>
    <mergeCell ref="S41:T41"/>
    <mergeCell ref="S42:T42"/>
    <mergeCell ref="M46:N46"/>
    <mergeCell ref="S43:T43"/>
    <mergeCell ref="S44:T44"/>
    <mergeCell ref="O46:P46"/>
    <mergeCell ref="Q46:R46"/>
    <mergeCell ref="M12:N12"/>
    <mergeCell ref="E5:G5"/>
    <mergeCell ref="H5:J5"/>
    <mergeCell ref="K5:N5"/>
    <mergeCell ref="E6:F6"/>
    <mergeCell ref="G6:H6"/>
    <mergeCell ref="I6:J6"/>
    <mergeCell ref="K6:L6"/>
    <mergeCell ref="O12:P12"/>
    <mergeCell ref="Q12:R12"/>
    <mergeCell ref="G13:H13"/>
    <mergeCell ref="I13:J13"/>
    <mergeCell ref="K13:L13"/>
    <mergeCell ref="M13:N13"/>
    <mergeCell ref="O13:P13"/>
    <mergeCell ref="G12:H12"/>
    <mergeCell ref="I12:J12"/>
    <mergeCell ref="K12:L12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  <mergeCell ref="O18:P18"/>
    <mergeCell ref="K21:N21"/>
    <mergeCell ref="O21:Q21"/>
    <mergeCell ref="R21:T21"/>
    <mergeCell ref="M23:N23"/>
    <mergeCell ref="S23:T23"/>
    <mergeCell ref="S26:T26"/>
    <mergeCell ref="S27:T27"/>
    <mergeCell ref="S24:T24"/>
    <mergeCell ref="S25:T25"/>
    <mergeCell ref="O29:P29"/>
    <mergeCell ref="Q29:R29"/>
    <mergeCell ref="G30:H30"/>
    <mergeCell ref="I30:J30"/>
    <mergeCell ref="K30:L30"/>
    <mergeCell ref="M30:N30"/>
    <mergeCell ref="O30:P30"/>
    <mergeCell ref="G29:H29"/>
    <mergeCell ref="I29:J29"/>
    <mergeCell ref="K29:L29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K38:N38"/>
    <mergeCell ref="O38:Q38"/>
    <mergeCell ref="R38:T38"/>
    <mergeCell ref="R39:T39"/>
    <mergeCell ref="E40:F40"/>
    <mergeCell ref="G40:H40"/>
    <mergeCell ref="I40:J40"/>
    <mergeCell ref="K40:L40"/>
    <mergeCell ref="M40:N40"/>
    <mergeCell ref="S40:T40"/>
    <mergeCell ref="E39:G39"/>
    <mergeCell ref="H39:J39"/>
    <mergeCell ref="K39:N39"/>
    <mergeCell ref="O47:P47"/>
    <mergeCell ref="G46:H46"/>
    <mergeCell ref="I46:J46"/>
    <mergeCell ref="K46:L46"/>
    <mergeCell ref="G47:H47"/>
    <mergeCell ref="I47:J47"/>
    <mergeCell ref="K47:L47"/>
    <mergeCell ref="M47:N47"/>
    <mergeCell ref="O48:P48"/>
    <mergeCell ref="G49:H49"/>
    <mergeCell ref="I49:J49"/>
    <mergeCell ref="K49:L49"/>
    <mergeCell ref="M49:N49"/>
    <mergeCell ref="O49:P49"/>
    <mergeCell ref="G48:H48"/>
    <mergeCell ref="I48:J48"/>
    <mergeCell ref="K48:L48"/>
    <mergeCell ref="M48:N48"/>
    <mergeCell ref="G50:H50"/>
    <mergeCell ref="I50:J50"/>
    <mergeCell ref="K50:L50"/>
    <mergeCell ref="M50:N50"/>
    <mergeCell ref="G51:H51"/>
    <mergeCell ref="I51:J51"/>
    <mergeCell ref="K51:L51"/>
    <mergeCell ref="M51:N51"/>
    <mergeCell ref="O52:P52"/>
    <mergeCell ref="K52:L52"/>
    <mergeCell ref="M52:N52"/>
    <mergeCell ref="O50:P50"/>
    <mergeCell ref="O51:P51"/>
  </mergeCells>
  <printOptions/>
  <pageMargins left="0.75" right="0.75" top="1" bottom="1" header="0.5" footer="0.5"/>
  <pageSetup fitToHeight="0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19"/>
  <sheetViews>
    <sheetView view="pageBreakPreview" zoomScaleNormal="75" zoomScaleSheetLayoutView="100" workbookViewId="0" topLeftCell="A1">
      <selection activeCell="B11" sqref="B11"/>
    </sheetView>
  </sheetViews>
  <sheetFormatPr defaultColWidth="9.140625" defaultRowHeight="12.75"/>
  <cols>
    <col min="3" max="3" width="24.8515625" style="0" customWidth="1"/>
    <col min="4" max="4" width="16.00390625" style="0" customWidth="1"/>
  </cols>
  <sheetData>
    <row r="1" spans="3:10" ht="12.75">
      <c r="C1" t="s">
        <v>155</v>
      </c>
      <c r="F1" s="9"/>
      <c r="G1" s="9"/>
      <c r="H1" s="9"/>
      <c r="I1" s="9"/>
      <c r="J1" s="9"/>
    </row>
    <row r="2" spans="6:10" ht="12.75">
      <c r="F2" s="9"/>
      <c r="G2" s="9"/>
      <c r="H2" s="9"/>
      <c r="I2" s="9"/>
      <c r="J2" s="9"/>
    </row>
    <row r="3" spans="1:10" ht="12.75">
      <c r="A3" s="2">
        <v>1</v>
      </c>
      <c r="B3" s="2">
        <v>1823</v>
      </c>
      <c r="C3" s="2" t="s">
        <v>171</v>
      </c>
      <c r="D3" s="2" t="s">
        <v>26</v>
      </c>
      <c r="E3" s="9"/>
      <c r="F3" s="9"/>
      <c r="G3" s="9"/>
      <c r="H3" s="9"/>
      <c r="I3" s="9"/>
      <c r="J3" s="9"/>
    </row>
    <row r="4" spans="1:10" ht="12.75">
      <c r="A4" s="2">
        <f aca="true" t="shared" si="0" ref="A4:A10">A3+1</f>
        <v>2</v>
      </c>
      <c r="B4" s="2"/>
      <c r="C4" s="2"/>
      <c r="D4" s="2"/>
      <c r="E4" s="10"/>
      <c r="F4" s="9" t="s">
        <v>90</v>
      </c>
      <c r="G4" s="9"/>
      <c r="H4" s="9"/>
      <c r="I4" s="9"/>
      <c r="J4" s="9"/>
    </row>
    <row r="5" spans="1:10" ht="12.75">
      <c r="A5" s="2">
        <f t="shared" si="0"/>
        <v>3</v>
      </c>
      <c r="B5" s="2">
        <v>1523</v>
      </c>
      <c r="C5" s="2" t="s">
        <v>89</v>
      </c>
      <c r="D5" s="2" t="s">
        <v>119</v>
      </c>
      <c r="E5" s="9" t="s">
        <v>134</v>
      </c>
      <c r="F5" s="10" t="s">
        <v>397</v>
      </c>
      <c r="G5" s="9"/>
      <c r="H5" s="9"/>
      <c r="I5" s="9"/>
      <c r="J5" s="9"/>
    </row>
    <row r="6" spans="1:10" ht="12.75">
      <c r="A6" s="2">
        <f t="shared" si="0"/>
        <v>4</v>
      </c>
      <c r="B6" s="2">
        <v>1438</v>
      </c>
      <c r="C6" s="2" t="s">
        <v>199</v>
      </c>
      <c r="D6" s="2" t="s">
        <v>181</v>
      </c>
      <c r="E6" s="11" t="s">
        <v>393</v>
      </c>
      <c r="F6" s="12"/>
      <c r="G6" s="9" t="s">
        <v>90</v>
      </c>
      <c r="H6" s="9"/>
      <c r="I6" s="9"/>
      <c r="J6" s="9"/>
    </row>
    <row r="7" spans="1:10" ht="12.75">
      <c r="A7" s="2">
        <f t="shared" si="0"/>
        <v>5</v>
      </c>
      <c r="B7" s="2">
        <v>1613</v>
      </c>
      <c r="C7" s="2" t="s">
        <v>69</v>
      </c>
      <c r="D7" s="2" t="s">
        <v>119</v>
      </c>
      <c r="E7" s="9" t="s">
        <v>285</v>
      </c>
      <c r="F7" s="12"/>
      <c r="G7" s="17" t="s">
        <v>400</v>
      </c>
      <c r="H7" s="7"/>
      <c r="I7" s="9"/>
      <c r="J7" s="9"/>
    </row>
    <row r="8" spans="1:10" ht="12.75">
      <c r="A8" s="2">
        <f t="shared" si="0"/>
        <v>6</v>
      </c>
      <c r="B8" s="2">
        <v>145</v>
      </c>
      <c r="C8" s="2" t="s">
        <v>389</v>
      </c>
      <c r="D8" s="2" t="s">
        <v>32</v>
      </c>
      <c r="E8" s="10" t="s">
        <v>394</v>
      </c>
      <c r="F8" s="14" t="s">
        <v>293</v>
      </c>
      <c r="G8" s="7"/>
      <c r="H8" s="7"/>
      <c r="I8" s="9"/>
      <c r="J8" s="9"/>
    </row>
    <row r="9" spans="1:10" ht="12.75">
      <c r="A9" s="2">
        <f t="shared" si="0"/>
        <v>7</v>
      </c>
      <c r="B9" s="2"/>
      <c r="C9" s="2"/>
      <c r="D9" s="2"/>
      <c r="E9" s="9"/>
      <c r="F9" s="11" t="s">
        <v>302</v>
      </c>
      <c r="G9" s="7"/>
      <c r="H9" s="7"/>
      <c r="I9" s="9"/>
      <c r="J9" s="9"/>
    </row>
    <row r="10" spans="1:10" ht="12.75">
      <c r="A10" s="2">
        <f t="shared" si="0"/>
        <v>8</v>
      </c>
      <c r="B10" s="2">
        <v>1648</v>
      </c>
      <c r="C10" s="2" t="s">
        <v>51</v>
      </c>
      <c r="D10" s="2" t="s">
        <v>32</v>
      </c>
      <c r="E10" s="11"/>
      <c r="F10" s="9"/>
      <c r="G10" s="7"/>
      <c r="H10" s="7"/>
      <c r="I10" s="9"/>
      <c r="J10" s="9"/>
    </row>
    <row r="11" spans="5:8" s="3" customFormat="1" ht="12.75">
      <c r="E11" s="7"/>
      <c r="F11" s="7"/>
      <c r="G11" s="7"/>
      <c r="H11" s="7"/>
    </row>
    <row r="12" spans="5:8" s="3" customFormat="1" ht="12.75">
      <c r="E12" s="7"/>
      <c r="F12" s="7"/>
      <c r="G12" s="7"/>
      <c r="H12" s="7"/>
    </row>
    <row r="13" spans="5:8" s="3" customFormat="1" ht="12.75">
      <c r="E13" s="7"/>
      <c r="F13" s="7"/>
      <c r="G13" s="7"/>
      <c r="H13" s="7"/>
    </row>
    <row r="14" spans="5:8" s="3" customFormat="1" ht="12.75">
      <c r="E14" s="7"/>
      <c r="F14" s="7"/>
      <c r="G14" s="7"/>
      <c r="H14" s="7"/>
    </row>
    <row r="15" spans="5:8" s="3" customFormat="1" ht="12.75">
      <c r="E15" s="7"/>
      <c r="F15" s="7"/>
      <c r="G15" s="7"/>
      <c r="H15" s="7"/>
    </row>
    <row r="16" spans="5:8" s="3" customFormat="1" ht="12.75">
      <c r="E16" s="7"/>
      <c r="F16" s="7"/>
      <c r="G16" s="7"/>
      <c r="H16" s="7"/>
    </row>
    <row r="17" spans="5:8" s="3" customFormat="1" ht="12.75">
      <c r="E17" s="7"/>
      <c r="F17" s="7"/>
      <c r="G17" s="7"/>
      <c r="H17" s="7"/>
    </row>
    <row r="18" spans="5:8" s="3" customFormat="1" ht="12.75">
      <c r="E18" s="7"/>
      <c r="F18" s="7"/>
      <c r="G18" s="7"/>
      <c r="H18" s="7"/>
    </row>
    <row r="19" spans="6:9" ht="12.75">
      <c r="F19" s="9"/>
      <c r="G19" s="9"/>
      <c r="H19" s="9"/>
      <c r="I19" s="9"/>
    </row>
  </sheetData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M35"/>
  <sheetViews>
    <sheetView view="pageBreakPreview" zoomScaleNormal="60" zoomScaleSheetLayoutView="100" workbookViewId="0" topLeftCell="A3">
      <selection activeCell="B28" sqref="B28"/>
    </sheetView>
  </sheetViews>
  <sheetFormatPr defaultColWidth="9.140625" defaultRowHeight="12.75"/>
  <cols>
    <col min="1" max="2" width="22.7109375" style="0" customWidth="1"/>
    <col min="3" max="3" width="17.140625" style="0" customWidth="1"/>
  </cols>
  <sheetData>
    <row r="1" spans="1:10" ht="12.75">
      <c r="A1" t="s">
        <v>267</v>
      </c>
      <c r="C1" s="3"/>
      <c r="D1" s="3"/>
      <c r="E1" s="7"/>
      <c r="F1" s="7"/>
      <c r="G1" s="7"/>
      <c r="H1" s="7"/>
      <c r="I1" s="7"/>
      <c r="J1" s="7"/>
    </row>
    <row r="2" ht="13.5" thickBot="1"/>
    <row r="3" spans="1:39" ht="16.5" thickTop="1">
      <c r="A3" s="23"/>
      <c r="B3" s="133"/>
      <c r="C3" s="24"/>
      <c r="D3" s="25"/>
      <c r="E3" s="25"/>
      <c r="F3" s="25"/>
      <c r="G3" s="26"/>
      <c r="H3" s="25"/>
      <c r="I3" s="27" t="s">
        <v>127</v>
      </c>
      <c r="J3" s="28"/>
      <c r="K3" s="147" t="s">
        <v>156</v>
      </c>
      <c r="L3" s="148"/>
      <c r="M3" s="148"/>
      <c r="N3" s="149"/>
      <c r="O3" s="150" t="s">
        <v>128</v>
      </c>
      <c r="P3" s="151"/>
      <c r="Q3" s="151"/>
      <c r="R3" s="152" t="s">
        <v>4</v>
      </c>
      <c r="S3" s="153"/>
      <c r="T3" s="154"/>
      <c r="AJ3" s="9"/>
      <c r="AK3" s="9"/>
      <c r="AL3" s="9"/>
      <c r="AM3" s="9"/>
    </row>
    <row r="4" spans="1:39" ht="16.5" thickBot="1">
      <c r="A4" s="29"/>
      <c r="B4" s="134"/>
      <c r="C4" s="30"/>
      <c r="D4" s="31" t="s">
        <v>129</v>
      </c>
      <c r="E4" s="167"/>
      <c r="F4" s="168"/>
      <c r="G4" s="169"/>
      <c r="H4" s="170" t="s">
        <v>130</v>
      </c>
      <c r="I4" s="171"/>
      <c r="J4" s="171"/>
      <c r="K4" s="172"/>
      <c r="L4" s="172"/>
      <c r="M4" s="172"/>
      <c r="N4" s="173"/>
      <c r="O4" s="32" t="s">
        <v>131</v>
      </c>
      <c r="P4" s="33"/>
      <c r="Q4" s="33"/>
      <c r="R4" s="157"/>
      <c r="S4" s="157"/>
      <c r="T4" s="158"/>
      <c r="AJ4" s="9"/>
      <c r="AK4" s="9"/>
      <c r="AL4" s="9"/>
      <c r="AM4" s="9"/>
    </row>
    <row r="5" spans="1:39" ht="15.75" thickTop="1">
      <c r="A5" s="34"/>
      <c r="B5" s="135"/>
      <c r="C5" s="35" t="s">
        <v>132</v>
      </c>
      <c r="D5" s="36" t="s">
        <v>133</v>
      </c>
      <c r="E5" s="161" t="s">
        <v>90</v>
      </c>
      <c r="F5" s="162"/>
      <c r="G5" s="161" t="s">
        <v>108</v>
      </c>
      <c r="H5" s="162"/>
      <c r="I5" s="161" t="s">
        <v>134</v>
      </c>
      <c r="J5" s="162"/>
      <c r="K5" s="161" t="s">
        <v>91</v>
      </c>
      <c r="L5" s="162"/>
      <c r="M5" s="161"/>
      <c r="N5" s="162"/>
      <c r="O5" s="37" t="s">
        <v>126</v>
      </c>
      <c r="P5" s="38" t="s">
        <v>135</v>
      </c>
      <c r="Q5" s="39" t="s">
        <v>136</v>
      </c>
      <c r="R5" s="40"/>
      <c r="S5" s="163" t="s">
        <v>38</v>
      </c>
      <c r="T5" s="164"/>
      <c r="V5" s="41" t="s">
        <v>137</v>
      </c>
      <c r="W5" s="42"/>
      <c r="X5" s="43" t="s">
        <v>138</v>
      </c>
      <c r="AJ5" s="9"/>
      <c r="AK5" s="9"/>
      <c r="AL5" s="9"/>
      <c r="AM5" s="9"/>
    </row>
    <row r="6" spans="1:39" ht="12.75">
      <c r="A6" s="44" t="s">
        <v>90</v>
      </c>
      <c r="B6" s="136">
        <v>1597</v>
      </c>
      <c r="C6" s="45" t="s">
        <v>227</v>
      </c>
      <c r="D6" s="46" t="s">
        <v>229</v>
      </c>
      <c r="E6" s="47"/>
      <c r="F6" s="48"/>
      <c r="G6" s="49">
        <f>+Q16</f>
        <v>2</v>
      </c>
      <c r="H6" s="50">
        <f>+R16</f>
        <v>3</v>
      </c>
      <c r="I6" s="49">
        <f>Q12</f>
        <v>3</v>
      </c>
      <c r="J6" s="50">
        <f>R12</f>
        <v>1</v>
      </c>
      <c r="K6" s="49">
        <f>Q14</f>
      </c>
      <c r="L6" s="50">
        <f>R14</f>
      </c>
      <c r="M6" s="49"/>
      <c r="N6" s="50"/>
      <c r="O6" s="51">
        <f>IF(SUM(E6:N6)=0,"",COUNTIF(F6:F9,"3"))</f>
        <v>1</v>
      </c>
      <c r="P6" s="52">
        <f>IF(SUM(F6:O6)=0,"",COUNTIF(E6:E9,"3"))</f>
        <v>1</v>
      </c>
      <c r="Q6" s="53">
        <f>IF(SUM(E6:N6)=0,"",SUM(F6:F9))</f>
        <v>5</v>
      </c>
      <c r="R6" s="54">
        <f>IF(SUM(E6:N6)=0,"",SUM(E6:E9))</f>
        <v>4</v>
      </c>
      <c r="S6" s="155"/>
      <c r="T6" s="156"/>
      <c r="V6" s="55">
        <f>+V12+V14+V16</f>
        <v>88</v>
      </c>
      <c r="W6" s="56">
        <f>+W12+W14+W16</f>
        <v>79</v>
      </c>
      <c r="X6" s="57">
        <f>+V6-W6</f>
        <v>9</v>
      </c>
      <c r="AJ6" s="9"/>
      <c r="AK6" s="9"/>
      <c r="AL6" s="9"/>
      <c r="AM6" s="9"/>
    </row>
    <row r="7" spans="1:39" ht="12.75">
      <c r="A7" s="58" t="s">
        <v>108</v>
      </c>
      <c r="B7" s="136">
        <v>1533</v>
      </c>
      <c r="C7" s="45" t="s">
        <v>49</v>
      </c>
      <c r="D7" s="59" t="s">
        <v>32</v>
      </c>
      <c r="E7" s="60">
        <f>+R16</f>
        <v>3</v>
      </c>
      <c r="F7" s="61">
        <f>+Q16</f>
        <v>2</v>
      </c>
      <c r="G7" s="62"/>
      <c r="H7" s="63"/>
      <c r="I7" s="60">
        <f>Q15</f>
        <v>3</v>
      </c>
      <c r="J7" s="61">
        <f>R15</f>
        <v>0</v>
      </c>
      <c r="K7" s="60">
        <f>Q13</f>
      </c>
      <c r="L7" s="61">
        <f>R13</f>
      </c>
      <c r="M7" s="60"/>
      <c r="N7" s="61"/>
      <c r="O7" s="51">
        <f>IF(SUM(E7:N7)=0,"",COUNTIF(H6:H9,"3"))</f>
        <v>2</v>
      </c>
      <c r="P7" s="52">
        <f>IF(SUM(F7:O7)=0,"",COUNTIF(G6:G9,"3"))</f>
        <v>0</v>
      </c>
      <c r="Q7" s="53">
        <f>IF(SUM(E7:N7)=0,"",SUM(H6:H9))</f>
        <v>6</v>
      </c>
      <c r="R7" s="54">
        <f>IF(SUM(E7:N7)=0,"",SUM(G6:G9))</f>
        <v>2</v>
      </c>
      <c r="S7" s="155"/>
      <c r="T7" s="156"/>
      <c r="V7" s="55">
        <f>+V13+V15+W16</f>
        <v>82</v>
      </c>
      <c r="W7" s="56">
        <f>+W13+W15+V16</f>
        <v>58</v>
      </c>
      <c r="X7" s="57">
        <f>+V7-W7</f>
        <v>24</v>
      </c>
      <c r="AJ7" s="9"/>
      <c r="AK7" s="9"/>
      <c r="AL7" s="9"/>
      <c r="AM7" s="9"/>
    </row>
    <row r="8" spans="1:39" ht="12.75">
      <c r="A8" s="58" t="s">
        <v>134</v>
      </c>
      <c r="B8" s="136">
        <v>1435</v>
      </c>
      <c r="C8" s="45" t="s">
        <v>388</v>
      </c>
      <c r="D8" s="59" t="s">
        <v>32</v>
      </c>
      <c r="E8" s="60">
        <f>+R12</f>
        <v>1</v>
      </c>
      <c r="F8" s="61">
        <f>+Q12</f>
        <v>3</v>
      </c>
      <c r="G8" s="60">
        <f>R15</f>
        <v>0</v>
      </c>
      <c r="H8" s="61">
        <f>Q15</f>
        <v>3</v>
      </c>
      <c r="I8" s="62"/>
      <c r="J8" s="63"/>
      <c r="K8" s="60">
        <f>Q17</f>
      </c>
      <c r="L8" s="61">
        <f>R17</f>
      </c>
      <c r="M8" s="60"/>
      <c r="N8" s="61"/>
      <c r="O8" s="51">
        <f>IF(SUM(E8:N8)=0,"",COUNTIF(J6:J9,"3"))</f>
        <v>0</v>
      </c>
      <c r="P8" s="52">
        <f>IF(SUM(F8:O8)=0,"",COUNTIF(I6:I9,"3"))</f>
        <v>2</v>
      </c>
      <c r="Q8" s="53">
        <f>IF(SUM(E8:N8)=0,"",SUM(J6:J9))</f>
        <v>1</v>
      </c>
      <c r="R8" s="54">
        <f>IF(SUM(E8:N8)=0,"",SUM(I6:I9))</f>
        <v>6</v>
      </c>
      <c r="S8" s="155"/>
      <c r="T8" s="156"/>
      <c r="V8" s="55">
        <f>+W12+W15+V17</f>
        <v>41</v>
      </c>
      <c r="W8" s="56">
        <f>+V12+V15+W17</f>
        <v>74</v>
      </c>
      <c r="X8" s="57">
        <f>+V8-W8</f>
        <v>-33</v>
      </c>
      <c r="AJ8" s="9"/>
      <c r="AK8" s="9"/>
      <c r="AL8" s="9"/>
      <c r="AM8" s="9"/>
    </row>
    <row r="9" spans="1:39" ht="13.5" thickBot="1">
      <c r="A9" s="64" t="s">
        <v>91</v>
      </c>
      <c r="B9" s="138"/>
      <c r="C9" s="65"/>
      <c r="D9" s="66"/>
      <c r="E9" s="67">
        <f>R14</f>
      </c>
      <c r="F9" s="68">
        <f>Q14</f>
      </c>
      <c r="G9" s="67">
        <f>R13</f>
      </c>
      <c r="H9" s="68">
        <f>Q13</f>
      </c>
      <c r="I9" s="67">
        <f>R17</f>
      </c>
      <c r="J9" s="68">
        <f>Q17</f>
      </c>
      <c r="K9" s="69"/>
      <c r="L9" s="70"/>
      <c r="M9" s="67"/>
      <c r="N9" s="68"/>
      <c r="O9" s="71">
        <f>IF(SUM(E9:N9)=0,"",COUNTIF(L6:L9,"3"))</f>
      </c>
      <c r="P9" s="72">
        <f>IF(SUM(F9:O9)=0,"",COUNTIF(K6:K9,"3"))</f>
      </c>
      <c r="Q9" s="73">
        <f>IF(SUM(E9:N10)=0,"",SUM(L6:L9))</f>
      </c>
      <c r="R9" s="74">
        <f>IF(SUM(E9:N9)=0,"",SUM(K6:K9))</f>
      </c>
      <c r="S9" s="159"/>
      <c r="T9" s="160"/>
      <c r="V9" s="55">
        <f>+W13+W14+W17</f>
        <v>0</v>
      </c>
      <c r="W9" s="56">
        <f>+V13+V14+V17</f>
        <v>0</v>
      </c>
      <c r="X9" s="57">
        <f>+V9-W9</f>
        <v>0</v>
      </c>
      <c r="AJ9" s="9"/>
      <c r="AK9" s="9"/>
      <c r="AL9" s="9"/>
      <c r="AM9" s="9"/>
    </row>
    <row r="10" spans="1:39" ht="15.75" thickTop="1">
      <c r="A10" s="75"/>
      <c r="B10" s="137"/>
      <c r="C10" s="76" t="s">
        <v>139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79"/>
      <c r="V10" s="80"/>
      <c r="W10" s="81" t="s">
        <v>140</v>
      </c>
      <c r="X10" s="82">
        <f>SUM(X6:X9)</f>
        <v>0</v>
      </c>
      <c r="Y10" s="81" t="str">
        <f>IF(X10=0,"OK","Virhe")</f>
        <v>OK</v>
      </c>
      <c r="AJ10" s="9"/>
      <c r="AK10" s="9"/>
      <c r="AL10" s="9"/>
      <c r="AM10" s="9"/>
    </row>
    <row r="11" spans="1:39" ht="15.75" thickBot="1">
      <c r="A11" s="83"/>
      <c r="B11" s="139"/>
      <c r="C11" s="84" t="s">
        <v>141</v>
      </c>
      <c r="D11" s="85"/>
      <c r="E11" s="85"/>
      <c r="F11" s="86"/>
      <c r="G11" s="183" t="s">
        <v>39</v>
      </c>
      <c r="H11" s="175"/>
      <c r="I11" s="174" t="s">
        <v>40</v>
      </c>
      <c r="J11" s="175"/>
      <c r="K11" s="174" t="s">
        <v>41</v>
      </c>
      <c r="L11" s="175"/>
      <c r="M11" s="174" t="s">
        <v>45</v>
      </c>
      <c r="N11" s="175"/>
      <c r="O11" s="174" t="s">
        <v>46</v>
      </c>
      <c r="P11" s="175"/>
      <c r="Q11" s="176" t="s">
        <v>37</v>
      </c>
      <c r="R11" s="177"/>
      <c r="T11" s="87"/>
      <c r="V11" s="88" t="s">
        <v>137</v>
      </c>
      <c r="W11" s="89"/>
      <c r="X11" s="43" t="s">
        <v>138</v>
      </c>
      <c r="AJ11" s="9"/>
      <c r="AK11" s="9"/>
      <c r="AL11" s="9"/>
      <c r="AM11" s="9"/>
    </row>
    <row r="12" spans="1:39" ht="15.75">
      <c r="A12" s="90" t="s">
        <v>142</v>
      </c>
      <c r="B12" s="128"/>
      <c r="C12" s="91" t="str">
        <f>IF(C6&gt;"",C6,"")</f>
        <v>Kristel Treiman</v>
      </c>
      <c r="D12" s="92" t="str">
        <f>IF(C8&gt;"",C8,"")</f>
        <v>Annika Lundström</v>
      </c>
      <c r="E12" s="77"/>
      <c r="F12" s="93"/>
      <c r="G12" s="178">
        <v>-8</v>
      </c>
      <c r="H12" s="179"/>
      <c r="I12" s="180">
        <v>6</v>
      </c>
      <c r="J12" s="181"/>
      <c r="K12" s="180">
        <v>4</v>
      </c>
      <c r="L12" s="181"/>
      <c r="M12" s="180">
        <v>9</v>
      </c>
      <c r="N12" s="181"/>
      <c r="O12" s="182"/>
      <c r="P12" s="181"/>
      <c r="Q12" s="94">
        <f aca="true" t="shared" si="0" ref="Q12:Q17">IF(COUNT(G12:O12)=0,"",COUNTIF(G12:O12,"&gt;=0"))</f>
        <v>3</v>
      </c>
      <c r="R12" s="95">
        <f aca="true" t="shared" si="1" ref="R12:R17">IF(COUNT(G12:O12)=0,"",(IF(LEFT(G12,1)="-",1,0)+IF(LEFT(I12,1)="-",1,0)+IF(LEFT(K12,1)="-",1,0)+IF(LEFT(M12,1)="-",1,0)+IF(LEFT(O12,1)="-",1,0)))</f>
        <v>1</v>
      </c>
      <c r="S12" s="96"/>
      <c r="T12" s="97"/>
      <c r="V12" s="98">
        <f aca="true" t="shared" si="2" ref="V12:W17">+Z12+AB12+AD12+AF12+AH12</f>
        <v>41</v>
      </c>
      <c r="W12" s="99">
        <f t="shared" si="2"/>
        <v>30</v>
      </c>
      <c r="X12" s="100">
        <f aca="true" t="shared" si="3" ref="X12:X17">+V12-W12</f>
        <v>11</v>
      </c>
      <c r="Z12" s="101">
        <f aca="true" t="shared" si="4" ref="Z12:Z17">IF(G12="",0,IF(LEFT(G12,1)="-",ABS(G12),(IF(G12&gt;9,G12+2,11))))</f>
        <v>8</v>
      </c>
      <c r="AA12" s="102">
        <f aca="true" t="shared" si="5" ref="AA12:AA17">IF(G12="",0,IF(LEFT(G12,1)="-",(IF(ABS(G12)&gt;9,(ABS(G12)+2),11)),G12))</f>
        <v>11</v>
      </c>
      <c r="AB12" s="101">
        <f aca="true" t="shared" si="6" ref="AB12:AB17">IF(I12="",0,IF(LEFT(I12,1)="-",ABS(I12),(IF(I12&gt;9,I12+2,11))))</f>
        <v>11</v>
      </c>
      <c r="AC12" s="102">
        <f aca="true" t="shared" si="7" ref="AC12:AC17">IF(I12="",0,IF(LEFT(I12,1)="-",(IF(ABS(I12)&gt;9,(ABS(I12)+2),11)),I12))</f>
        <v>6</v>
      </c>
      <c r="AD12" s="101">
        <f aca="true" t="shared" si="8" ref="AD12:AD17">IF(K12="",0,IF(LEFT(K12,1)="-",ABS(K12),(IF(K12&gt;9,K12+2,11))))</f>
        <v>11</v>
      </c>
      <c r="AE12" s="102">
        <f aca="true" t="shared" si="9" ref="AE12:AE17">IF(K12="",0,IF(LEFT(K12,1)="-",(IF(ABS(K12)&gt;9,(ABS(K12)+2),11)),K12))</f>
        <v>4</v>
      </c>
      <c r="AF12" s="101">
        <f aca="true" t="shared" si="10" ref="AF12:AF17">IF(M12="",0,IF(LEFT(M12,1)="-",ABS(M12),(IF(M12&gt;9,M12+2,11))))</f>
        <v>11</v>
      </c>
      <c r="AG12" s="102">
        <f aca="true" t="shared" si="11" ref="AG12:AG17">IF(M12="",0,IF(LEFT(M12,1)="-",(IF(ABS(M12)&gt;9,(ABS(M12)+2),11)),M12))</f>
        <v>9</v>
      </c>
      <c r="AH12" s="101">
        <f aca="true" t="shared" si="12" ref="AH12:AH17">IF(O12="",0,IF(LEFT(O12,1)="-",ABS(O12),(IF(O12&gt;9,O12+2,11))))</f>
        <v>0</v>
      </c>
      <c r="AI12" s="102">
        <f aca="true" t="shared" si="13" ref="AI12:AI17">IF(O12="",0,IF(LEFT(O12,1)="-",(IF(ABS(O12)&gt;9,(ABS(O12)+2),11)),O12))</f>
        <v>0</v>
      </c>
      <c r="AJ12" s="9"/>
      <c r="AK12" s="9"/>
      <c r="AL12" s="9"/>
      <c r="AM12" s="9"/>
    </row>
    <row r="13" spans="1:39" ht="15.75">
      <c r="A13" s="90" t="s">
        <v>143</v>
      </c>
      <c r="B13" s="128"/>
      <c r="C13" s="91" t="str">
        <f>IF(C7&gt;"",C7,"")</f>
        <v>Paju Eriksson</v>
      </c>
      <c r="D13" s="103">
        <f>IF(C9&gt;"",C9,"")</f>
      </c>
      <c r="E13" s="104"/>
      <c r="F13" s="93"/>
      <c r="G13" s="184"/>
      <c r="H13" s="185"/>
      <c r="I13" s="184"/>
      <c r="J13" s="185"/>
      <c r="K13" s="184"/>
      <c r="L13" s="185"/>
      <c r="M13" s="184"/>
      <c r="N13" s="185"/>
      <c r="O13" s="184"/>
      <c r="P13" s="185"/>
      <c r="Q13" s="94">
        <f t="shared" si="0"/>
      </c>
      <c r="R13" s="95">
        <f t="shared" si="1"/>
      </c>
      <c r="S13" s="105"/>
      <c r="T13" s="106"/>
      <c r="V13" s="98">
        <f t="shared" si="2"/>
        <v>0</v>
      </c>
      <c r="W13" s="99">
        <f t="shared" si="2"/>
        <v>0</v>
      </c>
      <c r="X13" s="100">
        <f t="shared" si="3"/>
        <v>0</v>
      </c>
      <c r="Z13" s="107">
        <f t="shared" si="4"/>
        <v>0</v>
      </c>
      <c r="AA13" s="108">
        <f t="shared" si="5"/>
        <v>0</v>
      </c>
      <c r="AB13" s="107">
        <f t="shared" si="6"/>
        <v>0</v>
      </c>
      <c r="AC13" s="108">
        <f t="shared" si="7"/>
        <v>0</v>
      </c>
      <c r="AD13" s="107">
        <f t="shared" si="8"/>
        <v>0</v>
      </c>
      <c r="AE13" s="108">
        <f t="shared" si="9"/>
        <v>0</v>
      </c>
      <c r="AF13" s="107">
        <f t="shared" si="10"/>
        <v>0</v>
      </c>
      <c r="AG13" s="108">
        <f t="shared" si="11"/>
        <v>0</v>
      </c>
      <c r="AH13" s="107">
        <f t="shared" si="12"/>
        <v>0</v>
      </c>
      <c r="AI13" s="108">
        <f t="shared" si="13"/>
        <v>0</v>
      </c>
      <c r="AJ13" s="9"/>
      <c r="AK13" s="9"/>
      <c r="AL13" s="9"/>
      <c r="AM13" s="9"/>
    </row>
    <row r="14" spans="1:39" ht="16.5" thickBot="1">
      <c r="A14" s="90" t="s">
        <v>144</v>
      </c>
      <c r="B14" s="128"/>
      <c r="C14" s="109" t="str">
        <f>IF(C6&gt;"",C6,"")</f>
        <v>Kristel Treiman</v>
      </c>
      <c r="D14" s="110">
        <f>IF(C9&gt;"",C9,"")</f>
      </c>
      <c r="E14" s="85"/>
      <c r="F14" s="86"/>
      <c r="G14" s="186"/>
      <c r="H14" s="187"/>
      <c r="I14" s="186"/>
      <c r="J14" s="187"/>
      <c r="K14" s="186"/>
      <c r="L14" s="187"/>
      <c r="M14" s="186"/>
      <c r="N14" s="187"/>
      <c r="O14" s="186"/>
      <c r="P14" s="187"/>
      <c r="Q14" s="94">
        <f t="shared" si="0"/>
      </c>
      <c r="R14" s="95">
        <f t="shared" si="1"/>
      </c>
      <c r="S14" s="105"/>
      <c r="T14" s="106"/>
      <c r="V14" s="98">
        <f t="shared" si="2"/>
        <v>0</v>
      </c>
      <c r="W14" s="99">
        <f t="shared" si="2"/>
        <v>0</v>
      </c>
      <c r="X14" s="100">
        <f t="shared" si="3"/>
        <v>0</v>
      </c>
      <c r="Z14" s="107">
        <f t="shared" si="4"/>
        <v>0</v>
      </c>
      <c r="AA14" s="108">
        <f t="shared" si="5"/>
        <v>0</v>
      </c>
      <c r="AB14" s="107">
        <f t="shared" si="6"/>
        <v>0</v>
      </c>
      <c r="AC14" s="108">
        <f t="shared" si="7"/>
        <v>0</v>
      </c>
      <c r="AD14" s="107">
        <f t="shared" si="8"/>
        <v>0</v>
      </c>
      <c r="AE14" s="108">
        <f t="shared" si="9"/>
        <v>0</v>
      </c>
      <c r="AF14" s="107">
        <f t="shared" si="10"/>
        <v>0</v>
      </c>
      <c r="AG14" s="108">
        <f t="shared" si="11"/>
        <v>0</v>
      </c>
      <c r="AH14" s="107">
        <f t="shared" si="12"/>
        <v>0</v>
      </c>
      <c r="AI14" s="108">
        <f t="shared" si="13"/>
        <v>0</v>
      </c>
      <c r="AJ14" s="9"/>
      <c r="AK14" s="9"/>
      <c r="AL14" s="9"/>
      <c r="AM14" s="9"/>
    </row>
    <row r="15" spans="1:39" ht="15.75">
      <c r="A15" s="90" t="s">
        <v>145</v>
      </c>
      <c r="B15" s="128"/>
      <c r="C15" s="91" t="str">
        <f>IF(C7&gt;"",C7,"")</f>
        <v>Paju Eriksson</v>
      </c>
      <c r="D15" s="103" t="str">
        <f>IF(C8&gt;"",C8,"")</f>
        <v>Annika Lundström</v>
      </c>
      <c r="E15" s="77"/>
      <c r="F15" s="93"/>
      <c r="G15" s="180">
        <v>4</v>
      </c>
      <c r="H15" s="181"/>
      <c r="I15" s="180">
        <v>1</v>
      </c>
      <c r="J15" s="181"/>
      <c r="K15" s="180">
        <v>6</v>
      </c>
      <c r="L15" s="181"/>
      <c r="M15" s="180"/>
      <c r="N15" s="181"/>
      <c r="O15" s="180"/>
      <c r="P15" s="181"/>
      <c r="Q15" s="94">
        <f t="shared" si="0"/>
        <v>3</v>
      </c>
      <c r="R15" s="95">
        <f t="shared" si="1"/>
        <v>0</v>
      </c>
      <c r="S15" s="105"/>
      <c r="T15" s="106"/>
      <c r="V15" s="98">
        <f t="shared" si="2"/>
        <v>33</v>
      </c>
      <c r="W15" s="99">
        <f t="shared" si="2"/>
        <v>11</v>
      </c>
      <c r="X15" s="100">
        <f t="shared" si="3"/>
        <v>22</v>
      </c>
      <c r="Z15" s="107">
        <f t="shared" si="4"/>
        <v>11</v>
      </c>
      <c r="AA15" s="108">
        <f t="shared" si="5"/>
        <v>4</v>
      </c>
      <c r="AB15" s="107">
        <f t="shared" si="6"/>
        <v>11</v>
      </c>
      <c r="AC15" s="108">
        <f t="shared" si="7"/>
        <v>1</v>
      </c>
      <c r="AD15" s="107">
        <f t="shared" si="8"/>
        <v>11</v>
      </c>
      <c r="AE15" s="108">
        <f t="shared" si="9"/>
        <v>6</v>
      </c>
      <c r="AF15" s="107">
        <f t="shared" si="10"/>
        <v>0</v>
      </c>
      <c r="AG15" s="108">
        <f t="shared" si="11"/>
        <v>0</v>
      </c>
      <c r="AH15" s="107">
        <f t="shared" si="12"/>
        <v>0</v>
      </c>
      <c r="AI15" s="108">
        <f t="shared" si="13"/>
        <v>0</v>
      </c>
      <c r="AJ15" s="9"/>
      <c r="AK15" s="9"/>
      <c r="AL15" s="9"/>
      <c r="AM15" s="9"/>
    </row>
    <row r="16" spans="1:39" ht="15.75">
      <c r="A16" s="90" t="s">
        <v>146</v>
      </c>
      <c r="B16" s="128"/>
      <c r="C16" s="91" t="str">
        <f>IF(C6&gt;"",C6,"")</f>
        <v>Kristel Treiman</v>
      </c>
      <c r="D16" s="103" t="str">
        <f>IF(C7&gt;"",C7,"")</f>
        <v>Paju Eriksson</v>
      </c>
      <c r="E16" s="104"/>
      <c r="F16" s="93"/>
      <c r="G16" s="184">
        <v>-6</v>
      </c>
      <c r="H16" s="185"/>
      <c r="I16" s="184">
        <v>6</v>
      </c>
      <c r="J16" s="185"/>
      <c r="K16" s="188">
        <v>10</v>
      </c>
      <c r="L16" s="185"/>
      <c r="M16" s="184">
        <v>-9</v>
      </c>
      <c r="N16" s="185"/>
      <c r="O16" s="184">
        <v>-9</v>
      </c>
      <c r="P16" s="185"/>
      <c r="Q16" s="94">
        <f t="shared" si="0"/>
        <v>2</v>
      </c>
      <c r="R16" s="95">
        <f t="shared" si="1"/>
        <v>3</v>
      </c>
      <c r="S16" s="105"/>
      <c r="T16" s="106"/>
      <c r="V16" s="98">
        <f t="shared" si="2"/>
        <v>47</v>
      </c>
      <c r="W16" s="99">
        <f t="shared" si="2"/>
        <v>49</v>
      </c>
      <c r="X16" s="100">
        <f t="shared" si="3"/>
        <v>-2</v>
      </c>
      <c r="Z16" s="107">
        <f t="shared" si="4"/>
        <v>6</v>
      </c>
      <c r="AA16" s="108">
        <f t="shared" si="5"/>
        <v>11</v>
      </c>
      <c r="AB16" s="107">
        <f t="shared" si="6"/>
        <v>11</v>
      </c>
      <c r="AC16" s="108">
        <f t="shared" si="7"/>
        <v>6</v>
      </c>
      <c r="AD16" s="107">
        <f t="shared" si="8"/>
        <v>12</v>
      </c>
      <c r="AE16" s="108">
        <f t="shared" si="9"/>
        <v>10</v>
      </c>
      <c r="AF16" s="107">
        <f t="shared" si="10"/>
        <v>9</v>
      </c>
      <c r="AG16" s="108">
        <f t="shared" si="11"/>
        <v>11</v>
      </c>
      <c r="AH16" s="107">
        <f t="shared" si="12"/>
        <v>9</v>
      </c>
      <c r="AI16" s="108">
        <f t="shared" si="13"/>
        <v>11</v>
      </c>
      <c r="AJ16" s="9"/>
      <c r="AK16" s="9"/>
      <c r="AL16" s="9"/>
      <c r="AM16" s="9"/>
    </row>
    <row r="17" spans="1:39" ht="16.5" thickBot="1">
      <c r="A17" s="111" t="s">
        <v>147</v>
      </c>
      <c r="B17" s="140"/>
      <c r="C17" s="112" t="str">
        <f>IF(C8&gt;"",C8,"")</f>
        <v>Annika Lundström</v>
      </c>
      <c r="D17" s="113">
        <f>IF(C9&gt;"",C9,"")</f>
      </c>
      <c r="E17" s="114"/>
      <c r="F17" s="115"/>
      <c r="G17" s="165"/>
      <c r="H17" s="166"/>
      <c r="I17" s="165"/>
      <c r="J17" s="166"/>
      <c r="K17" s="165"/>
      <c r="L17" s="166"/>
      <c r="M17" s="165"/>
      <c r="N17" s="166"/>
      <c r="O17" s="165"/>
      <c r="P17" s="166"/>
      <c r="Q17" s="116">
        <f t="shared" si="0"/>
      </c>
      <c r="R17" s="117">
        <f t="shared" si="1"/>
      </c>
      <c r="S17" s="118"/>
      <c r="T17" s="119"/>
      <c r="V17" s="98">
        <f t="shared" si="2"/>
        <v>0</v>
      </c>
      <c r="W17" s="99">
        <f t="shared" si="2"/>
        <v>0</v>
      </c>
      <c r="X17" s="100">
        <f t="shared" si="3"/>
        <v>0</v>
      </c>
      <c r="Z17" s="120">
        <f t="shared" si="4"/>
        <v>0</v>
      </c>
      <c r="AA17" s="121">
        <f t="shared" si="5"/>
        <v>0</v>
      </c>
      <c r="AB17" s="120">
        <f t="shared" si="6"/>
        <v>0</v>
      </c>
      <c r="AC17" s="121">
        <f t="shared" si="7"/>
        <v>0</v>
      </c>
      <c r="AD17" s="120">
        <f t="shared" si="8"/>
        <v>0</v>
      </c>
      <c r="AE17" s="121">
        <f t="shared" si="9"/>
        <v>0</v>
      </c>
      <c r="AF17" s="120">
        <f t="shared" si="10"/>
        <v>0</v>
      </c>
      <c r="AG17" s="121">
        <f t="shared" si="11"/>
        <v>0</v>
      </c>
      <c r="AH17" s="120">
        <f t="shared" si="12"/>
        <v>0</v>
      </c>
      <c r="AI17" s="121">
        <f t="shared" si="13"/>
        <v>0</v>
      </c>
      <c r="AJ17" s="9"/>
      <c r="AK17" s="9"/>
      <c r="AL17" s="9"/>
      <c r="AM17" s="9"/>
    </row>
    <row r="18" spans="1:39" ht="13.5" thickTop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3.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6.5" thickTop="1">
      <c r="A20" s="23"/>
      <c r="B20" s="133"/>
      <c r="C20" s="24"/>
      <c r="D20" s="25"/>
      <c r="E20" s="25"/>
      <c r="F20" s="25"/>
      <c r="G20" s="26"/>
      <c r="H20" s="25"/>
      <c r="I20" s="27" t="s">
        <v>127</v>
      </c>
      <c r="J20" s="28"/>
      <c r="K20" s="147" t="s">
        <v>156</v>
      </c>
      <c r="L20" s="148"/>
      <c r="M20" s="148"/>
      <c r="N20" s="149"/>
      <c r="O20" s="150" t="s">
        <v>128</v>
      </c>
      <c r="P20" s="151"/>
      <c r="Q20" s="151"/>
      <c r="R20" s="152" t="s">
        <v>8</v>
      </c>
      <c r="S20" s="153"/>
      <c r="T20" s="154"/>
      <c r="AJ20" s="9"/>
      <c r="AK20" s="9"/>
      <c r="AL20" s="9"/>
      <c r="AM20" s="9"/>
    </row>
    <row r="21" spans="1:39" ht="16.5" thickBot="1">
      <c r="A21" s="29"/>
      <c r="B21" s="134"/>
      <c r="C21" s="30"/>
      <c r="D21" s="31" t="s">
        <v>129</v>
      </c>
      <c r="E21" s="167"/>
      <c r="F21" s="168"/>
      <c r="G21" s="169"/>
      <c r="H21" s="170" t="s">
        <v>130</v>
      </c>
      <c r="I21" s="171"/>
      <c r="J21" s="171"/>
      <c r="K21" s="172"/>
      <c r="L21" s="172"/>
      <c r="M21" s="172"/>
      <c r="N21" s="173"/>
      <c r="O21" s="32" t="s">
        <v>131</v>
      </c>
      <c r="P21" s="33"/>
      <c r="Q21" s="33"/>
      <c r="R21" s="157"/>
      <c r="S21" s="157"/>
      <c r="T21" s="158"/>
      <c r="AJ21" s="9"/>
      <c r="AK21" s="9"/>
      <c r="AL21" s="9"/>
      <c r="AM21" s="9"/>
    </row>
    <row r="22" spans="1:39" ht="15.75" thickTop="1">
      <c r="A22" s="34"/>
      <c r="B22" s="135"/>
      <c r="C22" s="35" t="s">
        <v>132</v>
      </c>
      <c r="D22" s="36" t="s">
        <v>133</v>
      </c>
      <c r="E22" s="161" t="s">
        <v>90</v>
      </c>
      <c r="F22" s="162"/>
      <c r="G22" s="161" t="s">
        <v>108</v>
      </c>
      <c r="H22" s="162"/>
      <c r="I22" s="161" t="s">
        <v>134</v>
      </c>
      <c r="J22" s="162"/>
      <c r="K22" s="161" t="s">
        <v>91</v>
      </c>
      <c r="L22" s="162"/>
      <c r="M22" s="161"/>
      <c r="N22" s="162"/>
      <c r="O22" s="37" t="s">
        <v>126</v>
      </c>
      <c r="P22" s="38" t="s">
        <v>135</v>
      </c>
      <c r="Q22" s="39" t="s">
        <v>136</v>
      </c>
      <c r="R22" s="40"/>
      <c r="S22" s="163" t="s">
        <v>38</v>
      </c>
      <c r="T22" s="164"/>
      <c r="V22" s="41" t="s">
        <v>137</v>
      </c>
      <c r="W22" s="42"/>
      <c r="X22" s="43" t="s">
        <v>138</v>
      </c>
      <c r="AJ22" s="9"/>
      <c r="AK22" s="9"/>
      <c r="AL22" s="9"/>
      <c r="AM22" s="9"/>
    </row>
    <row r="23" spans="1:39" ht="12.75">
      <c r="A23" s="44" t="s">
        <v>90</v>
      </c>
      <c r="B23" s="136">
        <v>1555</v>
      </c>
      <c r="C23" s="45" t="s">
        <v>214</v>
      </c>
      <c r="D23" s="46" t="s">
        <v>32</v>
      </c>
      <c r="E23" s="47"/>
      <c r="F23" s="48"/>
      <c r="G23" s="49">
        <f>+Q33</f>
        <v>2</v>
      </c>
      <c r="H23" s="50">
        <f>+R33</f>
        <v>3</v>
      </c>
      <c r="I23" s="49">
        <f>Q29</f>
        <v>3</v>
      </c>
      <c r="J23" s="50">
        <f>R29</f>
        <v>0</v>
      </c>
      <c r="K23" s="49">
        <f>Q31</f>
        <v>0</v>
      </c>
      <c r="L23" s="50">
        <f>R31</f>
        <v>3</v>
      </c>
      <c r="M23" s="49"/>
      <c r="N23" s="50"/>
      <c r="O23" s="51">
        <f>IF(SUM(E23:N23)=0,"",COUNTIF(F23:F26,"3"))</f>
        <v>1</v>
      </c>
      <c r="P23" s="52">
        <f>IF(SUM(F23:O23)=0,"",COUNTIF(E23:E26,"3"))</f>
        <v>2</v>
      </c>
      <c r="Q23" s="53">
        <f>IF(SUM(E23:N23)=0,"",SUM(F23:F26))</f>
        <v>5</v>
      </c>
      <c r="R23" s="54">
        <f>IF(SUM(E23:N23)=0,"",SUM(E23:E26))</f>
        <v>6</v>
      </c>
      <c r="S23" s="155"/>
      <c r="T23" s="156"/>
      <c r="V23" s="55">
        <f>+V29+V31+V33</f>
        <v>95</v>
      </c>
      <c r="W23" s="56">
        <f>+W29+W31+W33</f>
        <v>104</v>
      </c>
      <c r="X23" s="57">
        <f>+V23-W23</f>
        <v>-9</v>
      </c>
      <c r="AJ23" s="9"/>
      <c r="AK23" s="9"/>
      <c r="AL23" s="9"/>
      <c r="AM23" s="9"/>
    </row>
    <row r="24" spans="1:39" ht="12.75">
      <c r="A24" s="58" t="s">
        <v>108</v>
      </c>
      <c r="B24" s="136">
        <v>1548</v>
      </c>
      <c r="C24" s="45" t="s">
        <v>228</v>
      </c>
      <c r="D24" s="59" t="s">
        <v>229</v>
      </c>
      <c r="E24" s="60">
        <f>+R33</f>
        <v>3</v>
      </c>
      <c r="F24" s="61">
        <f>+Q33</f>
        <v>2</v>
      </c>
      <c r="G24" s="62"/>
      <c r="H24" s="63"/>
      <c r="I24" s="60">
        <f>Q32</f>
        <v>0</v>
      </c>
      <c r="J24" s="61">
        <f>R32</f>
        <v>3</v>
      </c>
      <c r="K24" s="60">
        <f>Q30</f>
        <v>0</v>
      </c>
      <c r="L24" s="61">
        <f>R30</f>
        <v>3</v>
      </c>
      <c r="M24" s="60"/>
      <c r="N24" s="61"/>
      <c r="O24" s="51">
        <f>IF(SUM(E24:N24)=0,"",COUNTIF(H23:H26,"3"))</f>
        <v>1</v>
      </c>
      <c r="P24" s="52">
        <f>IF(SUM(F24:O24)=0,"",COUNTIF(G23:G26,"3"))</f>
        <v>2</v>
      </c>
      <c r="Q24" s="53">
        <f>IF(SUM(E24:N24)=0,"",SUM(H23:H26))</f>
        <v>3</v>
      </c>
      <c r="R24" s="54">
        <f>IF(SUM(E24:N24)=0,"",SUM(G23:G26))</f>
        <v>8</v>
      </c>
      <c r="S24" s="155"/>
      <c r="T24" s="156"/>
      <c r="V24" s="55">
        <f>+V30+V32+W33</f>
        <v>100</v>
      </c>
      <c r="W24" s="56">
        <f>+W30+W32+V33</f>
        <v>115</v>
      </c>
      <c r="X24" s="57">
        <f>+V24-W24</f>
        <v>-15</v>
      </c>
      <c r="AJ24" s="9"/>
      <c r="AK24" s="9"/>
      <c r="AL24" s="9"/>
      <c r="AM24" s="9"/>
    </row>
    <row r="25" spans="1:39" ht="13.5" thickBot="1">
      <c r="A25" s="58" t="s">
        <v>134</v>
      </c>
      <c r="B25" s="137">
        <v>1402</v>
      </c>
      <c r="C25" s="65" t="s">
        <v>54</v>
      </c>
      <c r="D25" s="66" t="s">
        <v>32</v>
      </c>
      <c r="E25" s="60">
        <f>+R29</f>
        <v>0</v>
      </c>
      <c r="F25" s="61">
        <f>+Q29</f>
        <v>3</v>
      </c>
      <c r="G25" s="60">
        <f>R32</f>
        <v>3</v>
      </c>
      <c r="H25" s="61">
        <f>Q32</f>
        <v>0</v>
      </c>
      <c r="I25" s="62"/>
      <c r="J25" s="63"/>
      <c r="K25" s="60">
        <f>Q34</f>
        <v>0</v>
      </c>
      <c r="L25" s="61">
        <f>R34</f>
        <v>3</v>
      </c>
      <c r="M25" s="60"/>
      <c r="N25" s="61"/>
      <c r="O25" s="51">
        <f>IF(SUM(E25:N25)=0,"",COUNTIF(J23:J26,"3"))</f>
        <v>1</v>
      </c>
      <c r="P25" s="52">
        <f>IF(SUM(F25:O25)=0,"",COUNTIF(I23:I26,"3"))</f>
        <v>2</v>
      </c>
      <c r="Q25" s="53">
        <f>IF(SUM(E25:N25)=0,"",SUM(J23:J26))</f>
        <v>3</v>
      </c>
      <c r="R25" s="54">
        <f>IF(SUM(E25:N25)=0,"",SUM(I23:I26))</f>
        <v>6</v>
      </c>
      <c r="S25" s="155"/>
      <c r="T25" s="156"/>
      <c r="V25" s="55">
        <f>+W29+W32+V34</f>
        <v>72</v>
      </c>
      <c r="W25" s="56">
        <f>+V29+V32+W34</f>
        <v>91</v>
      </c>
      <c r="X25" s="57">
        <f>+V25-W25</f>
        <v>-19</v>
      </c>
      <c r="AJ25" s="9"/>
      <c r="AK25" s="9"/>
      <c r="AL25" s="9"/>
      <c r="AM25" s="9"/>
    </row>
    <row r="26" spans="1:39" ht="14.25" thickBot="1" thickTop="1">
      <c r="A26" s="64" t="s">
        <v>91</v>
      </c>
      <c r="B26" s="138" t="s">
        <v>402</v>
      </c>
      <c r="C26" s="65" t="s">
        <v>191</v>
      </c>
      <c r="D26" s="66" t="s">
        <v>190</v>
      </c>
      <c r="E26" s="67">
        <f>R31</f>
        <v>3</v>
      </c>
      <c r="F26" s="68">
        <f>Q31</f>
        <v>0</v>
      </c>
      <c r="G26" s="67">
        <f>R30</f>
        <v>3</v>
      </c>
      <c r="H26" s="68">
        <f>Q30</f>
        <v>0</v>
      </c>
      <c r="I26" s="67">
        <f>R34</f>
        <v>3</v>
      </c>
      <c r="J26" s="68">
        <f>Q34</f>
        <v>0</v>
      </c>
      <c r="K26" s="69"/>
      <c r="L26" s="70"/>
      <c r="M26" s="67"/>
      <c r="N26" s="68"/>
      <c r="O26" s="71">
        <f>IF(SUM(E26:N26)=0,"",COUNTIF(L23:L26,"3"))</f>
        <v>3</v>
      </c>
      <c r="P26" s="72">
        <f>IF(SUM(F26:O26)=0,"",COUNTIF(K23:K26,"3"))</f>
        <v>0</v>
      </c>
      <c r="Q26" s="73">
        <f>IF(SUM(E26:N27)=0,"",SUM(L23:L26))</f>
        <v>9</v>
      </c>
      <c r="R26" s="74">
        <f>IF(SUM(E26:N26)=0,"",SUM(K23:K26))</f>
        <v>0</v>
      </c>
      <c r="S26" s="159"/>
      <c r="T26" s="160"/>
      <c r="V26" s="55">
        <f>+W30+W31+W34</f>
        <v>101</v>
      </c>
      <c r="W26" s="56">
        <f>+V30+V31+V34</f>
        <v>58</v>
      </c>
      <c r="X26" s="57">
        <f>+V26-W26</f>
        <v>43</v>
      </c>
      <c r="AJ26" s="9"/>
      <c r="AK26" s="9"/>
      <c r="AL26" s="9"/>
      <c r="AM26" s="9"/>
    </row>
    <row r="27" spans="1:39" ht="15.75" thickTop="1">
      <c r="A27" s="75"/>
      <c r="B27" s="137"/>
      <c r="C27" s="76" t="s">
        <v>139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79"/>
      <c r="V27" s="80"/>
      <c r="W27" s="81" t="s">
        <v>140</v>
      </c>
      <c r="X27" s="82">
        <f>SUM(X23:X26)</f>
        <v>0</v>
      </c>
      <c r="Y27" s="81" t="str">
        <f>IF(X27=0,"OK","Virhe")</f>
        <v>OK</v>
      </c>
      <c r="AJ27" s="9"/>
      <c r="AK27" s="9"/>
      <c r="AL27" s="9"/>
      <c r="AM27" s="9"/>
    </row>
    <row r="28" spans="1:39" ht="15.75" thickBot="1">
      <c r="A28" s="83"/>
      <c r="B28" s="139"/>
      <c r="C28" s="84" t="s">
        <v>141</v>
      </c>
      <c r="D28" s="85"/>
      <c r="E28" s="85"/>
      <c r="F28" s="86"/>
      <c r="G28" s="183" t="s">
        <v>39</v>
      </c>
      <c r="H28" s="175"/>
      <c r="I28" s="174" t="s">
        <v>40</v>
      </c>
      <c r="J28" s="175"/>
      <c r="K28" s="174" t="s">
        <v>41</v>
      </c>
      <c r="L28" s="175"/>
      <c r="M28" s="174" t="s">
        <v>45</v>
      </c>
      <c r="N28" s="175"/>
      <c r="O28" s="174" t="s">
        <v>46</v>
      </c>
      <c r="P28" s="175"/>
      <c r="Q28" s="176" t="s">
        <v>37</v>
      </c>
      <c r="R28" s="177"/>
      <c r="T28" s="87"/>
      <c r="V28" s="88" t="s">
        <v>137</v>
      </c>
      <c r="W28" s="89"/>
      <c r="X28" s="43" t="s">
        <v>138</v>
      </c>
      <c r="AJ28" s="9"/>
      <c r="AK28" s="9"/>
      <c r="AL28" s="9"/>
      <c r="AM28" s="9"/>
    </row>
    <row r="29" spans="1:39" ht="15.75">
      <c r="A29" s="90" t="s">
        <v>142</v>
      </c>
      <c r="B29" s="128"/>
      <c r="C29" s="91" t="str">
        <f>IF(C23&gt;"",C23,"")</f>
        <v>Viivi.Mari Vastavuo</v>
      </c>
      <c r="D29" s="92" t="str">
        <f>IF(C25&gt;"",C25,"")</f>
        <v>Pihla Eriksson</v>
      </c>
      <c r="E29" s="77"/>
      <c r="F29" s="93"/>
      <c r="G29" s="178">
        <v>9</v>
      </c>
      <c r="H29" s="179"/>
      <c r="I29" s="180">
        <v>4</v>
      </c>
      <c r="J29" s="181"/>
      <c r="K29" s="180">
        <v>9</v>
      </c>
      <c r="L29" s="181"/>
      <c r="M29" s="180"/>
      <c r="N29" s="181"/>
      <c r="O29" s="182"/>
      <c r="P29" s="181"/>
      <c r="Q29" s="94">
        <f aca="true" t="shared" si="14" ref="Q29:Q34">IF(COUNT(G29:O29)=0,"",COUNTIF(G29:O29,"&gt;=0"))</f>
        <v>3</v>
      </c>
      <c r="R29" s="95">
        <f aca="true" t="shared" si="15" ref="R29:R34">IF(COUNT(G29:O29)=0,"",(IF(LEFT(G29,1)="-",1,0)+IF(LEFT(I29,1)="-",1,0)+IF(LEFT(K29,1)="-",1,0)+IF(LEFT(M29,1)="-",1,0)+IF(LEFT(O29,1)="-",1,0)))</f>
        <v>0</v>
      </c>
      <c r="S29" s="96"/>
      <c r="T29" s="97"/>
      <c r="V29" s="98">
        <f aca="true" t="shared" si="16" ref="V29:W34">+Z29+AB29+AD29+AF29+AH29</f>
        <v>33</v>
      </c>
      <c r="W29" s="99">
        <f t="shared" si="16"/>
        <v>22</v>
      </c>
      <c r="X29" s="100">
        <f aca="true" t="shared" si="17" ref="X29:X34">+V29-W29</f>
        <v>11</v>
      </c>
      <c r="Z29" s="101">
        <f aca="true" t="shared" si="18" ref="Z29:Z34">IF(G29="",0,IF(LEFT(G29,1)="-",ABS(G29),(IF(G29&gt;9,G29+2,11))))</f>
        <v>11</v>
      </c>
      <c r="AA29" s="102">
        <f aca="true" t="shared" si="19" ref="AA29:AA34">IF(G29="",0,IF(LEFT(G29,1)="-",(IF(ABS(G29)&gt;9,(ABS(G29)+2),11)),G29))</f>
        <v>9</v>
      </c>
      <c r="AB29" s="101">
        <f aca="true" t="shared" si="20" ref="AB29:AB34">IF(I29="",0,IF(LEFT(I29,1)="-",ABS(I29),(IF(I29&gt;9,I29+2,11))))</f>
        <v>11</v>
      </c>
      <c r="AC29" s="102">
        <f aca="true" t="shared" si="21" ref="AC29:AC34">IF(I29="",0,IF(LEFT(I29,1)="-",(IF(ABS(I29)&gt;9,(ABS(I29)+2),11)),I29))</f>
        <v>4</v>
      </c>
      <c r="AD29" s="101">
        <f aca="true" t="shared" si="22" ref="AD29:AD34">IF(K29="",0,IF(LEFT(K29,1)="-",ABS(K29),(IF(K29&gt;9,K29+2,11))))</f>
        <v>11</v>
      </c>
      <c r="AE29" s="102">
        <f aca="true" t="shared" si="23" ref="AE29:AE34">IF(K29="",0,IF(LEFT(K29,1)="-",(IF(ABS(K29)&gt;9,(ABS(K29)+2),11)),K29))</f>
        <v>9</v>
      </c>
      <c r="AF29" s="101">
        <f aca="true" t="shared" si="24" ref="AF29:AF34">IF(M29="",0,IF(LEFT(M29,1)="-",ABS(M29),(IF(M29&gt;9,M29+2,11))))</f>
        <v>0</v>
      </c>
      <c r="AG29" s="102">
        <f aca="true" t="shared" si="25" ref="AG29:AG34">IF(M29="",0,IF(LEFT(M29,1)="-",(IF(ABS(M29)&gt;9,(ABS(M29)+2),11)),M29))</f>
        <v>0</v>
      </c>
      <c r="AH29" s="101">
        <f aca="true" t="shared" si="26" ref="AH29:AH34">IF(O29="",0,IF(LEFT(O29,1)="-",ABS(O29),(IF(O29&gt;9,O29+2,11))))</f>
        <v>0</v>
      </c>
      <c r="AI29" s="102">
        <f aca="true" t="shared" si="27" ref="AI29:AI34">IF(O29="",0,IF(LEFT(O29,1)="-",(IF(ABS(O29)&gt;9,(ABS(O29)+2),11)),O29))</f>
        <v>0</v>
      </c>
      <c r="AJ29" s="9"/>
      <c r="AK29" s="9"/>
      <c r="AL29" s="9"/>
      <c r="AM29" s="9"/>
    </row>
    <row r="30" spans="1:39" ht="15.75">
      <c r="A30" s="90" t="s">
        <v>143</v>
      </c>
      <c r="B30" s="128"/>
      <c r="C30" s="91" t="str">
        <f>IF(C24&gt;"",C24,"")</f>
        <v>Johanna Christjansson</v>
      </c>
      <c r="D30" s="103" t="str">
        <f>IF(C26&gt;"",C26,"")</f>
        <v>Valeria Ananjeva</v>
      </c>
      <c r="E30" s="104"/>
      <c r="F30" s="93"/>
      <c r="G30" s="184">
        <v>-6</v>
      </c>
      <c r="H30" s="185"/>
      <c r="I30" s="184">
        <v>-10</v>
      </c>
      <c r="J30" s="185"/>
      <c r="K30" s="184">
        <v>-10</v>
      </c>
      <c r="L30" s="185"/>
      <c r="M30" s="184"/>
      <c r="N30" s="185"/>
      <c r="O30" s="184"/>
      <c r="P30" s="185"/>
      <c r="Q30" s="94">
        <f t="shared" si="14"/>
        <v>0</v>
      </c>
      <c r="R30" s="95">
        <f t="shared" si="15"/>
        <v>3</v>
      </c>
      <c r="S30" s="105"/>
      <c r="T30" s="106"/>
      <c r="V30" s="98">
        <f t="shared" si="16"/>
        <v>26</v>
      </c>
      <c r="W30" s="99">
        <f t="shared" si="16"/>
        <v>35</v>
      </c>
      <c r="X30" s="100">
        <f t="shared" si="17"/>
        <v>-9</v>
      </c>
      <c r="Z30" s="107">
        <f t="shared" si="18"/>
        <v>6</v>
      </c>
      <c r="AA30" s="108">
        <f t="shared" si="19"/>
        <v>11</v>
      </c>
      <c r="AB30" s="107">
        <f t="shared" si="20"/>
        <v>10</v>
      </c>
      <c r="AC30" s="108">
        <f t="shared" si="21"/>
        <v>12</v>
      </c>
      <c r="AD30" s="107">
        <f t="shared" si="22"/>
        <v>10</v>
      </c>
      <c r="AE30" s="108">
        <f t="shared" si="23"/>
        <v>12</v>
      </c>
      <c r="AF30" s="107">
        <f t="shared" si="24"/>
        <v>0</v>
      </c>
      <c r="AG30" s="108">
        <f t="shared" si="25"/>
        <v>0</v>
      </c>
      <c r="AH30" s="107">
        <f t="shared" si="26"/>
        <v>0</v>
      </c>
      <c r="AI30" s="108">
        <f t="shared" si="27"/>
        <v>0</v>
      </c>
      <c r="AJ30" s="9"/>
      <c r="AK30" s="9"/>
      <c r="AL30" s="9"/>
      <c r="AM30" s="9"/>
    </row>
    <row r="31" spans="1:39" ht="16.5" thickBot="1">
      <c r="A31" s="90" t="s">
        <v>144</v>
      </c>
      <c r="B31" s="128"/>
      <c r="C31" s="109" t="str">
        <f>IF(C23&gt;"",C23,"")</f>
        <v>Viivi.Mari Vastavuo</v>
      </c>
      <c r="D31" s="110" t="str">
        <f>IF(C26&gt;"",C26,"")</f>
        <v>Valeria Ananjeva</v>
      </c>
      <c r="E31" s="85"/>
      <c r="F31" s="86"/>
      <c r="G31" s="186">
        <v>-9</v>
      </c>
      <c r="H31" s="187"/>
      <c r="I31" s="186">
        <v>-6</v>
      </c>
      <c r="J31" s="187"/>
      <c r="K31" s="186">
        <v>-3</v>
      </c>
      <c r="L31" s="187"/>
      <c r="M31" s="186"/>
      <c r="N31" s="187"/>
      <c r="O31" s="186"/>
      <c r="P31" s="187"/>
      <c r="Q31" s="94">
        <f t="shared" si="14"/>
        <v>0</v>
      </c>
      <c r="R31" s="95">
        <f t="shared" si="15"/>
        <v>3</v>
      </c>
      <c r="S31" s="105"/>
      <c r="T31" s="106"/>
      <c r="V31" s="98">
        <f t="shared" si="16"/>
        <v>18</v>
      </c>
      <c r="W31" s="99">
        <f t="shared" si="16"/>
        <v>33</v>
      </c>
      <c r="X31" s="100">
        <f t="shared" si="17"/>
        <v>-15</v>
      </c>
      <c r="Z31" s="107">
        <f t="shared" si="18"/>
        <v>9</v>
      </c>
      <c r="AA31" s="108">
        <f t="shared" si="19"/>
        <v>11</v>
      </c>
      <c r="AB31" s="107">
        <f t="shared" si="20"/>
        <v>6</v>
      </c>
      <c r="AC31" s="108">
        <f t="shared" si="21"/>
        <v>11</v>
      </c>
      <c r="AD31" s="107">
        <f t="shared" si="22"/>
        <v>3</v>
      </c>
      <c r="AE31" s="108">
        <f t="shared" si="23"/>
        <v>11</v>
      </c>
      <c r="AF31" s="107">
        <f t="shared" si="24"/>
        <v>0</v>
      </c>
      <c r="AG31" s="108">
        <f t="shared" si="25"/>
        <v>0</v>
      </c>
      <c r="AH31" s="107">
        <f t="shared" si="26"/>
        <v>0</v>
      </c>
      <c r="AI31" s="108">
        <f t="shared" si="27"/>
        <v>0</v>
      </c>
      <c r="AJ31" s="9"/>
      <c r="AK31" s="9"/>
      <c r="AL31" s="9"/>
      <c r="AM31" s="9"/>
    </row>
    <row r="32" spans="1:39" ht="15.75">
      <c r="A32" s="90" t="s">
        <v>145</v>
      </c>
      <c r="B32" s="128"/>
      <c r="C32" s="91" t="str">
        <f>IF(C24&gt;"",C24,"")</f>
        <v>Johanna Christjansson</v>
      </c>
      <c r="D32" s="103" t="str">
        <f>IF(C25&gt;"",C25,"")</f>
        <v>Pihla Eriksson</v>
      </c>
      <c r="E32" s="77"/>
      <c r="F32" s="93"/>
      <c r="G32" s="180">
        <v>-6</v>
      </c>
      <c r="H32" s="181"/>
      <c r="I32" s="180">
        <v>-7</v>
      </c>
      <c r="J32" s="181"/>
      <c r="K32" s="180">
        <v>-12</v>
      </c>
      <c r="L32" s="181"/>
      <c r="M32" s="180"/>
      <c r="N32" s="181"/>
      <c r="O32" s="180"/>
      <c r="P32" s="181"/>
      <c r="Q32" s="94">
        <f t="shared" si="14"/>
        <v>0</v>
      </c>
      <c r="R32" s="95">
        <f t="shared" si="15"/>
        <v>3</v>
      </c>
      <c r="S32" s="105"/>
      <c r="T32" s="106"/>
      <c r="V32" s="98">
        <f t="shared" si="16"/>
        <v>25</v>
      </c>
      <c r="W32" s="99">
        <f t="shared" si="16"/>
        <v>36</v>
      </c>
      <c r="X32" s="100">
        <f t="shared" si="17"/>
        <v>-11</v>
      </c>
      <c r="Z32" s="107">
        <f t="shared" si="18"/>
        <v>6</v>
      </c>
      <c r="AA32" s="108">
        <f t="shared" si="19"/>
        <v>11</v>
      </c>
      <c r="AB32" s="107">
        <f t="shared" si="20"/>
        <v>7</v>
      </c>
      <c r="AC32" s="108">
        <f t="shared" si="21"/>
        <v>11</v>
      </c>
      <c r="AD32" s="107">
        <f t="shared" si="22"/>
        <v>12</v>
      </c>
      <c r="AE32" s="108">
        <f t="shared" si="23"/>
        <v>14</v>
      </c>
      <c r="AF32" s="107">
        <f t="shared" si="24"/>
        <v>0</v>
      </c>
      <c r="AG32" s="108">
        <f t="shared" si="25"/>
        <v>0</v>
      </c>
      <c r="AH32" s="107">
        <f t="shared" si="26"/>
        <v>0</v>
      </c>
      <c r="AI32" s="108">
        <f t="shared" si="27"/>
        <v>0</v>
      </c>
      <c r="AJ32" s="9"/>
      <c r="AK32" s="9"/>
      <c r="AL32" s="9"/>
      <c r="AM32" s="9"/>
    </row>
    <row r="33" spans="1:39" ht="15.75">
      <c r="A33" s="90" t="s">
        <v>146</v>
      </c>
      <c r="B33" s="128"/>
      <c r="C33" s="91" t="str">
        <f>IF(C23&gt;"",C23,"")</f>
        <v>Viivi.Mari Vastavuo</v>
      </c>
      <c r="D33" s="103" t="str">
        <f>IF(C24&gt;"",C24,"")</f>
        <v>Johanna Christjansson</v>
      </c>
      <c r="E33" s="104"/>
      <c r="F33" s="93"/>
      <c r="G33" s="184">
        <v>-7</v>
      </c>
      <c r="H33" s="185"/>
      <c r="I33" s="184">
        <v>8</v>
      </c>
      <c r="J33" s="185"/>
      <c r="K33" s="188">
        <v>-9</v>
      </c>
      <c r="L33" s="185"/>
      <c r="M33" s="184">
        <v>8</v>
      </c>
      <c r="N33" s="185"/>
      <c r="O33" s="184">
        <v>-6</v>
      </c>
      <c r="P33" s="185"/>
      <c r="Q33" s="94">
        <f t="shared" si="14"/>
        <v>2</v>
      </c>
      <c r="R33" s="95">
        <f t="shared" si="15"/>
        <v>3</v>
      </c>
      <c r="S33" s="105"/>
      <c r="T33" s="106"/>
      <c r="V33" s="98">
        <f t="shared" si="16"/>
        <v>44</v>
      </c>
      <c r="W33" s="99">
        <f t="shared" si="16"/>
        <v>49</v>
      </c>
      <c r="X33" s="100">
        <f t="shared" si="17"/>
        <v>-5</v>
      </c>
      <c r="Z33" s="107">
        <f t="shared" si="18"/>
        <v>7</v>
      </c>
      <c r="AA33" s="108">
        <f t="shared" si="19"/>
        <v>11</v>
      </c>
      <c r="AB33" s="107">
        <f t="shared" si="20"/>
        <v>11</v>
      </c>
      <c r="AC33" s="108">
        <f t="shared" si="21"/>
        <v>8</v>
      </c>
      <c r="AD33" s="107">
        <f t="shared" si="22"/>
        <v>9</v>
      </c>
      <c r="AE33" s="108">
        <f t="shared" si="23"/>
        <v>11</v>
      </c>
      <c r="AF33" s="107">
        <f t="shared" si="24"/>
        <v>11</v>
      </c>
      <c r="AG33" s="108">
        <f t="shared" si="25"/>
        <v>8</v>
      </c>
      <c r="AH33" s="107">
        <f t="shared" si="26"/>
        <v>6</v>
      </c>
      <c r="AI33" s="108">
        <f t="shared" si="27"/>
        <v>11</v>
      </c>
      <c r="AJ33" s="9"/>
      <c r="AK33" s="9"/>
      <c r="AL33" s="9"/>
      <c r="AM33" s="9"/>
    </row>
    <row r="34" spans="1:39" ht="16.5" thickBot="1">
      <c r="A34" s="111" t="s">
        <v>147</v>
      </c>
      <c r="B34" s="140"/>
      <c r="C34" s="112" t="str">
        <f>IF(C25&gt;"",C25,"")</f>
        <v>Pihla Eriksson</v>
      </c>
      <c r="D34" s="113" t="str">
        <f>IF(C26&gt;"",C26,"")</f>
        <v>Valeria Ananjeva</v>
      </c>
      <c r="E34" s="114"/>
      <c r="F34" s="115"/>
      <c r="G34" s="165">
        <v>-1</v>
      </c>
      <c r="H34" s="166"/>
      <c r="I34" s="165">
        <v>-7</v>
      </c>
      <c r="J34" s="166"/>
      <c r="K34" s="165">
        <v>-6</v>
      </c>
      <c r="L34" s="166"/>
      <c r="M34" s="165"/>
      <c r="N34" s="166"/>
      <c r="O34" s="165"/>
      <c r="P34" s="166"/>
      <c r="Q34" s="116">
        <f t="shared" si="14"/>
        <v>0</v>
      </c>
      <c r="R34" s="117">
        <f t="shared" si="15"/>
        <v>3</v>
      </c>
      <c r="S34" s="118"/>
      <c r="T34" s="119"/>
      <c r="V34" s="98">
        <f t="shared" si="16"/>
        <v>14</v>
      </c>
      <c r="W34" s="99">
        <f t="shared" si="16"/>
        <v>33</v>
      </c>
      <c r="X34" s="100">
        <f t="shared" si="17"/>
        <v>-19</v>
      </c>
      <c r="Z34" s="120">
        <f t="shared" si="18"/>
        <v>1</v>
      </c>
      <c r="AA34" s="121">
        <f t="shared" si="19"/>
        <v>11</v>
      </c>
      <c r="AB34" s="120">
        <f t="shared" si="20"/>
        <v>7</v>
      </c>
      <c r="AC34" s="121">
        <f t="shared" si="21"/>
        <v>11</v>
      </c>
      <c r="AD34" s="120">
        <f t="shared" si="22"/>
        <v>6</v>
      </c>
      <c r="AE34" s="121">
        <f t="shared" si="23"/>
        <v>11</v>
      </c>
      <c r="AF34" s="120">
        <f t="shared" si="24"/>
        <v>0</v>
      </c>
      <c r="AG34" s="121">
        <f t="shared" si="25"/>
        <v>0</v>
      </c>
      <c r="AH34" s="120">
        <f t="shared" si="26"/>
        <v>0</v>
      </c>
      <c r="AI34" s="121">
        <f t="shared" si="27"/>
        <v>0</v>
      </c>
      <c r="AJ34" s="9"/>
      <c r="AK34" s="9"/>
      <c r="AL34" s="9"/>
      <c r="AM34" s="9"/>
    </row>
    <row r="35" spans="1:39" ht="13.5" thickTop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</sheetData>
  <mergeCells count="106"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O29:P29"/>
    <mergeCell ref="G30:H30"/>
    <mergeCell ref="I30:J30"/>
    <mergeCell ref="K30:L30"/>
    <mergeCell ref="M30:N30"/>
    <mergeCell ref="O30:P30"/>
    <mergeCell ref="G29:H29"/>
    <mergeCell ref="I29:J29"/>
    <mergeCell ref="K29:L29"/>
    <mergeCell ref="M29:N29"/>
    <mergeCell ref="S25:T25"/>
    <mergeCell ref="S26:T26"/>
    <mergeCell ref="G28:H28"/>
    <mergeCell ref="I28:J28"/>
    <mergeCell ref="K28:L28"/>
    <mergeCell ref="M28:N28"/>
    <mergeCell ref="O28:P28"/>
    <mergeCell ref="Q28:R28"/>
    <mergeCell ref="M22:N22"/>
    <mergeCell ref="S22:T22"/>
    <mergeCell ref="S23:T23"/>
    <mergeCell ref="S24:T24"/>
    <mergeCell ref="E22:F22"/>
    <mergeCell ref="G22:H22"/>
    <mergeCell ref="I22:J22"/>
    <mergeCell ref="K22:L22"/>
    <mergeCell ref="K20:N20"/>
    <mergeCell ref="O20:Q20"/>
    <mergeCell ref="R20:T20"/>
    <mergeCell ref="E21:G21"/>
    <mergeCell ref="H21:J21"/>
    <mergeCell ref="K21:N21"/>
    <mergeCell ref="R21:T21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S8:T8"/>
    <mergeCell ref="S9:T9"/>
    <mergeCell ref="G11:H11"/>
    <mergeCell ref="I11:J11"/>
    <mergeCell ref="K11:L11"/>
    <mergeCell ref="M11:N11"/>
    <mergeCell ref="O11:P11"/>
    <mergeCell ref="Q11:R11"/>
    <mergeCell ref="M5:N5"/>
    <mergeCell ref="S5:T5"/>
    <mergeCell ref="S6:T6"/>
    <mergeCell ref="S7:T7"/>
    <mergeCell ref="E5:F5"/>
    <mergeCell ref="G5:H5"/>
    <mergeCell ref="I5:J5"/>
    <mergeCell ref="K5:L5"/>
    <mergeCell ref="K3:N3"/>
    <mergeCell ref="O3:Q3"/>
    <mergeCell ref="R3:T3"/>
    <mergeCell ref="E4:G4"/>
    <mergeCell ref="H4:J4"/>
    <mergeCell ref="K4:N4"/>
    <mergeCell ref="R4:T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7"/>
  <sheetViews>
    <sheetView view="pageBreakPreview" zoomScaleNormal="75" zoomScaleSheetLayoutView="100" workbookViewId="0" topLeftCell="A1">
      <selection activeCell="C15" sqref="C15:C17"/>
    </sheetView>
  </sheetViews>
  <sheetFormatPr defaultColWidth="9.140625" defaultRowHeight="12.75"/>
  <cols>
    <col min="3" max="3" width="24.8515625" style="0" customWidth="1"/>
    <col min="4" max="4" width="16.00390625" style="0" customWidth="1"/>
  </cols>
  <sheetData>
    <row r="1" spans="3:10" ht="12.75">
      <c r="C1" t="s">
        <v>55</v>
      </c>
      <c r="F1" s="9"/>
      <c r="G1" s="9"/>
      <c r="H1" s="9"/>
      <c r="I1" s="9"/>
      <c r="J1" s="9"/>
    </row>
    <row r="2" spans="6:10" ht="12.75">
      <c r="F2" s="9"/>
      <c r="G2" s="9"/>
      <c r="H2" s="9"/>
      <c r="I2" s="9"/>
      <c r="J2" s="9"/>
    </row>
    <row r="3" spans="5:10" ht="12.75">
      <c r="E3" s="9"/>
      <c r="F3" s="9"/>
      <c r="G3" s="9"/>
      <c r="H3" s="9"/>
      <c r="J3" s="9"/>
    </row>
    <row r="4" spans="1:10" ht="12.75">
      <c r="A4" s="2">
        <v>1</v>
      </c>
      <c r="B4" s="2">
        <v>1533</v>
      </c>
      <c r="C4" s="2" t="s">
        <v>49</v>
      </c>
      <c r="D4" s="2" t="s">
        <v>32</v>
      </c>
      <c r="E4" s="9" t="s">
        <v>108</v>
      </c>
      <c r="F4" s="9"/>
      <c r="G4" s="9"/>
      <c r="H4" s="9"/>
      <c r="J4" s="9"/>
    </row>
    <row r="5" spans="1:10" s="3" customFormat="1" ht="12.75">
      <c r="A5" s="2">
        <f>A4+1</f>
        <v>2</v>
      </c>
      <c r="B5" s="2">
        <v>1555</v>
      </c>
      <c r="C5" s="2" t="s">
        <v>214</v>
      </c>
      <c r="D5" s="2" t="s">
        <v>32</v>
      </c>
      <c r="E5" s="10" t="s">
        <v>358</v>
      </c>
      <c r="F5" s="9" t="s">
        <v>91</v>
      </c>
      <c r="G5" s="9"/>
      <c r="H5" s="9"/>
      <c r="J5" s="7"/>
    </row>
    <row r="6" spans="1:10" s="3" customFormat="1" ht="12.75">
      <c r="A6" s="2">
        <f>A5+1</f>
        <v>3</v>
      </c>
      <c r="B6" s="2">
        <v>1597</v>
      </c>
      <c r="C6" s="2" t="s">
        <v>227</v>
      </c>
      <c r="D6" s="2" t="s">
        <v>229</v>
      </c>
      <c r="E6" s="9" t="s">
        <v>91</v>
      </c>
      <c r="F6" s="10" t="s">
        <v>362</v>
      </c>
      <c r="G6" s="9"/>
      <c r="H6" s="9"/>
      <c r="J6" s="7"/>
    </row>
    <row r="7" spans="1:10" s="3" customFormat="1" ht="12.75">
      <c r="A7" s="2">
        <f>A6+1</f>
        <v>4</v>
      </c>
      <c r="B7" s="2" t="s">
        <v>402</v>
      </c>
      <c r="C7" s="2" t="s">
        <v>191</v>
      </c>
      <c r="D7" s="2" t="s">
        <v>190</v>
      </c>
      <c r="E7" s="11" t="s">
        <v>359</v>
      </c>
      <c r="F7" s="12"/>
      <c r="G7" s="9"/>
      <c r="H7" s="9"/>
      <c r="J7" s="7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M18"/>
  <sheetViews>
    <sheetView view="pageBreakPreview" zoomScaleNormal="60" zoomScaleSheetLayoutView="100" workbookViewId="0" topLeftCell="A1">
      <selection activeCell="B9" sqref="B9"/>
    </sheetView>
  </sheetViews>
  <sheetFormatPr defaultColWidth="9.140625" defaultRowHeight="12.75"/>
  <cols>
    <col min="1" max="2" width="22.7109375" style="0" customWidth="1"/>
    <col min="3" max="3" width="17.140625" style="0" customWidth="1"/>
  </cols>
  <sheetData>
    <row r="1" spans="1:10" ht="12.75">
      <c r="A1" t="s">
        <v>268</v>
      </c>
      <c r="C1" s="3"/>
      <c r="D1" s="3"/>
      <c r="E1" s="7"/>
      <c r="F1" s="7"/>
      <c r="G1" s="7"/>
      <c r="H1" s="7"/>
      <c r="I1" s="7"/>
      <c r="J1" s="7"/>
    </row>
    <row r="2" ht="13.5" thickBot="1"/>
    <row r="3" spans="1:39" ht="16.5" thickTop="1">
      <c r="A3" s="23"/>
      <c r="B3" s="133"/>
      <c r="C3" s="24"/>
      <c r="D3" s="25"/>
      <c r="E3" s="25"/>
      <c r="F3" s="25"/>
      <c r="G3" s="26"/>
      <c r="H3" s="25"/>
      <c r="I3" s="27" t="s">
        <v>127</v>
      </c>
      <c r="J3" s="28"/>
      <c r="K3" s="147" t="s">
        <v>269</v>
      </c>
      <c r="L3" s="148"/>
      <c r="M3" s="148"/>
      <c r="N3" s="149"/>
      <c r="O3" s="150" t="s">
        <v>128</v>
      </c>
      <c r="P3" s="151"/>
      <c r="Q3" s="151"/>
      <c r="R3" s="152" t="s">
        <v>4</v>
      </c>
      <c r="S3" s="153"/>
      <c r="T3" s="154"/>
      <c r="AJ3" s="9"/>
      <c r="AK3" s="9"/>
      <c r="AL3" s="9"/>
      <c r="AM3" s="9"/>
    </row>
    <row r="4" spans="1:39" ht="16.5" thickBot="1">
      <c r="A4" s="29"/>
      <c r="B4" s="134"/>
      <c r="C4" s="30"/>
      <c r="D4" s="31" t="s">
        <v>129</v>
      </c>
      <c r="E4" s="167"/>
      <c r="F4" s="168"/>
      <c r="G4" s="169"/>
      <c r="H4" s="170" t="s">
        <v>130</v>
      </c>
      <c r="I4" s="171"/>
      <c r="J4" s="171"/>
      <c r="K4" s="172"/>
      <c r="L4" s="172"/>
      <c r="M4" s="172"/>
      <c r="N4" s="173"/>
      <c r="O4" s="32" t="s">
        <v>131</v>
      </c>
      <c r="P4" s="33"/>
      <c r="Q4" s="33"/>
      <c r="R4" s="157"/>
      <c r="S4" s="157"/>
      <c r="T4" s="158"/>
      <c r="AJ4" s="9"/>
      <c r="AK4" s="9"/>
      <c r="AL4" s="9"/>
      <c r="AM4" s="9"/>
    </row>
    <row r="5" spans="1:39" ht="15.75" thickTop="1">
      <c r="A5" s="34"/>
      <c r="B5" s="135"/>
      <c r="C5" s="35" t="s">
        <v>132</v>
      </c>
      <c r="D5" s="36" t="s">
        <v>133</v>
      </c>
      <c r="E5" s="161" t="s">
        <v>90</v>
      </c>
      <c r="F5" s="162"/>
      <c r="G5" s="161" t="s">
        <v>108</v>
      </c>
      <c r="H5" s="162"/>
      <c r="I5" s="161" t="s">
        <v>134</v>
      </c>
      <c r="J5" s="162"/>
      <c r="K5" s="161" t="s">
        <v>91</v>
      </c>
      <c r="L5" s="162"/>
      <c r="M5" s="161"/>
      <c r="N5" s="162"/>
      <c r="O5" s="37" t="s">
        <v>126</v>
      </c>
      <c r="P5" s="38" t="s">
        <v>135</v>
      </c>
      <c r="Q5" s="39" t="s">
        <v>136</v>
      </c>
      <c r="R5" s="40"/>
      <c r="S5" s="163" t="s">
        <v>38</v>
      </c>
      <c r="T5" s="164"/>
      <c r="V5" s="41" t="s">
        <v>137</v>
      </c>
      <c r="W5" s="42"/>
      <c r="X5" s="43" t="s">
        <v>138</v>
      </c>
      <c r="AJ5" s="9"/>
      <c r="AK5" s="9"/>
      <c r="AL5" s="9"/>
      <c r="AM5" s="9"/>
    </row>
    <row r="6" spans="1:39" ht="12.75">
      <c r="A6" s="44" t="s">
        <v>90</v>
      </c>
      <c r="B6" s="136">
        <v>1533</v>
      </c>
      <c r="C6" s="45" t="s">
        <v>49</v>
      </c>
      <c r="D6" s="46" t="s">
        <v>32</v>
      </c>
      <c r="E6" s="47"/>
      <c r="F6" s="48"/>
      <c r="G6" s="49">
        <f>+Q16</f>
        <v>0</v>
      </c>
      <c r="H6" s="50">
        <f>+R16</f>
        <v>3</v>
      </c>
      <c r="I6" s="49">
        <f>Q12</f>
        <v>3</v>
      </c>
      <c r="J6" s="50">
        <f>R12</f>
        <v>0</v>
      </c>
      <c r="K6" s="49">
        <f>Q14</f>
        <v>3</v>
      </c>
      <c r="L6" s="50">
        <f>R14</f>
        <v>2</v>
      </c>
      <c r="M6" s="49"/>
      <c r="N6" s="50"/>
      <c r="O6" s="51">
        <f>IF(SUM(E6:N6)=0,"",COUNTIF(F6:F9,"3"))</f>
        <v>2</v>
      </c>
      <c r="P6" s="52">
        <f>IF(SUM(F6:O6)=0,"",COUNTIF(E6:E9,"3"))</f>
        <v>1</v>
      </c>
      <c r="Q6" s="53">
        <f>IF(SUM(E6:N6)=0,"",SUM(F6:F9))</f>
        <v>6</v>
      </c>
      <c r="R6" s="54">
        <f>IF(SUM(E6:N6)=0,"",SUM(E6:E9))</f>
        <v>5</v>
      </c>
      <c r="S6" s="155">
        <v>3</v>
      </c>
      <c r="T6" s="156"/>
      <c r="V6" s="55">
        <f>+V12+V14+V16</f>
        <v>91</v>
      </c>
      <c r="W6" s="56">
        <f>+W12+W14+W16</f>
        <v>99</v>
      </c>
      <c r="X6" s="57">
        <f>+V6-W6</f>
        <v>-8</v>
      </c>
      <c r="AJ6" s="9"/>
      <c r="AK6" s="9"/>
      <c r="AL6" s="9"/>
      <c r="AM6" s="9"/>
    </row>
    <row r="7" spans="1:39" ht="12.75">
      <c r="A7" s="58" t="s">
        <v>108</v>
      </c>
      <c r="B7" s="136" t="s">
        <v>402</v>
      </c>
      <c r="C7" s="45" t="s">
        <v>191</v>
      </c>
      <c r="D7" s="59" t="s">
        <v>190</v>
      </c>
      <c r="E7" s="60">
        <f>+R16</f>
        <v>3</v>
      </c>
      <c r="F7" s="61">
        <f>+Q16</f>
        <v>0</v>
      </c>
      <c r="G7" s="62"/>
      <c r="H7" s="63"/>
      <c r="I7" s="60">
        <f>Q15</f>
        <v>3</v>
      </c>
      <c r="J7" s="61">
        <f>R15</f>
        <v>1</v>
      </c>
      <c r="K7" s="60">
        <f>Q13</f>
        <v>2</v>
      </c>
      <c r="L7" s="61">
        <f>R13</f>
        <v>3</v>
      </c>
      <c r="M7" s="60"/>
      <c r="N7" s="61"/>
      <c r="O7" s="51">
        <f>IF(SUM(E7:N7)=0,"",COUNTIF(H6:H9,"3"))</f>
        <v>2</v>
      </c>
      <c r="P7" s="52">
        <f>IF(SUM(F7:O7)=0,"",COUNTIF(G6:G9,"3"))</f>
        <v>1</v>
      </c>
      <c r="Q7" s="53">
        <f>IF(SUM(E7:N7)=0,"",SUM(H6:H9))</f>
        <v>8</v>
      </c>
      <c r="R7" s="54">
        <f>IF(SUM(E7:N7)=0,"",SUM(G6:G9))</f>
        <v>4</v>
      </c>
      <c r="S7" s="155">
        <v>1</v>
      </c>
      <c r="T7" s="156"/>
      <c r="V7" s="55">
        <f>+V13+V15+W16</f>
        <v>121</v>
      </c>
      <c r="W7" s="56">
        <f>+W13+W15+V16</f>
        <v>100</v>
      </c>
      <c r="X7" s="57">
        <f>+V7-W7</f>
        <v>21</v>
      </c>
      <c r="AJ7" s="9"/>
      <c r="AK7" s="9"/>
      <c r="AL7" s="9"/>
      <c r="AM7" s="9"/>
    </row>
    <row r="8" spans="1:39" ht="12.75">
      <c r="A8" s="58" t="s">
        <v>134</v>
      </c>
      <c r="B8" s="136">
        <v>1402</v>
      </c>
      <c r="C8" s="45" t="s">
        <v>54</v>
      </c>
      <c r="D8" s="59" t="s">
        <v>32</v>
      </c>
      <c r="E8" s="60">
        <f>+R12</f>
        <v>0</v>
      </c>
      <c r="F8" s="61">
        <f>+Q12</f>
        <v>3</v>
      </c>
      <c r="G8" s="60">
        <f>R15</f>
        <v>1</v>
      </c>
      <c r="H8" s="61">
        <f>Q15</f>
        <v>3</v>
      </c>
      <c r="I8" s="62"/>
      <c r="J8" s="63"/>
      <c r="K8" s="60">
        <f>Q17</f>
        <v>2</v>
      </c>
      <c r="L8" s="61">
        <f>R17</f>
        <v>3</v>
      </c>
      <c r="M8" s="60"/>
      <c r="N8" s="61"/>
      <c r="O8" s="51">
        <f>IF(SUM(E8:N8)=0,"",COUNTIF(J6:J9,"3"))</f>
        <v>0</v>
      </c>
      <c r="P8" s="52">
        <f>IF(SUM(F8:O8)=0,"",COUNTIF(I6:I9,"3"))</f>
        <v>3</v>
      </c>
      <c r="Q8" s="53">
        <f>IF(SUM(E8:N8)=0,"",SUM(J6:J9))</f>
        <v>3</v>
      </c>
      <c r="R8" s="54">
        <f>IF(SUM(E8:N8)=0,"",SUM(I6:I9))</f>
        <v>9</v>
      </c>
      <c r="S8" s="155">
        <v>4</v>
      </c>
      <c r="T8" s="156"/>
      <c r="V8" s="55">
        <f>+W12+W15+V17</f>
        <v>97</v>
      </c>
      <c r="W8" s="56">
        <f>+V12+V15+W17</f>
        <v>125</v>
      </c>
      <c r="X8" s="57">
        <f>+V8-W8</f>
        <v>-28</v>
      </c>
      <c r="AJ8" s="9"/>
      <c r="AK8" s="9"/>
      <c r="AL8" s="9"/>
      <c r="AM8" s="9"/>
    </row>
    <row r="9" spans="1:39" ht="13.5" thickBot="1">
      <c r="A9" s="64" t="s">
        <v>91</v>
      </c>
      <c r="B9" s="138" t="s">
        <v>402</v>
      </c>
      <c r="C9" s="65" t="s">
        <v>301</v>
      </c>
      <c r="D9" s="66"/>
      <c r="E9" s="67">
        <f>R14</f>
        <v>2</v>
      </c>
      <c r="F9" s="68">
        <f>Q14</f>
        <v>3</v>
      </c>
      <c r="G9" s="67">
        <f>R13</f>
        <v>3</v>
      </c>
      <c r="H9" s="68">
        <f>Q13</f>
        <v>2</v>
      </c>
      <c r="I9" s="67">
        <f>R17</f>
        <v>3</v>
      </c>
      <c r="J9" s="68">
        <f>Q17</f>
        <v>2</v>
      </c>
      <c r="K9" s="69"/>
      <c r="L9" s="70"/>
      <c r="M9" s="67"/>
      <c r="N9" s="68"/>
      <c r="O9" s="71">
        <f>IF(SUM(E9:N9)=0,"",COUNTIF(L6:L9,"3"))</f>
        <v>2</v>
      </c>
      <c r="P9" s="72">
        <f>IF(SUM(F9:O9)=0,"",COUNTIF(K6:K9,"3"))</f>
        <v>1</v>
      </c>
      <c r="Q9" s="73">
        <f>IF(SUM(E9:N10)=0,"",SUM(L6:L9))</f>
        <v>8</v>
      </c>
      <c r="R9" s="74">
        <f>IF(SUM(E9:N9)=0,"",SUM(K6:K9))</f>
        <v>7</v>
      </c>
      <c r="S9" s="159">
        <v>2</v>
      </c>
      <c r="T9" s="160"/>
      <c r="V9" s="55">
        <f>+W13+W14+W17</f>
        <v>152</v>
      </c>
      <c r="W9" s="56">
        <f>+V13+V14+V17</f>
        <v>137</v>
      </c>
      <c r="X9" s="57">
        <f>+V9-W9</f>
        <v>15</v>
      </c>
      <c r="AJ9" s="9"/>
      <c r="AK9" s="9"/>
      <c r="AL9" s="9"/>
      <c r="AM9" s="9"/>
    </row>
    <row r="10" spans="1:39" ht="15.75" thickTop="1">
      <c r="A10" s="75"/>
      <c r="B10" s="137"/>
      <c r="C10" s="76" t="s">
        <v>139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79"/>
      <c r="V10" s="80"/>
      <c r="W10" s="81" t="s">
        <v>140</v>
      </c>
      <c r="X10" s="82">
        <f>SUM(X6:X9)</f>
        <v>0</v>
      </c>
      <c r="Y10" s="81" t="str">
        <f>IF(X10=0,"OK","Virhe")</f>
        <v>OK</v>
      </c>
      <c r="AJ10" s="9"/>
      <c r="AK10" s="9"/>
      <c r="AL10" s="9"/>
      <c r="AM10" s="9"/>
    </row>
    <row r="11" spans="1:39" ht="15.75" thickBot="1">
      <c r="A11" s="83"/>
      <c r="B11" s="139"/>
      <c r="C11" s="84" t="s">
        <v>141</v>
      </c>
      <c r="D11" s="85"/>
      <c r="E11" s="85"/>
      <c r="F11" s="86"/>
      <c r="G11" s="183" t="s">
        <v>39</v>
      </c>
      <c r="H11" s="175"/>
      <c r="I11" s="174" t="s">
        <v>40</v>
      </c>
      <c r="J11" s="175"/>
      <c r="K11" s="174" t="s">
        <v>41</v>
      </c>
      <c r="L11" s="175"/>
      <c r="M11" s="174" t="s">
        <v>45</v>
      </c>
      <c r="N11" s="175"/>
      <c r="O11" s="174" t="s">
        <v>46</v>
      </c>
      <c r="P11" s="175"/>
      <c r="Q11" s="176" t="s">
        <v>37</v>
      </c>
      <c r="R11" s="177"/>
      <c r="T11" s="87"/>
      <c r="V11" s="88" t="s">
        <v>137</v>
      </c>
      <c r="W11" s="89"/>
      <c r="X11" s="43" t="s">
        <v>138</v>
      </c>
      <c r="AJ11" s="9"/>
      <c r="AK11" s="9"/>
      <c r="AL11" s="9"/>
      <c r="AM11" s="9"/>
    </row>
    <row r="12" spans="1:39" ht="15.75">
      <c r="A12" s="90" t="s">
        <v>142</v>
      </c>
      <c r="B12" s="128"/>
      <c r="C12" s="91" t="str">
        <f>IF(C6&gt;"",C6,"")</f>
        <v>Paju Eriksson</v>
      </c>
      <c r="D12" s="92" t="str">
        <f>IF(C8&gt;"",C8,"")</f>
        <v>Pihla Eriksson</v>
      </c>
      <c r="E12" s="77"/>
      <c r="F12" s="93"/>
      <c r="G12" s="178">
        <v>4</v>
      </c>
      <c r="H12" s="179"/>
      <c r="I12" s="180">
        <v>7</v>
      </c>
      <c r="J12" s="181"/>
      <c r="K12" s="180">
        <v>8</v>
      </c>
      <c r="L12" s="181"/>
      <c r="M12" s="180"/>
      <c r="N12" s="181"/>
      <c r="O12" s="182"/>
      <c r="P12" s="181"/>
      <c r="Q12" s="94">
        <f aca="true" t="shared" si="0" ref="Q12:Q17">IF(COUNT(G12:O12)=0,"",COUNTIF(G12:O12,"&gt;=0"))</f>
        <v>3</v>
      </c>
      <c r="R12" s="95">
        <f aca="true" t="shared" si="1" ref="R12:R17">IF(COUNT(G12:O12)=0,"",(IF(LEFT(G12,1)="-",1,0)+IF(LEFT(I12,1)="-",1,0)+IF(LEFT(K12,1)="-",1,0)+IF(LEFT(M12,1)="-",1,0)+IF(LEFT(O12,1)="-",1,0)))</f>
        <v>0</v>
      </c>
      <c r="S12" s="96"/>
      <c r="T12" s="97"/>
      <c r="V12" s="98">
        <f aca="true" t="shared" si="2" ref="V12:W17">+Z12+AB12+AD12+AF12+AH12</f>
        <v>33</v>
      </c>
      <c r="W12" s="99">
        <f t="shared" si="2"/>
        <v>19</v>
      </c>
      <c r="X12" s="100">
        <f aca="true" t="shared" si="3" ref="X12:X17">+V12-W12</f>
        <v>14</v>
      </c>
      <c r="Z12" s="101">
        <f aca="true" t="shared" si="4" ref="Z12:Z17">IF(G12="",0,IF(LEFT(G12,1)="-",ABS(G12),(IF(G12&gt;9,G12+2,11))))</f>
        <v>11</v>
      </c>
      <c r="AA12" s="102">
        <f aca="true" t="shared" si="5" ref="AA12:AA17">IF(G12="",0,IF(LEFT(G12,1)="-",(IF(ABS(G12)&gt;9,(ABS(G12)+2),11)),G12))</f>
        <v>4</v>
      </c>
      <c r="AB12" s="101">
        <f aca="true" t="shared" si="6" ref="AB12:AB17">IF(I12="",0,IF(LEFT(I12,1)="-",ABS(I12),(IF(I12&gt;9,I12+2,11))))</f>
        <v>11</v>
      </c>
      <c r="AC12" s="102">
        <f aca="true" t="shared" si="7" ref="AC12:AC17">IF(I12="",0,IF(LEFT(I12,1)="-",(IF(ABS(I12)&gt;9,(ABS(I12)+2),11)),I12))</f>
        <v>7</v>
      </c>
      <c r="AD12" s="101">
        <f aca="true" t="shared" si="8" ref="AD12:AD17">IF(K12="",0,IF(LEFT(K12,1)="-",ABS(K12),(IF(K12&gt;9,K12+2,11))))</f>
        <v>11</v>
      </c>
      <c r="AE12" s="102">
        <f aca="true" t="shared" si="9" ref="AE12:AE17">IF(K12="",0,IF(LEFT(K12,1)="-",(IF(ABS(K12)&gt;9,(ABS(K12)+2),11)),K12))</f>
        <v>8</v>
      </c>
      <c r="AF12" s="101">
        <f aca="true" t="shared" si="10" ref="AF12:AF17">IF(M12="",0,IF(LEFT(M12,1)="-",ABS(M12),(IF(M12&gt;9,M12+2,11))))</f>
        <v>0</v>
      </c>
      <c r="AG12" s="102">
        <f aca="true" t="shared" si="11" ref="AG12:AG17">IF(M12="",0,IF(LEFT(M12,1)="-",(IF(ABS(M12)&gt;9,(ABS(M12)+2),11)),M12))</f>
        <v>0</v>
      </c>
      <c r="AH12" s="101">
        <f aca="true" t="shared" si="12" ref="AH12:AH17">IF(O12="",0,IF(LEFT(O12,1)="-",ABS(O12),(IF(O12&gt;9,O12+2,11))))</f>
        <v>0</v>
      </c>
      <c r="AI12" s="102">
        <f aca="true" t="shared" si="13" ref="AI12:AI17">IF(O12="",0,IF(LEFT(O12,1)="-",(IF(ABS(O12)&gt;9,(ABS(O12)+2),11)),O12))</f>
        <v>0</v>
      </c>
      <c r="AJ12" s="9"/>
      <c r="AK12" s="9"/>
      <c r="AL12" s="9"/>
      <c r="AM12" s="9"/>
    </row>
    <row r="13" spans="1:39" ht="15.75">
      <c r="A13" s="90" t="s">
        <v>143</v>
      </c>
      <c r="B13" s="128"/>
      <c r="C13" s="91" t="str">
        <f>IF(C7&gt;"",C7,"")</f>
        <v>Valeria Ananjeva</v>
      </c>
      <c r="D13" s="103" t="str">
        <f>IF(C9&gt;"",C9,"")</f>
        <v>TRUHANKINA ilisa</v>
      </c>
      <c r="E13" s="104"/>
      <c r="F13" s="93"/>
      <c r="G13" s="184">
        <v>-6</v>
      </c>
      <c r="H13" s="185"/>
      <c r="I13" s="184">
        <v>8</v>
      </c>
      <c r="J13" s="185"/>
      <c r="K13" s="184">
        <v>-9</v>
      </c>
      <c r="L13" s="185"/>
      <c r="M13" s="184">
        <v>12</v>
      </c>
      <c r="N13" s="185"/>
      <c r="O13" s="184">
        <v>-8</v>
      </c>
      <c r="P13" s="185"/>
      <c r="Q13" s="94">
        <f t="shared" si="0"/>
        <v>2</v>
      </c>
      <c r="R13" s="95">
        <f t="shared" si="1"/>
        <v>3</v>
      </c>
      <c r="S13" s="105"/>
      <c r="T13" s="106"/>
      <c r="V13" s="98">
        <f t="shared" si="2"/>
        <v>48</v>
      </c>
      <c r="W13" s="99">
        <f t="shared" si="2"/>
        <v>53</v>
      </c>
      <c r="X13" s="100">
        <f t="shared" si="3"/>
        <v>-5</v>
      </c>
      <c r="Z13" s="107">
        <f t="shared" si="4"/>
        <v>6</v>
      </c>
      <c r="AA13" s="108">
        <f t="shared" si="5"/>
        <v>11</v>
      </c>
      <c r="AB13" s="107">
        <f t="shared" si="6"/>
        <v>11</v>
      </c>
      <c r="AC13" s="108">
        <f t="shared" si="7"/>
        <v>8</v>
      </c>
      <c r="AD13" s="107">
        <f t="shared" si="8"/>
        <v>9</v>
      </c>
      <c r="AE13" s="108">
        <f t="shared" si="9"/>
        <v>11</v>
      </c>
      <c r="AF13" s="107">
        <f t="shared" si="10"/>
        <v>14</v>
      </c>
      <c r="AG13" s="108">
        <f t="shared" si="11"/>
        <v>12</v>
      </c>
      <c r="AH13" s="107">
        <f t="shared" si="12"/>
        <v>8</v>
      </c>
      <c r="AI13" s="108">
        <f t="shared" si="13"/>
        <v>11</v>
      </c>
      <c r="AJ13" s="9"/>
      <c r="AK13" s="9"/>
      <c r="AL13" s="9"/>
      <c r="AM13" s="9"/>
    </row>
    <row r="14" spans="1:39" ht="16.5" thickBot="1">
      <c r="A14" s="90" t="s">
        <v>144</v>
      </c>
      <c r="B14" s="128"/>
      <c r="C14" s="109" t="str">
        <f>IF(C6&gt;"",C6,"")</f>
        <v>Paju Eriksson</v>
      </c>
      <c r="D14" s="110" t="str">
        <f>IF(C9&gt;"",C9,"")</f>
        <v>TRUHANKINA ilisa</v>
      </c>
      <c r="E14" s="85"/>
      <c r="F14" s="86"/>
      <c r="G14" s="186">
        <v>8</v>
      </c>
      <c r="H14" s="187"/>
      <c r="I14" s="186">
        <v>-6</v>
      </c>
      <c r="J14" s="187"/>
      <c r="K14" s="186">
        <v>-3</v>
      </c>
      <c r="L14" s="187"/>
      <c r="M14" s="186">
        <v>9</v>
      </c>
      <c r="N14" s="187"/>
      <c r="O14" s="186">
        <v>8</v>
      </c>
      <c r="P14" s="187"/>
      <c r="Q14" s="94">
        <f t="shared" si="0"/>
        <v>3</v>
      </c>
      <c r="R14" s="95">
        <f t="shared" si="1"/>
        <v>2</v>
      </c>
      <c r="S14" s="105"/>
      <c r="T14" s="106"/>
      <c r="V14" s="98">
        <f t="shared" si="2"/>
        <v>42</v>
      </c>
      <c r="W14" s="99">
        <f t="shared" si="2"/>
        <v>47</v>
      </c>
      <c r="X14" s="100">
        <f t="shared" si="3"/>
        <v>-5</v>
      </c>
      <c r="Z14" s="107">
        <f t="shared" si="4"/>
        <v>11</v>
      </c>
      <c r="AA14" s="108">
        <f t="shared" si="5"/>
        <v>8</v>
      </c>
      <c r="AB14" s="107">
        <f t="shared" si="6"/>
        <v>6</v>
      </c>
      <c r="AC14" s="108">
        <f t="shared" si="7"/>
        <v>11</v>
      </c>
      <c r="AD14" s="107">
        <f t="shared" si="8"/>
        <v>3</v>
      </c>
      <c r="AE14" s="108">
        <f t="shared" si="9"/>
        <v>11</v>
      </c>
      <c r="AF14" s="107">
        <f t="shared" si="10"/>
        <v>11</v>
      </c>
      <c r="AG14" s="108">
        <f t="shared" si="11"/>
        <v>9</v>
      </c>
      <c r="AH14" s="107">
        <f t="shared" si="12"/>
        <v>11</v>
      </c>
      <c r="AI14" s="108">
        <f t="shared" si="13"/>
        <v>8</v>
      </c>
      <c r="AJ14" s="9"/>
      <c r="AK14" s="9"/>
      <c r="AL14" s="9"/>
      <c r="AM14" s="9"/>
    </row>
    <row r="15" spans="1:39" ht="15.75">
      <c r="A15" s="90" t="s">
        <v>145</v>
      </c>
      <c r="B15" s="128"/>
      <c r="C15" s="91" t="str">
        <f>IF(C7&gt;"",C7,"")</f>
        <v>Valeria Ananjeva</v>
      </c>
      <c r="D15" s="103" t="str">
        <f>IF(C8&gt;"",C8,"")</f>
        <v>Pihla Eriksson</v>
      </c>
      <c r="E15" s="77"/>
      <c r="F15" s="93"/>
      <c r="G15" s="180">
        <v>-7</v>
      </c>
      <c r="H15" s="181"/>
      <c r="I15" s="180">
        <v>8</v>
      </c>
      <c r="J15" s="181"/>
      <c r="K15" s="180">
        <v>5</v>
      </c>
      <c r="L15" s="181"/>
      <c r="M15" s="180">
        <v>7</v>
      </c>
      <c r="N15" s="181"/>
      <c r="O15" s="180"/>
      <c r="P15" s="181"/>
      <c r="Q15" s="94">
        <f t="shared" si="0"/>
        <v>3</v>
      </c>
      <c r="R15" s="95">
        <f t="shared" si="1"/>
        <v>1</v>
      </c>
      <c r="S15" s="105"/>
      <c r="T15" s="106"/>
      <c r="V15" s="98">
        <f t="shared" si="2"/>
        <v>40</v>
      </c>
      <c r="W15" s="99">
        <f t="shared" si="2"/>
        <v>31</v>
      </c>
      <c r="X15" s="100">
        <f t="shared" si="3"/>
        <v>9</v>
      </c>
      <c r="Z15" s="107">
        <f t="shared" si="4"/>
        <v>7</v>
      </c>
      <c r="AA15" s="108">
        <f t="shared" si="5"/>
        <v>11</v>
      </c>
      <c r="AB15" s="107">
        <f t="shared" si="6"/>
        <v>11</v>
      </c>
      <c r="AC15" s="108">
        <f t="shared" si="7"/>
        <v>8</v>
      </c>
      <c r="AD15" s="107">
        <f t="shared" si="8"/>
        <v>11</v>
      </c>
      <c r="AE15" s="108">
        <f t="shared" si="9"/>
        <v>5</v>
      </c>
      <c r="AF15" s="107">
        <f t="shared" si="10"/>
        <v>11</v>
      </c>
      <c r="AG15" s="108">
        <f t="shared" si="11"/>
        <v>7</v>
      </c>
      <c r="AH15" s="107">
        <f t="shared" si="12"/>
        <v>0</v>
      </c>
      <c r="AI15" s="108">
        <f t="shared" si="13"/>
        <v>0</v>
      </c>
      <c r="AJ15" s="9"/>
      <c r="AK15" s="9"/>
      <c r="AL15" s="9"/>
      <c r="AM15" s="9"/>
    </row>
    <row r="16" spans="1:39" ht="15.75">
      <c r="A16" s="90" t="s">
        <v>146</v>
      </c>
      <c r="B16" s="128"/>
      <c r="C16" s="91" t="str">
        <f>IF(C6&gt;"",C6,"")</f>
        <v>Paju Eriksson</v>
      </c>
      <c r="D16" s="103" t="str">
        <f>IF(C7&gt;"",C7,"")</f>
        <v>Valeria Ananjeva</v>
      </c>
      <c r="E16" s="104"/>
      <c r="F16" s="93"/>
      <c r="G16" s="184">
        <v>-6</v>
      </c>
      <c r="H16" s="185"/>
      <c r="I16" s="184">
        <v>-7</v>
      </c>
      <c r="J16" s="185"/>
      <c r="K16" s="188">
        <v>-3</v>
      </c>
      <c r="L16" s="185"/>
      <c r="M16" s="184"/>
      <c r="N16" s="185"/>
      <c r="O16" s="184"/>
      <c r="P16" s="185"/>
      <c r="Q16" s="94">
        <f t="shared" si="0"/>
        <v>0</v>
      </c>
      <c r="R16" s="95">
        <f t="shared" si="1"/>
        <v>3</v>
      </c>
      <c r="S16" s="105"/>
      <c r="T16" s="106"/>
      <c r="V16" s="98">
        <f t="shared" si="2"/>
        <v>16</v>
      </c>
      <c r="W16" s="99">
        <f t="shared" si="2"/>
        <v>33</v>
      </c>
      <c r="X16" s="100">
        <f t="shared" si="3"/>
        <v>-17</v>
      </c>
      <c r="Z16" s="107">
        <f t="shared" si="4"/>
        <v>6</v>
      </c>
      <c r="AA16" s="108">
        <f t="shared" si="5"/>
        <v>11</v>
      </c>
      <c r="AB16" s="107">
        <f t="shared" si="6"/>
        <v>7</v>
      </c>
      <c r="AC16" s="108">
        <f t="shared" si="7"/>
        <v>11</v>
      </c>
      <c r="AD16" s="107">
        <f t="shared" si="8"/>
        <v>3</v>
      </c>
      <c r="AE16" s="108">
        <f t="shared" si="9"/>
        <v>11</v>
      </c>
      <c r="AF16" s="107">
        <f t="shared" si="10"/>
        <v>0</v>
      </c>
      <c r="AG16" s="108">
        <f t="shared" si="11"/>
        <v>0</v>
      </c>
      <c r="AH16" s="107">
        <f t="shared" si="12"/>
        <v>0</v>
      </c>
      <c r="AI16" s="108">
        <f t="shared" si="13"/>
        <v>0</v>
      </c>
      <c r="AJ16" s="9"/>
      <c r="AK16" s="9"/>
      <c r="AL16" s="9"/>
      <c r="AM16" s="9"/>
    </row>
    <row r="17" spans="1:39" ht="16.5" thickBot="1">
      <c r="A17" s="111" t="s">
        <v>147</v>
      </c>
      <c r="B17" s="140"/>
      <c r="C17" s="112" t="str">
        <f>IF(C8&gt;"",C8,"")</f>
        <v>Pihla Eriksson</v>
      </c>
      <c r="D17" s="113" t="str">
        <f>IF(C9&gt;"",C9,"")</f>
        <v>TRUHANKINA ilisa</v>
      </c>
      <c r="E17" s="114"/>
      <c r="F17" s="115"/>
      <c r="G17" s="165">
        <v>8</v>
      </c>
      <c r="H17" s="166"/>
      <c r="I17" s="165">
        <v>-8</v>
      </c>
      <c r="J17" s="166"/>
      <c r="K17" s="165">
        <v>-8</v>
      </c>
      <c r="L17" s="166"/>
      <c r="M17" s="165">
        <v>11</v>
      </c>
      <c r="N17" s="166"/>
      <c r="O17" s="165">
        <v>-7</v>
      </c>
      <c r="P17" s="166"/>
      <c r="Q17" s="116">
        <f t="shared" si="0"/>
        <v>2</v>
      </c>
      <c r="R17" s="117">
        <f t="shared" si="1"/>
        <v>3</v>
      </c>
      <c r="S17" s="118"/>
      <c r="T17" s="119"/>
      <c r="V17" s="98">
        <f t="shared" si="2"/>
        <v>47</v>
      </c>
      <c r="W17" s="99">
        <f t="shared" si="2"/>
        <v>52</v>
      </c>
      <c r="X17" s="100">
        <f t="shared" si="3"/>
        <v>-5</v>
      </c>
      <c r="Z17" s="120">
        <f t="shared" si="4"/>
        <v>11</v>
      </c>
      <c r="AA17" s="121">
        <f t="shared" si="5"/>
        <v>8</v>
      </c>
      <c r="AB17" s="120">
        <f t="shared" si="6"/>
        <v>8</v>
      </c>
      <c r="AC17" s="121">
        <f t="shared" si="7"/>
        <v>11</v>
      </c>
      <c r="AD17" s="120">
        <f t="shared" si="8"/>
        <v>8</v>
      </c>
      <c r="AE17" s="121">
        <f t="shared" si="9"/>
        <v>11</v>
      </c>
      <c r="AF17" s="120">
        <f t="shared" si="10"/>
        <v>13</v>
      </c>
      <c r="AG17" s="121">
        <f t="shared" si="11"/>
        <v>11</v>
      </c>
      <c r="AH17" s="120">
        <f t="shared" si="12"/>
        <v>7</v>
      </c>
      <c r="AI17" s="121">
        <f t="shared" si="13"/>
        <v>11</v>
      </c>
      <c r="AJ17" s="9"/>
      <c r="AK17" s="9"/>
      <c r="AL17" s="9"/>
      <c r="AM17" s="9"/>
    </row>
    <row r="18" spans="1:39" ht="13.5" thickTop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</sheetData>
  <mergeCells count="53">
    <mergeCell ref="K3:N3"/>
    <mergeCell ref="O3:Q3"/>
    <mergeCell ref="R3:T3"/>
    <mergeCell ref="E4:G4"/>
    <mergeCell ref="H4:J4"/>
    <mergeCell ref="K4:N4"/>
    <mergeCell ref="R4:T4"/>
    <mergeCell ref="E5:F5"/>
    <mergeCell ref="G5:H5"/>
    <mergeCell ref="I5:J5"/>
    <mergeCell ref="K5:L5"/>
    <mergeCell ref="M5:N5"/>
    <mergeCell ref="S5:T5"/>
    <mergeCell ref="S6:T6"/>
    <mergeCell ref="S7:T7"/>
    <mergeCell ref="S8:T8"/>
    <mergeCell ref="S9:T9"/>
    <mergeCell ref="G11:H11"/>
    <mergeCell ref="I11:J11"/>
    <mergeCell ref="K11:L11"/>
    <mergeCell ref="M11:N11"/>
    <mergeCell ref="O11:P11"/>
    <mergeCell ref="Q11:R11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AM70"/>
  <sheetViews>
    <sheetView view="pageBreakPreview" zoomScaleNormal="60" zoomScaleSheetLayoutView="100" workbookViewId="0" topLeftCell="B4">
      <selection activeCell="D80" sqref="D80"/>
    </sheetView>
  </sheetViews>
  <sheetFormatPr defaultColWidth="9.140625" defaultRowHeight="12.75"/>
  <cols>
    <col min="1" max="2" width="19.140625" style="0" customWidth="1"/>
    <col min="3" max="3" width="19.28125" style="0" customWidth="1"/>
    <col min="4" max="4" width="12.421875" style="0" customWidth="1"/>
  </cols>
  <sheetData>
    <row r="1" ht="12.75">
      <c r="A1" t="s">
        <v>243</v>
      </c>
    </row>
    <row r="3" spans="1:39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6.5" thickTop="1">
      <c r="A4" s="23"/>
      <c r="B4" s="133"/>
      <c r="C4" s="24"/>
      <c r="D4" s="25"/>
      <c r="E4" s="25"/>
      <c r="F4" s="25"/>
      <c r="G4" s="26"/>
      <c r="H4" s="25"/>
      <c r="I4" s="27" t="s">
        <v>127</v>
      </c>
      <c r="J4" s="28"/>
      <c r="K4" s="147" t="s">
        <v>151</v>
      </c>
      <c r="L4" s="148"/>
      <c r="M4" s="148"/>
      <c r="N4" s="149"/>
      <c r="O4" s="150" t="s">
        <v>128</v>
      </c>
      <c r="P4" s="151"/>
      <c r="Q4" s="151"/>
      <c r="R4" s="152" t="s">
        <v>4</v>
      </c>
      <c r="S4" s="153"/>
      <c r="T4" s="154"/>
      <c r="AJ4" s="9"/>
      <c r="AK4" s="9"/>
      <c r="AL4" s="9"/>
      <c r="AM4" s="9"/>
    </row>
    <row r="5" spans="1:39" ht="16.5" thickBot="1">
      <c r="A5" s="29"/>
      <c r="B5" s="134"/>
      <c r="C5" s="30"/>
      <c r="D5" s="31" t="s">
        <v>129</v>
      </c>
      <c r="E5" s="167"/>
      <c r="F5" s="168"/>
      <c r="G5" s="169"/>
      <c r="H5" s="170" t="s">
        <v>130</v>
      </c>
      <c r="I5" s="171"/>
      <c r="J5" s="171"/>
      <c r="K5" s="172"/>
      <c r="L5" s="172"/>
      <c r="M5" s="172"/>
      <c r="N5" s="173"/>
      <c r="O5" s="32" t="s">
        <v>131</v>
      </c>
      <c r="P5" s="33"/>
      <c r="Q5" s="33"/>
      <c r="R5" s="157"/>
      <c r="S5" s="157"/>
      <c r="T5" s="158"/>
      <c r="AJ5" s="9"/>
      <c r="AK5" s="9"/>
      <c r="AL5" s="9"/>
      <c r="AM5" s="9"/>
    </row>
    <row r="6" spans="1:39" ht="15.75" thickTop="1">
      <c r="A6" s="34"/>
      <c r="B6" s="135"/>
      <c r="C6" s="35" t="s">
        <v>132</v>
      </c>
      <c r="D6" s="36" t="s">
        <v>133</v>
      </c>
      <c r="E6" s="161" t="s">
        <v>90</v>
      </c>
      <c r="F6" s="162"/>
      <c r="G6" s="161" t="s">
        <v>108</v>
      </c>
      <c r="H6" s="162"/>
      <c r="I6" s="161" t="s">
        <v>134</v>
      </c>
      <c r="J6" s="162"/>
      <c r="K6" s="161" t="s">
        <v>91</v>
      </c>
      <c r="L6" s="162"/>
      <c r="M6" s="161"/>
      <c r="N6" s="162"/>
      <c r="O6" s="37" t="s">
        <v>126</v>
      </c>
      <c r="P6" s="38" t="s">
        <v>135</v>
      </c>
      <c r="Q6" s="39" t="s">
        <v>136</v>
      </c>
      <c r="R6" s="40"/>
      <c r="S6" s="163" t="s">
        <v>38</v>
      </c>
      <c r="T6" s="164"/>
      <c r="V6" s="41" t="s">
        <v>137</v>
      </c>
      <c r="W6" s="42"/>
      <c r="X6" s="43" t="s">
        <v>138</v>
      </c>
      <c r="AJ6" s="9"/>
      <c r="AK6" s="9"/>
      <c r="AL6" s="9"/>
      <c r="AM6" s="9"/>
    </row>
    <row r="7" spans="1:39" ht="12.75">
      <c r="A7" s="44" t="s">
        <v>90</v>
      </c>
      <c r="B7" s="136">
        <v>1823</v>
      </c>
      <c r="C7" s="45" t="s">
        <v>171</v>
      </c>
      <c r="D7" s="46" t="s">
        <v>26</v>
      </c>
      <c r="E7" s="47"/>
      <c r="F7" s="48"/>
      <c r="G7" s="49">
        <f>+Q17</f>
        <v>3</v>
      </c>
      <c r="H7" s="50">
        <f>+R17</f>
        <v>0</v>
      </c>
      <c r="I7" s="49">
        <f>Q13</f>
        <v>3</v>
      </c>
      <c r="J7" s="50">
        <f>R13</f>
        <v>0</v>
      </c>
      <c r="K7" s="49">
        <f>Q15</f>
      </c>
      <c r="L7" s="50">
        <f>R15</f>
      </c>
      <c r="M7" s="49"/>
      <c r="N7" s="50"/>
      <c r="O7" s="51">
        <f>IF(SUM(E7:N7)=0,"",COUNTIF(F7:F10,"3"))</f>
        <v>2</v>
      </c>
      <c r="P7" s="52">
        <f>IF(SUM(F7:O7)=0,"",COUNTIF(E7:E10,"3"))</f>
        <v>0</v>
      </c>
      <c r="Q7" s="53">
        <f>IF(SUM(E7:N7)=0,"",SUM(F7:F10))</f>
        <v>6</v>
      </c>
      <c r="R7" s="54">
        <f>IF(SUM(E7:N7)=0,"",SUM(E7:E10))</f>
        <v>0</v>
      </c>
      <c r="S7" s="155"/>
      <c r="T7" s="156"/>
      <c r="V7" s="55">
        <f>+V13+V15+V17</f>
        <v>67</v>
      </c>
      <c r="W7" s="56">
        <f>+W13+W15+W17</f>
        <v>40</v>
      </c>
      <c r="X7" s="57">
        <f>+V7-W7</f>
        <v>27</v>
      </c>
      <c r="AJ7" s="9"/>
      <c r="AK7" s="9"/>
      <c r="AL7" s="9"/>
      <c r="AM7" s="9"/>
    </row>
    <row r="8" spans="1:39" ht="12.75">
      <c r="A8" s="58" t="s">
        <v>108</v>
      </c>
      <c r="B8" s="136">
        <v>1595</v>
      </c>
      <c r="C8" s="45" t="s">
        <v>60</v>
      </c>
      <c r="D8" s="59" t="s">
        <v>119</v>
      </c>
      <c r="E8" s="60">
        <f>+R17</f>
        <v>0</v>
      </c>
      <c r="F8" s="61">
        <f>+Q17</f>
        <v>3</v>
      </c>
      <c r="G8" s="62"/>
      <c r="H8" s="63"/>
      <c r="I8" s="60">
        <f>Q16</f>
        <v>3</v>
      </c>
      <c r="J8" s="61">
        <f>R16</f>
        <v>0</v>
      </c>
      <c r="K8" s="60">
        <f>Q14</f>
      </c>
      <c r="L8" s="61">
        <f>R14</f>
      </c>
      <c r="M8" s="60"/>
      <c r="N8" s="61"/>
      <c r="O8" s="51">
        <f>IF(SUM(E8:N8)=0,"",COUNTIF(H7:H10,"3"))</f>
        <v>1</v>
      </c>
      <c r="P8" s="52">
        <f>IF(SUM(F8:O8)=0,"",COUNTIF(G7:G10,"3"))</f>
        <v>1</v>
      </c>
      <c r="Q8" s="53">
        <f>IF(SUM(E8:N8)=0,"",SUM(H7:H10))</f>
        <v>3</v>
      </c>
      <c r="R8" s="54">
        <f>IF(SUM(E8:N8)=0,"",SUM(G7:G10))</f>
        <v>3</v>
      </c>
      <c r="S8" s="155"/>
      <c r="T8" s="156"/>
      <c r="V8" s="55">
        <f>+V14+V16+W17</f>
        <v>49</v>
      </c>
      <c r="W8" s="56">
        <f>+W14+W16+V17</f>
        <v>50</v>
      </c>
      <c r="X8" s="57">
        <f>+V8-W8</f>
        <v>-1</v>
      </c>
      <c r="AJ8" s="9"/>
      <c r="AK8" s="9"/>
      <c r="AL8" s="9"/>
      <c r="AM8" s="9"/>
    </row>
    <row r="9" spans="1:39" ht="12.75">
      <c r="A9" s="58" t="s">
        <v>134</v>
      </c>
      <c r="B9" s="136">
        <v>1548</v>
      </c>
      <c r="C9" s="45" t="s">
        <v>228</v>
      </c>
      <c r="D9" s="59" t="s">
        <v>229</v>
      </c>
      <c r="E9" s="60">
        <f>+R13</f>
        <v>0</v>
      </c>
      <c r="F9" s="61">
        <f>+Q13</f>
        <v>3</v>
      </c>
      <c r="G9" s="60">
        <f>R16</f>
        <v>0</v>
      </c>
      <c r="H9" s="61">
        <f>Q16</f>
        <v>3</v>
      </c>
      <c r="I9" s="62"/>
      <c r="J9" s="63"/>
      <c r="K9" s="60">
        <f>Q18</f>
      </c>
      <c r="L9" s="61">
        <f>R18</f>
      </c>
      <c r="M9" s="60"/>
      <c r="N9" s="61"/>
      <c r="O9" s="51">
        <f>IF(SUM(E9:N9)=0,"",COUNTIF(J7:J10,"3"))</f>
        <v>0</v>
      </c>
      <c r="P9" s="52">
        <f>IF(SUM(F9:O9)=0,"",COUNTIF(I7:I10,"3"))</f>
        <v>2</v>
      </c>
      <c r="Q9" s="53">
        <f>IF(SUM(E9:N9)=0,"",SUM(J7:J10))</f>
        <v>0</v>
      </c>
      <c r="R9" s="54">
        <f>IF(SUM(E9:N9)=0,"",SUM(I7:I10))</f>
        <v>6</v>
      </c>
      <c r="S9" s="155"/>
      <c r="T9" s="156"/>
      <c r="V9" s="55">
        <f>+W13+W16+V18</f>
        <v>41</v>
      </c>
      <c r="W9" s="56">
        <f>+V13+V16+W18</f>
        <v>67</v>
      </c>
      <c r="X9" s="57">
        <f>+V9-W9</f>
        <v>-26</v>
      </c>
      <c r="AJ9" s="9"/>
      <c r="AK9" s="9"/>
      <c r="AL9" s="9"/>
      <c r="AM9" s="9"/>
    </row>
    <row r="10" spans="1:39" ht="13.5" thickBot="1">
      <c r="A10" s="64" t="s">
        <v>91</v>
      </c>
      <c r="B10" s="138"/>
      <c r="C10" s="65"/>
      <c r="D10" s="66"/>
      <c r="E10" s="67">
        <f>R15</f>
      </c>
      <c r="F10" s="68">
        <f>Q15</f>
      </c>
      <c r="G10" s="67">
        <f>R14</f>
      </c>
      <c r="H10" s="68">
        <f>Q14</f>
      </c>
      <c r="I10" s="67">
        <f>R18</f>
      </c>
      <c r="J10" s="68">
        <f>Q18</f>
      </c>
      <c r="K10" s="69"/>
      <c r="L10" s="70"/>
      <c r="M10" s="67"/>
      <c r="N10" s="68"/>
      <c r="O10" s="71">
        <f>IF(SUM(E10:N10)=0,"",COUNTIF(L7:L10,"3"))</f>
      </c>
      <c r="P10" s="72">
        <f>IF(SUM(F10:O10)=0,"",COUNTIF(K7:K10,"3"))</f>
      </c>
      <c r="Q10" s="73">
        <f>IF(SUM(E10:N11)=0,"",SUM(L7:L10))</f>
      </c>
      <c r="R10" s="74">
        <f>IF(SUM(E10:N10)=0,"",SUM(K7:K10))</f>
      </c>
      <c r="S10" s="159"/>
      <c r="T10" s="160"/>
      <c r="V10" s="55">
        <f>+W14+W15+W18</f>
        <v>0</v>
      </c>
      <c r="W10" s="56">
        <f>+V14+V15+V18</f>
        <v>0</v>
      </c>
      <c r="X10" s="57">
        <f>+V10-W10</f>
        <v>0</v>
      </c>
      <c r="AJ10" s="9"/>
      <c r="AK10" s="9"/>
      <c r="AL10" s="9"/>
      <c r="AM10" s="9"/>
    </row>
    <row r="11" spans="1:39" ht="15.75" thickTop="1">
      <c r="A11" s="75"/>
      <c r="B11" s="137"/>
      <c r="C11" s="76" t="s">
        <v>139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9"/>
      <c r="V11" s="80"/>
      <c r="W11" s="81" t="s">
        <v>140</v>
      </c>
      <c r="X11" s="82">
        <f>SUM(X7:X10)</f>
        <v>0</v>
      </c>
      <c r="Y11" s="81" t="str">
        <f>IF(X11=0,"OK","Virhe")</f>
        <v>OK</v>
      </c>
      <c r="AJ11" s="9"/>
      <c r="AK11" s="9"/>
      <c r="AL11" s="9"/>
      <c r="AM11" s="9"/>
    </row>
    <row r="12" spans="1:39" ht="15.75" thickBot="1">
      <c r="A12" s="83"/>
      <c r="B12" s="139"/>
      <c r="C12" s="84" t="s">
        <v>141</v>
      </c>
      <c r="D12" s="85"/>
      <c r="E12" s="85"/>
      <c r="F12" s="86"/>
      <c r="G12" s="183" t="s">
        <v>39</v>
      </c>
      <c r="H12" s="175"/>
      <c r="I12" s="174" t="s">
        <v>40</v>
      </c>
      <c r="J12" s="175"/>
      <c r="K12" s="174" t="s">
        <v>41</v>
      </c>
      <c r="L12" s="175"/>
      <c r="M12" s="174" t="s">
        <v>45</v>
      </c>
      <c r="N12" s="175"/>
      <c r="O12" s="174" t="s">
        <v>46</v>
      </c>
      <c r="P12" s="175"/>
      <c r="Q12" s="176" t="s">
        <v>37</v>
      </c>
      <c r="R12" s="177"/>
      <c r="T12" s="87"/>
      <c r="V12" s="88" t="s">
        <v>137</v>
      </c>
      <c r="W12" s="89"/>
      <c r="X12" s="43" t="s">
        <v>138</v>
      </c>
      <c r="AJ12" s="9"/>
      <c r="AK12" s="9"/>
      <c r="AL12" s="9"/>
      <c r="AM12" s="9"/>
    </row>
    <row r="13" spans="1:39" ht="15.75">
      <c r="A13" s="90" t="s">
        <v>142</v>
      </c>
      <c r="B13" s="128"/>
      <c r="C13" s="91" t="str">
        <f>IF(C7&gt;"",C7,"")</f>
        <v>Jan Nyberg</v>
      </c>
      <c r="D13" s="92" t="str">
        <f>IF(C9&gt;"",C9,"")</f>
        <v>Johanna Christjansson</v>
      </c>
      <c r="E13" s="77"/>
      <c r="F13" s="93"/>
      <c r="G13" s="178">
        <v>5</v>
      </c>
      <c r="H13" s="179"/>
      <c r="I13" s="180">
        <v>9</v>
      </c>
      <c r="J13" s="181"/>
      <c r="K13" s="180">
        <v>10</v>
      </c>
      <c r="L13" s="181"/>
      <c r="M13" s="180"/>
      <c r="N13" s="181"/>
      <c r="O13" s="182"/>
      <c r="P13" s="181"/>
      <c r="Q13" s="94">
        <f aca="true" t="shared" si="0" ref="Q13:Q18">IF(COUNT(G13:O13)=0,"",COUNTIF(G13:O13,"&gt;=0"))</f>
        <v>3</v>
      </c>
      <c r="R13" s="95">
        <f aca="true" t="shared" si="1" ref="R13:R18">IF(COUNT(G13:O13)=0,"",(IF(LEFT(G13,1)="-",1,0)+IF(LEFT(I13,1)="-",1,0)+IF(LEFT(K13,1)="-",1,0)+IF(LEFT(M13,1)="-",1,0)+IF(LEFT(O13,1)="-",1,0)))</f>
        <v>0</v>
      </c>
      <c r="S13" s="96"/>
      <c r="T13" s="97"/>
      <c r="V13" s="98">
        <f aca="true" t="shared" si="2" ref="V13:W18">+Z13+AB13+AD13+AF13+AH13</f>
        <v>34</v>
      </c>
      <c r="W13" s="99">
        <f t="shared" si="2"/>
        <v>24</v>
      </c>
      <c r="X13" s="100">
        <f aca="true" t="shared" si="3" ref="X13:X18">+V13-W13</f>
        <v>10</v>
      </c>
      <c r="Z13" s="101">
        <f aca="true" t="shared" si="4" ref="Z13:Z18">IF(G13="",0,IF(LEFT(G13,1)="-",ABS(G13),(IF(G13&gt;9,G13+2,11))))</f>
        <v>11</v>
      </c>
      <c r="AA13" s="102">
        <f aca="true" t="shared" si="5" ref="AA13:AA18">IF(G13="",0,IF(LEFT(G13,1)="-",(IF(ABS(G13)&gt;9,(ABS(G13)+2),11)),G13))</f>
        <v>5</v>
      </c>
      <c r="AB13" s="101">
        <f aca="true" t="shared" si="6" ref="AB13:AB18">IF(I13="",0,IF(LEFT(I13,1)="-",ABS(I13),(IF(I13&gt;9,I13+2,11))))</f>
        <v>11</v>
      </c>
      <c r="AC13" s="102">
        <f aca="true" t="shared" si="7" ref="AC13:AC18">IF(I13="",0,IF(LEFT(I13,1)="-",(IF(ABS(I13)&gt;9,(ABS(I13)+2),11)),I13))</f>
        <v>9</v>
      </c>
      <c r="AD13" s="101">
        <f aca="true" t="shared" si="8" ref="AD13:AD18">IF(K13="",0,IF(LEFT(K13,1)="-",ABS(K13),(IF(K13&gt;9,K13+2,11))))</f>
        <v>12</v>
      </c>
      <c r="AE13" s="102">
        <f aca="true" t="shared" si="9" ref="AE13:AE18">IF(K13="",0,IF(LEFT(K13,1)="-",(IF(ABS(K13)&gt;9,(ABS(K13)+2),11)),K13))</f>
        <v>10</v>
      </c>
      <c r="AF13" s="101">
        <f aca="true" t="shared" si="10" ref="AF13:AF18">IF(M13="",0,IF(LEFT(M13,1)="-",ABS(M13),(IF(M13&gt;9,M13+2,11))))</f>
        <v>0</v>
      </c>
      <c r="AG13" s="102">
        <f aca="true" t="shared" si="11" ref="AG13:AG18">IF(M13="",0,IF(LEFT(M13,1)="-",(IF(ABS(M13)&gt;9,(ABS(M13)+2),11)),M13))</f>
        <v>0</v>
      </c>
      <c r="AH13" s="101">
        <f aca="true" t="shared" si="12" ref="AH13:AH18">IF(O13="",0,IF(LEFT(O13,1)="-",ABS(O13),(IF(O13&gt;9,O13+2,11))))</f>
        <v>0</v>
      </c>
      <c r="AI13" s="102">
        <f aca="true" t="shared" si="13" ref="AI13:AI18">IF(O13="",0,IF(LEFT(O13,1)="-",(IF(ABS(O13)&gt;9,(ABS(O13)+2),11)),O13))</f>
        <v>0</v>
      </c>
      <c r="AJ13" s="9"/>
      <c r="AK13" s="9"/>
      <c r="AL13" s="9"/>
      <c r="AM13" s="9"/>
    </row>
    <row r="14" spans="1:39" ht="15.75">
      <c r="A14" s="90" t="s">
        <v>143</v>
      </c>
      <c r="B14" s="128"/>
      <c r="C14" s="91" t="str">
        <f>IF(C8&gt;"",C8,"")</f>
        <v>Henri Kuusjärvi</v>
      </c>
      <c r="D14" s="103">
        <f>IF(C10&gt;"",C10,"")</f>
      </c>
      <c r="E14" s="104"/>
      <c r="F14" s="93"/>
      <c r="G14" s="184"/>
      <c r="H14" s="185"/>
      <c r="I14" s="184"/>
      <c r="J14" s="185"/>
      <c r="K14" s="184"/>
      <c r="L14" s="185"/>
      <c r="M14" s="184"/>
      <c r="N14" s="185"/>
      <c r="O14" s="184"/>
      <c r="P14" s="185"/>
      <c r="Q14" s="94">
        <f t="shared" si="0"/>
      </c>
      <c r="R14" s="95">
        <f t="shared" si="1"/>
      </c>
      <c r="S14" s="105"/>
      <c r="T14" s="106"/>
      <c r="V14" s="98">
        <f t="shared" si="2"/>
        <v>0</v>
      </c>
      <c r="W14" s="99">
        <f t="shared" si="2"/>
        <v>0</v>
      </c>
      <c r="X14" s="100">
        <f t="shared" si="3"/>
        <v>0</v>
      </c>
      <c r="Z14" s="107">
        <f t="shared" si="4"/>
        <v>0</v>
      </c>
      <c r="AA14" s="108">
        <f t="shared" si="5"/>
        <v>0</v>
      </c>
      <c r="AB14" s="107">
        <f t="shared" si="6"/>
        <v>0</v>
      </c>
      <c r="AC14" s="108">
        <f t="shared" si="7"/>
        <v>0</v>
      </c>
      <c r="AD14" s="107">
        <f t="shared" si="8"/>
        <v>0</v>
      </c>
      <c r="AE14" s="108">
        <f t="shared" si="9"/>
        <v>0</v>
      </c>
      <c r="AF14" s="107">
        <f t="shared" si="10"/>
        <v>0</v>
      </c>
      <c r="AG14" s="108">
        <f t="shared" si="11"/>
        <v>0</v>
      </c>
      <c r="AH14" s="107">
        <f t="shared" si="12"/>
        <v>0</v>
      </c>
      <c r="AI14" s="108">
        <f t="shared" si="13"/>
        <v>0</v>
      </c>
      <c r="AJ14" s="9"/>
      <c r="AK14" s="9"/>
      <c r="AL14" s="9"/>
      <c r="AM14" s="9"/>
    </row>
    <row r="15" spans="1:39" ht="16.5" thickBot="1">
      <c r="A15" s="90" t="s">
        <v>144</v>
      </c>
      <c r="B15" s="128"/>
      <c r="C15" s="109" t="str">
        <f>IF(C7&gt;"",C7,"")</f>
        <v>Jan Nyberg</v>
      </c>
      <c r="D15" s="110">
        <f>IF(C10&gt;"",C10,"")</f>
      </c>
      <c r="E15" s="85"/>
      <c r="F15" s="86"/>
      <c r="G15" s="186"/>
      <c r="H15" s="187"/>
      <c r="I15" s="186"/>
      <c r="J15" s="187"/>
      <c r="K15" s="186"/>
      <c r="L15" s="187"/>
      <c r="M15" s="186"/>
      <c r="N15" s="187"/>
      <c r="O15" s="186"/>
      <c r="P15" s="187"/>
      <c r="Q15" s="94">
        <f t="shared" si="0"/>
      </c>
      <c r="R15" s="95">
        <f t="shared" si="1"/>
      </c>
      <c r="S15" s="105"/>
      <c r="T15" s="106"/>
      <c r="V15" s="98">
        <f t="shared" si="2"/>
        <v>0</v>
      </c>
      <c r="W15" s="99">
        <f t="shared" si="2"/>
        <v>0</v>
      </c>
      <c r="X15" s="100">
        <f t="shared" si="3"/>
        <v>0</v>
      </c>
      <c r="Z15" s="107">
        <f t="shared" si="4"/>
        <v>0</v>
      </c>
      <c r="AA15" s="108">
        <f t="shared" si="5"/>
        <v>0</v>
      </c>
      <c r="AB15" s="107">
        <f t="shared" si="6"/>
        <v>0</v>
      </c>
      <c r="AC15" s="108">
        <f t="shared" si="7"/>
        <v>0</v>
      </c>
      <c r="AD15" s="107">
        <f t="shared" si="8"/>
        <v>0</v>
      </c>
      <c r="AE15" s="108">
        <f t="shared" si="9"/>
        <v>0</v>
      </c>
      <c r="AF15" s="107">
        <f t="shared" si="10"/>
        <v>0</v>
      </c>
      <c r="AG15" s="108">
        <f t="shared" si="11"/>
        <v>0</v>
      </c>
      <c r="AH15" s="107">
        <f t="shared" si="12"/>
        <v>0</v>
      </c>
      <c r="AI15" s="108">
        <f t="shared" si="13"/>
        <v>0</v>
      </c>
      <c r="AJ15" s="9"/>
      <c r="AK15" s="9"/>
      <c r="AL15" s="9"/>
      <c r="AM15" s="9"/>
    </row>
    <row r="16" spans="1:39" ht="15.75">
      <c r="A16" s="90" t="s">
        <v>145</v>
      </c>
      <c r="B16" s="128"/>
      <c r="C16" s="91" t="str">
        <f>IF(C8&gt;"",C8,"")</f>
        <v>Henri Kuusjärvi</v>
      </c>
      <c r="D16" s="103" t="str">
        <f>IF(C9&gt;"",C9,"")</f>
        <v>Johanna Christjansson</v>
      </c>
      <c r="E16" s="77"/>
      <c r="F16" s="93"/>
      <c r="G16" s="180">
        <v>6</v>
      </c>
      <c r="H16" s="181"/>
      <c r="I16" s="180">
        <v>6</v>
      </c>
      <c r="J16" s="181"/>
      <c r="K16" s="180">
        <v>5</v>
      </c>
      <c r="L16" s="181"/>
      <c r="M16" s="180"/>
      <c r="N16" s="181"/>
      <c r="O16" s="180"/>
      <c r="P16" s="181"/>
      <c r="Q16" s="94">
        <f t="shared" si="0"/>
        <v>3</v>
      </c>
      <c r="R16" s="95">
        <f t="shared" si="1"/>
        <v>0</v>
      </c>
      <c r="S16" s="105"/>
      <c r="T16" s="106"/>
      <c r="V16" s="98">
        <f t="shared" si="2"/>
        <v>33</v>
      </c>
      <c r="W16" s="99">
        <f t="shared" si="2"/>
        <v>17</v>
      </c>
      <c r="X16" s="100">
        <f t="shared" si="3"/>
        <v>16</v>
      </c>
      <c r="Z16" s="107">
        <f t="shared" si="4"/>
        <v>11</v>
      </c>
      <c r="AA16" s="108">
        <f t="shared" si="5"/>
        <v>6</v>
      </c>
      <c r="AB16" s="107">
        <f t="shared" si="6"/>
        <v>11</v>
      </c>
      <c r="AC16" s="108">
        <f t="shared" si="7"/>
        <v>6</v>
      </c>
      <c r="AD16" s="107">
        <f t="shared" si="8"/>
        <v>11</v>
      </c>
      <c r="AE16" s="108">
        <f t="shared" si="9"/>
        <v>5</v>
      </c>
      <c r="AF16" s="107">
        <f t="shared" si="10"/>
        <v>0</v>
      </c>
      <c r="AG16" s="108">
        <f t="shared" si="11"/>
        <v>0</v>
      </c>
      <c r="AH16" s="107">
        <f t="shared" si="12"/>
        <v>0</v>
      </c>
      <c r="AI16" s="108">
        <f t="shared" si="13"/>
        <v>0</v>
      </c>
      <c r="AJ16" s="9"/>
      <c r="AK16" s="9"/>
      <c r="AL16" s="9"/>
      <c r="AM16" s="9"/>
    </row>
    <row r="17" spans="1:39" ht="15.75">
      <c r="A17" s="90" t="s">
        <v>146</v>
      </c>
      <c r="B17" s="128"/>
      <c r="C17" s="91" t="str">
        <f>IF(C7&gt;"",C7,"")</f>
        <v>Jan Nyberg</v>
      </c>
      <c r="D17" s="103" t="str">
        <f>IF(C8&gt;"",C8,"")</f>
        <v>Henri Kuusjärvi</v>
      </c>
      <c r="E17" s="104"/>
      <c r="F17" s="93"/>
      <c r="G17" s="184">
        <v>7</v>
      </c>
      <c r="H17" s="185"/>
      <c r="I17" s="184">
        <v>4</v>
      </c>
      <c r="J17" s="185"/>
      <c r="K17" s="188">
        <v>5</v>
      </c>
      <c r="L17" s="185"/>
      <c r="M17" s="184"/>
      <c r="N17" s="185"/>
      <c r="O17" s="184"/>
      <c r="P17" s="185"/>
      <c r="Q17" s="94">
        <f t="shared" si="0"/>
        <v>3</v>
      </c>
      <c r="R17" s="95">
        <f t="shared" si="1"/>
        <v>0</v>
      </c>
      <c r="S17" s="105"/>
      <c r="T17" s="106"/>
      <c r="V17" s="98">
        <f t="shared" si="2"/>
        <v>33</v>
      </c>
      <c r="W17" s="99">
        <f t="shared" si="2"/>
        <v>16</v>
      </c>
      <c r="X17" s="100">
        <f t="shared" si="3"/>
        <v>17</v>
      </c>
      <c r="Z17" s="107">
        <f t="shared" si="4"/>
        <v>11</v>
      </c>
      <c r="AA17" s="108">
        <f t="shared" si="5"/>
        <v>7</v>
      </c>
      <c r="AB17" s="107">
        <f t="shared" si="6"/>
        <v>11</v>
      </c>
      <c r="AC17" s="108">
        <f t="shared" si="7"/>
        <v>4</v>
      </c>
      <c r="AD17" s="107">
        <f t="shared" si="8"/>
        <v>11</v>
      </c>
      <c r="AE17" s="108">
        <f t="shared" si="9"/>
        <v>5</v>
      </c>
      <c r="AF17" s="107">
        <f t="shared" si="10"/>
        <v>0</v>
      </c>
      <c r="AG17" s="108">
        <f t="shared" si="11"/>
        <v>0</v>
      </c>
      <c r="AH17" s="107">
        <f t="shared" si="12"/>
        <v>0</v>
      </c>
      <c r="AI17" s="108">
        <f t="shared" si="13"/>
        <v>0</v>
      </c>
      <c r="AJ17" s="9"/>
      <c r="AK17" s="9"/>
      <c r="AL17" s="9"/>
      <c r="AM17" s="9"/>
    </row>
    <row r="18" spans="1:39" ht="16.5" thickBot="1">
      <c r="A18" s="111" t="s">
        <v>147</v>
      </c>
      <c r="B18" s="140"/>
      <c r="C18" s="112" t="str">
        <f>IF(C9&gt;"",C9,"")</f>
        <v>Johanna Christjansson</v>
      </c>
      <c r="D18" s="113">
        <f>IF(C10&gt;"",C10,"")</f>
      </c>
      <c r="E18" s="114"/>
      <c r="F18" s="115"/>
      <c r="G18" s="165"/>
      <c r="H18" s="166"/>
      <c r="I18" s="165"/>
      <c r="J18" s="166"/>
      <c r="K18" s="165"/>
      <c r="L18" s="166"/>
      <c r="M18" s="165"/>
      <c r="N18" s="166"/>
      <c r="O18" s="165"/>
      <c r="P18" s="166"/>
      <c r="Q18" s="116">
        <f t="shared" si="0"/>
      </c>
      <c r="R18" s="117">
        <f t="shared" si="1"/>
      </c>
      <c r="S18" s="118"/>
      <c r="T18" s="119"/>
      <c r="V18" s="98">
        <f t="shared" si="2"/>
        <v>0</v>
      </c>
      <c r="W18" s="99">
        <f t="shared" si="2"/>
        <v>0</v>
      </c>
      <c r="X18" s="100">
        <f t="shared" si="3"/>
        <v>0</v>
      </c>
      <c r="Z18" s="120">
        <f t="shared" si="4"/>
        <v>0</v>
      </c>
      <c r="AA18" s="121">
        <f t="shared" si="5"/>
        <v>0</v>
      </c>
      <c r="AB18" s="120">
        <f t="shared" si="6"/>
        <v>0</v>
      </c>
      <c r="AC18" s="121">
        <f t="shared" si="7"/>
        <v>0</v>
      </c>
      <c r="AD18" s="120">
        <f t="shared" si="8"/>
        <v>0</v>
      </c>
      <c r="AE18" s="121">
        <f t="shared" si="9"/>
        <v>0</v>
      </c>
      <c r="AF18" s="120">
        <f t="shared" si="10"/>
        <v>0</v>
      </c>
      <c r="AG18" s="121">
        <f t="shared" si="11"/>
        <v>0</v>
      </c>
      <c r="AH18" s="120">
        <f t="shared" si="12"/>
        <v>0</v>
      </c>
      <c r="AI18" s="121">
        <f t="shared" si="13"/>
        <v>0</v>
      </c>
      <c r="AJ18" s="9"/>
      <c r="AK18" s="9"/>
      <c r="AL18" s="9"/>
      <c r="AM18" s="9"/>
    </row>
    <row r="19" spans="1:39" ht="13.5" thickTop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6.5" thickTop="1">
      <c r="A21" s="23"/>
      <c r="B21" s="133"/>
      <c r="C21" s="24"/>
      <c r="D21" s="25"/>
      <c r="E21" s="25"/>
      <c r="F21" s="25"/>
      <c r="G21" s="26"/>
      <c r="H21" s="25"/>
      <c r="I21" s="27" t="s">
        <v>127</v>
      </c>
      <c r="J21" s="28"/>
      <c r="K21" s="147" t="s">
        <v>151</v>
      </c>
      <c r="L21" s="148"/>
      <c r="M21" s="148"/>
      <c r="N21" s="149"/>
      <c r="O21" s="150" t="s">
        <v>128</v>
      </c>
      <c r="P21" s="151"/>
      <c r="Q21" s="151"/>
      <c r="R21" s="152" t="s">
        <v>8</v>
      </c>
      <c r="S21" s="153"/>
      <c r="T21" s="154"/>
      <c r="AJ21" s="9"/>
      <c r="AK21" s="9"/>
      <c r="AL21" s="9"/>
      <c r="AM21" s="9"/>
    </row>
    <row r="22" spans="1:39" ht="16.5" thickBot="1">
      <c r="A22" s="29"/>
      <c r="B22" s="134"/>
      <c r="C22" s="30"/>
      <c r="D22" s="31" t="s">
        <v>129</v>
      </c>
      <c r="E22" s="167"/>
      <c r="F22" s="168"/>
      <c r="G22" s="169"/>
      <c r="H22" s="170" t="s">
        <v>130</v>
      </c>
      <c r="I22" s="171"/>
      <c r="J22" s="171"/>
      <c r="K22" s="172"/>
      <c r="L22" s="172"/>
      <c r="M22" s="172"/>
      <c r="N22" s="173"/>
      <c r="O22" s="32" t="s">
        <v>131</v>
      </c>
      <c r="P22" s="33"/>
      <c r="Q22" s="33"/>
      <c r="R22" s="157"/>
      <c r="S22" s="157"/>
      <c r="T22" s="158"/>
      <c r="AJ22" s="9"/>
      <c r="AK22" s="9"/>
      <c r="AL22" s="9"/>
      <c r="AM22" s="9"/>
    </row>
    <row r="23" spans="1:39" ht="15.75" thickTop="1">
      <c r="A23" s="34"/>
      <c r="B23" s="135"/>
      <c r="C23" s="35" t="s">
        <v>132</v>
      </c>
      <c r="D23" s="36" t="s">
        <v>133</v>
      </c>
      <c r="E23" s="161" t="s">
        <v>90</v>
      </c>
      <c r="F23" s="162"/>
      <c r="G23" s="161" t="s">
        <v>108</v>
      </c>
      <c r="H23" s="162"/>
      <c r="I23" s="161" t="s">
        <v>134</v>
      </c>
      <c r="J23" s="162"/>
      <c r="K23" s="161" t="s">
        <v>91</v>
      </c>
      <c r="L23" s="162"/>
      <c r="M23" s="161"/>
      <c r="N23" s="162"/>
      <c r="O23" s="37" t="s">
        <v>126</v>
      </c>
      <c r="P23" s="38" t="s">
        <v>135</v>
      </c>
      <c r="Q23" s="39" t="s">
        <v>136</v>
      </c>
      <c r="R23" s="40"/>
      <c r="S23" s="163" t="s">
        <v>38</v>
      </c>
      <c r="T23" s="164"/>
      <c r="V23" s="41" t="s">
        <v>137</v>
      </c>
      <c r="W23" s="42"/>
      <c r="X23" s="43" t="s">
        <v>138</v>
      </c>
      <c r="AJ23" s="9"/>
      <c r="AK23" s="9"/>
      <c r="AL23" s="9"/>
      <c r="AM23" s="9"/>
    </row>
    <row r="24" spans="1:39" ht="12.75">
      <c r="A24" s="44" t="s">
        <v>90</v>
      </c>
      <c r="B24" s="136">
        <v>1744</v>
      </c>
      <c r="C24" s="45" t="s">
        <v>66</v>
      </c>
      <c r="D24" s="46" t="s">
        <v>25</v>
      </c>
      <c r="E24" s="47"/>
      <c r="F24" s="48"/>
      <c r="G24" s="49">
        <f>+Q34</f>
        <v>3</v>
      </c>
      <c r="H24" s="50">
        <f>+R34</f>
        <v>0</v>
      </c>
      <c r="I24" s="49">
        <f>Q30</f>
        <v>3</v>
      </c>
      <c r="J24" s="50">
        <f>R30</f>
        <v>0</v>
      </c>
      <c r="K24" s="49">
        <f>Q32</f>
      </c>
      <c r="L24" s="50">
        <f>R32</f>
      </c>
      <c r="M24" s="49"/>
      <c r="N24" s="50"/>
      <c r="O24" s="51">
        <f>IF(SUM(E24:N24)=0,"",COUNTIF(F24:F27,"3"))</f>
        <v>2</v>
      </c>
      <c r="P24" s="52">
        <f>IF(SUM(F24:O24)=0,"",COUNTIF(E24:E27,"3"))</f>
        <v>0</v>
      </c>
      <c r="Q24" s="53">
        <f>IF(SUM(E24:N24)=0,"",SUM(F24:F27))</f>
        <v>6</v>
      </c>
      <c r="R24" s="54">
        <f>IF(SUM(E24:N24)=0,"",SUM(E24:E27))</f>
        <v>0</v>
      </c>
      <c r="S24" s="155"/>
      <c r="T24" s="156"/>
      <c r="V24" s="55">
        <f>+V30+V32+V34</f>
        <v>69</v>
      </c>
      <c r="W24" s="56">
        <f>+W30+W32+W34</f>
        <v>31</v>
      </c>
      <c r="X24" s="57">
        <f>+V24-W24</f>
        <v>38</v>
      </c>
      <c r="AJ24" s="9"/>
      <c r="AK24" s="9"/>
      <c r="AL24" s="9"/>
      <c r="AM24" s="9"/>
    </row>
    <row r="25" spans="1:39" ht="12.75">
      <c r="A25" s="58" t="s">
        <v>108</v>
      </c>
      <c r="B25" s="136">
        <v>1597</v>
      </c>
      <c r="C25" s="45" t="s">
        <v>227</v>
      </c>
      <c r="D25" s="59" t="s">
        <v>229</v>
      </c>
      <c r="E25" s="60">
        <f>+R34</f>
        <v>0</v>
      </c>
      <c r="F25" s="61">
        <f>+Q34</f>
        <v>3</v>
      </c>
      <c r="G25" s="62"/>
      <c r="H25" s="63"/>
      <c r="I25" s="60">
        <f>Q33</f>
        <v>3</v>
      </c>
      <c r="J25" s="61">
        <f>R33</f>
        <v>2</v>
      </c>
      <c r="K25" s="60">
        <f>Q31</f>
      </c>
      <c r="L25" s="61">
        <f>R31</f>
      </c>
      <c r="M25" s="60"/>
      <c r="N25" s="61"/>
      <c r="O25" s="51">
        <f>IF(SUM(E25:N25)=0,"",COUNTIF(H24:H27,"3"))</f>
        <v>1</v>
      </c>
      <c r="P25" s="52">
        <f>IF(SUM(F25:O25)=0,"",COUNTIF(G24:G27,"3"))</f>
        <v>1</v>
      </c>
      <c r="Q25" s="53">
        <f>IF(SUM(E25:N25)=0,"",SUM(H24:H27))</f>
        <v>3</v>
      </c>
      <c r="R25" s="54">
        <f>IF(SUM(E25:N25)=0,"",SUM(G24:G27))</f>
        <v>5</v>
      </c>
      <c r="S25" s="155"/>
      <c r="T25" s="156"/>
      <c r="V25" s="55">
        <f>+V31+V33+W34</f>
        <v>57</v>
      </c>
      <c r="W25" s="56">
        <f>+W31+W33+V34</f>
        <v>76</v>
      </c>
      <c r="X25" s="57">
        <f>+V25-W25</f>
        <v>-19</v>
      </c>
      <c r="AJ25" s="9"/>
      <c r="AK25" s="9"/>
      <c r="AL25" s="9"/>
      <c r="AM25" s="9"/>
    </row>
    <row r="26" spans="1:39" ht="13.5" thickBot="1">
      <c r="A26" s="58" t="s">
        <v>134</v>
      </c>
      <c r="B26" s="137" t="s">
        <v>402</v>
      </c>
      <c r="C26" s="65" t="s">
        <v>192</v>
      </c>
      <c r="D26" s="66" t="s">
        <v>190</v>
      </c>
      <c r="E26" s="60">
        <f>+R30</f>
        <v>0</v>
      </c>
      <c r="F26" s="61">
        <f>+Q30</f>
        <v>3</v>
      </c>
      <c r="G26" s="60">
        <f>R33</f>
        <v>2</v>
      </c>
      <c r="H26" s="61">
        <f>Q33</f>
        <v>3</v>
      </c>
      <c r="I26" s="62"/>
      <c r="J26" s="63"/>
      <c r="K26" s="60">
        <f>Q35</f>
      </c>
      <c r="L26" s="61">
        <f>R35</f>
      </c>
      <c r="M26" s="60"/>
      <c r="N26" s="61"/>
      <c r="O26" s="51">
        <f>IF(SUM(E26:N26)=0,"",COUNTIF(J24:J27,"3"))</f>
        <v>0</v>
      </c>
      <c r="P26" s="52">
        <f>IF(SUM(F26:O26)=0,"",COUNTIF(I24:I27,"3"))</f>
        <v>2</v>
      </c>
      <c r="Q26" s="53">
        <f>IF(SUM(E26:N26)=0,"",SUM(J24:J27))</f>
        <v>2</v>
      </c>
      <c r="R26" s="54">
        <f>IF(SUM(E26:N26)=0,"",SUM(I24:I27))</f>
        <v>6</v>
      </c>
      <c r="S26" s="155"/>
      <c r="T26" s="156"/>
      <c r="V26" s="55">
        <f>+W30+W33+V35</f>
        <v>61</v>
      </c>
      <c r="W26" s="56">
        <f>+V30+V33+W35</f>
        <v>80</v>
      </c>
      <c r="X26" s="57">
        <f>+V26-W26</f>
        <v>-19</v>
      </c>
      <c r="AJ26" s="9"/>
      <c r="AK26" s="9"/>
      <c r="AL26" s="9"/>
      <c r="AM26" s="9"/>
    </row>
    <row r="27" spans="1:39" ht="14.25" thickBot="1" thickTop="1">
      <c r="A27" s="64" t="s">
        <v>91</v>
      </c>
      <c r="B27" s="137"/>
      <c r="C27" s="131"/>
      <c r="D27" s="132"/>
      <c r="E27" s="67">
        <f>R32</f>
      </c>
      <c r="F27" s="68">
        <f>Q32</f>
      </c>
      <c r="G27" s="67">
        <f>R31</f>
      </c>
      <c r="H27" s="68">
        <f>Q31</f>
      </c>
      <c r="I27" s="67">
        <f>R35</f>
      </c>
      <c r="J27" s="68">
        <f>Q35</f>
      </c>
      <c r="K27" s="69"/>
      <c r="L27" s="70"/>
      <c r="M27" s="67"/>
      <c r="N27" s="68"/>
      <c r="O27" s="71">
        <f>IF(SUM(E27:N27)=0,"",COUNTIF(L24:L27,"3"))</f>
      </c>
      <c r="P27" s="72">
        <f>IF(SUM(F27:O27)=0,"",COUNTIF(K24:K27,"3"))</f>
      </c>
      <c r="Q27" s="73">
        <f>IF(SUM(E27:N28)=0,"",SUM(L24:L27))</f>
      </c>
      <c r="R27" s="74">
        <f>IF(SUM(E27:N27)=0,"",SUM(K24:K27))</f>
      </c>
      <c r="S27" s="159"/>
      <c r="T27" s="160"/>
      <c r="V27" s="55">
        <f>+W31+W32+W35</f>
        <v>0</v>
      </c>
      <c r="W27" s="56">
        <f>+V31+V32+V35</f>
        <v>0</v>
      </c>
      <c r="X27" s="57">
        <f>+V27-W27</f>
        <v>0</v>
      </c>
      <c r="AJ27" s="9"/>
      <c r="AK27" s="9"/>
      <c r="AL27" s="9"/>
      <c r="AM27" s="9"/>
    </row>
    <row r="28" spans="1:39" ht="15.75" thickTop="1">
      <c r="A28" s="75"/>
      <c r="B28" s="137"/>
      <c r="C28" s="76" t="s">
        <v>139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79"/>
      <c r="V28" s="80"/>
      <c r="W28" s="81" t="s">
        <v>140</v>
      </c>
      <c r="X28" s="82">
        <f>SUM(X24:X27)</f>
        <v>0</v>
      </c>
      <c r="Y28" s="81" t="str">
        <f>IF(X28=0,"OK","Virhe")</f>
        <v>OK</v>
      </c>
      <c r="AJ28" s="9"/>
      <c r="AK28" s="9"/>
      <c r="AL28" s="9"/>
      <c r="AM28" s="9"/>
    </row>
    <row r="29" spans="1:39" ht="15.75" thickBot="1">
      <c r="A29" s="83"/>
      <c r="B29" s="139"/>
      <c r="C29" s="84" t="s">
        <v>141</v>
      </c>
      <c r="D29" s="85"/>
      <c r="E29" s="85"/>
      <c r="F29" s="86"/>
      <c r="G29" s="183" t="s">
        <v>39</v>
      </c>
      <c r="H29" s="175"/>
      <c r="I29" s="174" t="s">
        <v>40</v>
      </c>
      <c r="J29" s="175"/>
      <c r="K29" s="174" t="s">
        <v>41</v>
      </c>
      <c r="L29" s="175"/>
      <c r="M29" s="174" t="s">
        <v>45</v>
      </c>
      <c r="N29" s="175"/>
      <c r="O29" s="174" t="s">
        <v>46</v>
      </c>
      <c r="P29" s="175"/>
      <c r="Q29" s="176" t="s">
        <v>37</v>
      </c>
      <c r="R29" s="177"/>
      <c r="T29" s="87"/>
      <c r="V29" s="88" t="s">
        <v>137</v>
      </c>
      <c r="W29" s="89"/>
      <c r="X29" s="43" t="s">
        <v>138</v>
      </c>
      <c r="AJ29" s="9"/>
      <c r="AK29" s="9"/>
      <c r="AL29" s="9"/>
      <c r="AM29" s="9"/>
    </row>
    <row r="30" spans="1:39" ht="15.75">
      <c r="A30" s="90" t="s">
        <v>142</v>
      </c>
      <c r="B30" s="128"/>
      <c r="C30" s="91" t="str">
        <f>IF(C24&gt;"",C24,"")</f>
        <v>Aleksi Mustonen</v>
      </c>
      <c r="D30" s="92" t="str">
        <f>IF(C26&gt;"",C26,"")</f>
        <v>Egor Ljadvig</v>
      </c>
      <c r="E30" s="77"/>
      <c r="F30" s="93"/>
      <c r="G30" s="178">
        <v>12</v>
      </c>
      <c r="H30" s="179"/>
      <c r="I30" s="180">
        <v>2</v>
      </c>
      <c r="J30" s="181"/>
      <c r="K30" s="180">
        <v>4</v>
      </c>
      <c r="L30" s="181"/>
      <c r="M30" s="180"/>
      <c r="N30" s="181"/>
      <c r="O30" s="182"/>
      <c r="P30" s="181"/>
      <c r="Q30" s="94">
        <f aca="true" t="shared" si="14" ref="Q30:Q35">IF(COUNT(G30:O30)=0,"",COUNTIF(G30:O30,"&gt;=0"))</f>
        <v>3</v>
      </c>
      <c r="R30" s="95">
        <f aca="true" t="shared" si="15" ref="R30:R35">IF(COUNT(G30:O30)=0,"",(IF(LEFT(G30,1)="-",1,0)+IF(LEFT(I30,1)="-",1,0)+IF(LEFT(K30,1)="-",1,0)+IF(LEFT(M30,1)="-",1,0)+IF(LEFT(O30,1)="-",1,0)))</f>
        <v>0</v>
      </c>
      <c r="S30" s="96"/>
      <c r="T30" s="97"/>
      <c r="V30" s="98">
        <f aca="true" t="shared" si="16" ref="V30:W35">+Z30+AB30+AD30+AF30+AH30</f>
        <v>36</v>
      </c>
      <c r="W30" s="99">
        <f t="shared" si="16"/>
        <v>18</v>
      </c>
      <c r="X30" s="100">
        <f aca="true" t="shared" si="17" ref="X30:X35">+V30-W30</f>
        <v>18</v>
      </c>
      <c r="Z30" s="101">
        <f aca="true" t="shared" si="18" ref="Z30:Z35">IF(G30="",0,IF(LEFT(G30,1)="-",ABS(G30),(IF(G30&gt;9,G30+2,11))))</f>
        <v>14</v>
      </c>
      <c r="AA30" s="102">
        <f aca="true" t="shared" si="19" ref="AA30:AA35">IF(G30="",0,IF(LEFT(G30,1)="-",(IF(ABS(G30)&gt;9,(ABS(G30)+2),11)),G30))</f>
        <v>12</v>
      </c>
      <c r="AB30" s="101">
        <f aca="true" t="shared" si="20" ref="AB30:AB35">IF(I30="",0,IF(LEFT(I30,1)="-",ABS(I30),(IF(I30&gt;9,I30+2,11))))</f>
        <v>11</v>
      </c>
      <c r="AC30" s="102">
        <f aca="true" t="shared" si="21" ref="AC30:AC35">IF(I30="",0,IF(LEFT(I30,1)="-",(IF(ABS(I30)&gt;9,(ABS(I30)+2),11)),I30))</f>
        <v>2</v>
      </c>
      <c r="AD30" s="101">
        <f aca="true" t="shared" si="22" ref="AD30:AD35">IF(K30="",0,IF(LEFT(K30,1)="-",ABS(K30),(IF(K30&gt;9,K30+2,11))))</f>
        <v>11</v>
      </c>
      <c r="AE30" s="102">
        <f aca="true" t="shared" si="23" ref="AE30:AE35">IF(K30="",0,IF(LEFT(K30,1)="-",(IF(ABS(K30)&gt;9,(ABS(K30)+2),11)),K30))</f>
        <v>4</v>
      </c>
      <c r="AF30" s="101">
        <f aca="true" t="shared" si="24" ref="AF30:AF35">IF(M30="",0,IF(LEFT(M30,1)="-",ABS(M30),(IF(M30&gt;9,M30+2,11))))</f>
        <v>0</v>
      </c>
      <c r="AG30" s="102">
        <f aca="true" t="shared" si="25" ref="AG30:AG35">IF(M30="",0,IF(LEFT(M30,1)="-",(IF(ABS(M30)&gt;9,(ABS(M30)+2),11)),M30))</f>
        <v>0</v>
      </c>
      <c r="AH30" s="101">
        <f aca="true" t="shared" si="26" ref="AH30:AH35">IF(O30="",0,IF(LEFT(O30,1)="-",ABS(O30),(IF(O30&gt;9,O30+2,11))))</f>
        <v>0</v>
      </c>
      <c r="AI30" s="102">
        <f aca="true" t="shared" si="27" ref="AI30:AI35">IF(O30="",0,IF(LEFT(O30,1)="-",(IF(ABS(O30)&gt;9,(ABS(O30)+2),11)),O30))</f>
        <v>0</v>
      </c>
      <c r="AJ30" s="9"/>
      <c r="AK30" s="9"/>
      <c r="AL30" s="9"/>
      <c r="AM30" s="9"/>
    </row>
    <row r="31" spans="1:39" ht="15.75">
      <c r="A31" s="90" t="s">
        <v>143</v>
      </c>
      <c r="B31" s="128"/>
      <c r="C31" s="91" t="str">
        <f>IF(C25&gt;"",C25,"")</f>
        <v>Kristel Treiman</v>
      </c>
      <c r="D31" s="103">
        <f>IF(C27&gt;"",C27,"")</f>
      </c>
      <c r="E31" s="104"/>
      <c r="F31" s="93"/>
      <c r="G31" s="184"/>
      <c r="H31" s="185"/>
      <c r="I31" s="184"/>
      <c r="J31" s="185"/>
      <c r="K31" s="184"/>
      <c r="L31" s="185"/>
      <c r="M31" s="184"/>
      <c r="N31" s="185"/>
      <c r="O31" s="184"/>
      <c r="P31" s="185"/>
      <c r="Q31" s="94">
        <f t="shared" si="14"/>
      </c>
      <c r="R31" s="95">
        <f t="shared" si="15"/>
      </c>
      <c r="S31" s="105"/>
      <c r="T31" s="106"/>
      <c r="V31" s="98">
        <f t="shared" si="16"/>
        <v>0</v>
      </c>
      <c r="W31" s="99">
        <f t="shared" si="16"/>
        <v>0</v>
      </c>
      <c r="X31" s="100">
        <f t="shared" si="17"/>
        <v>0</v>
      </c>
      <c r="Z31" s="107">
        <f t="shared" si="18"/>
        <v>0</v>
      </c>
      <c r="AA31" s="108">
        <f t="shared" si="19"/>
        <v>0</v>
      </c>
      <c r="AB31" s="107">
        <f t="shared" si="20"/>
        <v>0</v>
      </c>
      <c r="AC31" s="108">
        <f t="shared" si="21"/>
        <v>0</v>
      </c>
      <c r="AD31" s="107">
        <f t="shared" si="22"/>
        <v>0</v>
      </c>
      <c r="AE31" s="108">
        <f t="shared" si="23"/>
        <v>0</v>
      </c>
      <c r="AF31" s="107">
        <f t="shared" si="24"/>
        <v>0</v>
      </c>
      <c r="AG31" s="108">
        <f t="shared" si="25"/>
        <v>0</v>
      </c>
      <c r="AH31" s="107">
        <f t="shared" si="26"/>
        <v>0</v>
      </c>
      <c r="AI31" s="108">
        <f t="shared" si="27"/>
        <v>0</v>
      </c>
      <c r="AJ31" s="9"/>
      <c r="AK31" s="9"/>
      <c r="AL31" s="9"/>
      <c r="AM31" s="9"/>
    </row>
    <row r="32" spans="1:39" ht="16.5" thickBot="1">
      <c r="A32" s="90" t="s">
        <v>144</v>
      </c>
      <c r="B32" s="128"/>
      <c r="C32" s="109" t="str">
        <f>IF(C24&gt;"",C24,"")</f>
        <v>Aleksi Mustonen</v>
      </c>
      <c r="D32" s="110">
        <f>IF(C27&gt;"",C27,"")</f>
      </c>
      <c r="E32" s="85"/>
      <c r="F32" s="86"/>
      <c r="G32" s="186"/>
      <c r="H32" s="187"/>
      <c r="I32" s="186"/>
      <c r="J32" s="187"/>
      <c r="K32" s="186"/>
      <c r="L32" s="187"/>
      <c r="M32" s="186"/>
      <c r="N32" s="187"/>
      <c r="O32" s="186"/>
      <c r="P32" s="187"/>
      <c r="Q32" s="94">
        <f t="shared" si="14"/>
      </c>
      <c r="R32" s="95">
        <f t="shared" si="15"/>
      </c>
      <c r="S32" s="105"/>
      <c r="T32" s="106"/>
      <c r="V32" s="98">
        <f t="shared" si="16"/>
        <v>0</v>
      </c>
      <c r="W32" s="99">
        <f t="shared" si="16"/>
        <v>0</v>
      </c>
      <c r="X32" s="100">
        <f t="shared" si="17"/>
        <v>0</v>
      </c>
      <c r="Z32" s="107">
        <f t="shared" si="18"/>
        <v>0</v>
      </c>
      <c r="AA32" s="108">
        <f t="shared" si="19"/>
        <v>0</v>
      </c>
      <c r="AB32" s="107">
        <f t="shared" si="20"/>
        <v>0</v>
      </c>
      <c r="AC32" s="108">
        <f t="shared" si="21"/>
        <v>0</v>
      </c>
      <c r="AD32" s="107">
        <f t="shared" si="22"/>
        <v>0</v>
      </c>
      <c r="AE32" s="108">
        <f t="shared" si="23"/>
        <v>0</v>
      </c>
      <c r="AF32" s="107">
        <f t="shared" si="24"/>
        <v>0</v>
      </c>
      <c r="AG32" s="108">
        <f t="shared" si="25"/>
        <v>0</v>
      </c>
      <c r="AH32" s="107">
        <f t="shared" si="26"/>
        <v>0</v>
      </c>
      <c r="AI32" s="108">
        <f t="shared" si="27"/>
        <v>0</v>
      </c>
      <c r="AJ32" s="9"/>
      <c r="AK32" s="9"/>
      <c r="AL32" s="9"/>
      <c r="AM32" s="9"/>
    </row>
    <row r="33" spans="1:39" ht="15.75">
      <c r="A33" s="90" t="s">
        <v>145</v>
      </c>
      <c r="B33" s="128"/>
      <c r="C33" s="91" t="str">
        <f>IF(C25&gt;"",C25,"")</f>
        <v>Kristel Treiman</v>
      </c>
      <c r="D33" s="103" t="str">
        <f>IF(C26&gt;"",C26,"")</f>
        <v>Egor Ljadvig</v>
      </c>
      <c r="E33" s="77"/>
      <c r="F33" s="93"/>
      <c r="G33" s="180">
        <v>-7</v>
      </c>
      <c r="H33" s="181"/>
      <c r="I33" s="180">
        <v>5</v>
      </c>
      <c r="J33" s="181"/>
      <c r="K33" s="180">
        <v>8</v>
      </c>
      <c r="L33" s="181"/>
      <c r="M33" s="180">
        <v>-4</v>
      </c>
      <c r="N33" s="181"/>
      <c r="O33" s="180">
        <v>8</v>
      </c>
      <c r="P33" s="181"/>
      <c r="Q33" s="94">
        <f t="shared" si="14"/>
        <v>3</v>
      </c>
      <c r="R33" s="95">
        <f t="shared" si="15"/>
        <v>2</v>
      </c>
      <c r="S33" s="105"/>
      <c r="T33" s="106"/>
      <c r="V33" s="98">
        <f t="shared" si="16"/>
        <v>44</v>
      </c>
      <c r="W33" s="99">
        <f t="shared" si="16"/>
        <v>43</v>
      </c>
      <c r="X33" s="100">
        <f t="shared" si="17"/>
        <v>1</v>
      </c>
      <c r="Z33" s="107">
        <f t="shared" si="18"/>
        <v>7</v>
      </c>
      <c r="AA33" s="108">
        <f t="shared" si="19"/>
        <v>11</v>
      </c>
      <c r="AB33" s="107">
        <f t="shared" si="20"/>
        <v>11</v>
      </c>
      <c r="AC33" s="108">
        <f t="shared" si="21"/>
        <v>5</v>
      </c>
      <c r="AD33" s="107">
        <f t="shared" si="22"/>
        <v>11</v>
      </c>
      <c r="AE33" s="108">
        <f t="shared" si="23"/>
        <v>8</v>
      </c>
      <c r="AF33" s="107">
        <f t="shared" si="24"/>
        <v>4</v>
      </c>
      <c r="AG33" s="108">
        <f t="shared" si="25"/>
        <v>11</v>
      </c>
      <c r="AH33" s="107">
        <f t="shared" si="26"/>
        <v>11</v>
      </c>
      <c r="AI33" s="108">
        <f t="shared" si="27"/>
        <v>8</v>
      </c>
      <c r="AJ33" s="9"/>
      <c r="AK33" s="9"/>
      <c r="AL33" s="9"/>
      <c r="AM33" s="9"/>
    </row>
    <row r="34" spans="1:39" ht="15.75">
      <c r="A34" s="90" t="s">
        <v>146</v>
      </c>
      <c r="B34" s="128"/>
      <c r="C34" s="91" t="str">
        <f>IF(C24&gt;"",C24,"")</f>
        <v>Aleksi Mustonen</v>
      </c>
      <c r="D34" s="103" t="str">
        <f>IF(C25&gt;"",C25,"")</f>
        <v>Kristel Treiman</v>
      </c>
      <c r="E34" s="104"/>
      <c r="F34" s="93"/>
      <c r="G34" s="184">
        <v>1</v>
      </c>
      <c r="H34" s="185"/>
      <c r="I34" s="184">
        <v>3</v>
      </c>
      <c r="J34" s="185"/>
      <c r="K34" s="188">
        <v>9</v>
      </c>
      <c r="L34" s="185"/>
      <c r="M34" s="184"/>
      <c r="N34" s="185"/>
      <c r="O34" s="184"/>
      <c r="P34" s="185"/>
      <c r="Q34" s="94">
        <f t="shared" si="14"/>
        <v>3</v>
      </c>
      <c r="R34" s="95">
        <f t="shared" si="15"/>
        <v>0</v>
      </c>
      <c r="S34" s="105"/>
      <c r="T34" s="106"/>
      <c r="V34" s="98">
        <f t="shared" si="16"/>
        <v>33</v>
      </c>
      <c r="W34" s="99">
        <f t="shared" si="16"/>
        <v>13</v>
      </c>
      <c r="X34" s="100">
        <f t="shared" si="17"/>
        <v>20</v>
      </c>
      <c r="Z34" s="107">
        <f t="shared" si="18"/>
        <v>11</v>
      </c>
      <c r="AA34" s="108">
        <f t="shared" si="19"/>
        <v>1</v>
      </c>
      <c r="AB34" s="107">
        <f t="shared" si="20"/>
        <v>11</v>
      </c>
      <c r="AC34" s="108">
        <f t="shared" si="21"/>
        <v>3</v>
      </c>
      <c r="AD34" s="107">
        <f t="shared" si="22"/>
        <v>11</v>
      </c>
      <c r="AE34" s="108">
        <f t="shared" si="23"/>
        <v>9</v>
      </c>
      <c r="AF34" s="107">
        <f t="shared" si="24"/>
        <v>0</v>
      </c>
      <c r="AG34" s="108">
        <f t="shared" si="25"/>
        <v>0</v>
      </c>
      <c r="AH34" s="107">
        <f t="shared" si="26"/>
        <v>0</v>
      </c>
      <c r="AI34" s="108">
        <f t="shared" si="27"/>
        <v>0</v>
      </c>
      <c r="AJ34" s="9"/>
      <c r="AK34" s="9"/>
      <c r="AL34" s="9"/>
      <c r="AM34" s="9"/>
    </row>
    <row r="35" spans="1:39" ht="16.5" thickBot="1">
      <c r="A35" s="111" t="s">
        <v>147</v>
      </c>
      <c r="B35" s="140"/>
      <c r="C35" s="112" t="str">
        <f>IF(C26&gt;"",C26,"")</f>
        <v>Egor Ljadvig</v>
      </c>
      <c r="D35" s="113">
        <f>IF(C27&gt;"",C27,"")</f>
      </c>
      <c r="E35" s="114"/>
      <c r="F35" s="115"/>
      <c r="G35" s="165"/>
      <c r="H35" s="166"/>
      <c r="I35" s="165"/>
      <c r="J35" s="166"/>
      <c r="K35" s="165"/>
      <c r="L35" s="166"/>
      <c r="M35" s="165"/>
      <c r="N35" s="166"/>
      <c r="O35" s="165"/>
      <c r="P35" s="166"/>
      <c r="Q35" s="116">
        <f t="shared" si="14"/>
      </c>
      <c r="R35" s="117">
        <f t="shared" si="15"/>
      </c>
      <c r="S35" s="118"/>
      <c r="T35" s="119"/>
      <c r="V35" s="98">
        <f t="shared" si="16"/>
        <v>0</v>
      </c>
      <c r="W35" s="99">
        <f t="shared" si="16"/>
        <v>0</v>
      </c>
      <c r="X35" s="100">
        <f t="shared" si="17"/>
        <v>0</v>
      </c>
      <c r="Z35" s="120">
        <f t="shared" si="18"/>
        <v>0</v>
      </c>
      <c r="AA35" s="121">
        <f t="shared" si="19"/>
        <v>0</v>
      </c>
      <c r="AB35" s="120">
        <f t="shared" si="20"/>
        <v>0</v>
      </c>
      <c r="AC35" s="121">
        <f t="shared" si="21"/>
        <v>0</v>
      </c>
      <c r="AD35" s="120">
        <f t="shared" si="22"/>
        <v>0</v>
      </c>
      <c r="AE35" s="121">
        <f t="shared" si="23"/>
        <v>0</v>
      </c>
      <c r="AF35" s="120">
        <f t="shared" si="24"/>
        <v>0</v>
      </c>
      <c r="AG35" s="121">
        <f t="shared" si="25"/>
        <v>0</v>
      </c>
      <c r="AH35" s="120">
        <f t="shared" si="26"/>
        <v>0</v>
      </c>
      <c r="AI35" s="121">
        <f t="shared" si="27"/>
        <v>0</v>
      </c>
      <c r="AJ35" s="9"/>
      <c r="AK35" s="9"/>
      <c r="AL35" s="9"/>
      <c r="AM35" s="9"/>
    </row>
    <row r="36" spans="1:39" ht="13.5" thickTop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3.5" thickBo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6.5" thickTop="1">
      <c r="A38" s="23"/>
      <c r="B38" s="133"/>
      <c r="C38" s="24"/>
      <c r="D38" s="25"/>
      <c r="E38" s="25"/>
      <c r="F38" s="25"/>
      <c r="G38" s="26"/>
      <c r="H38" s="25"/>
      <c r="I38" s="27" t="s">
        <v>127</v>
      </c>
      <c r="J38" s="28"/>
      <c r="K38" s="147" t="s">
        <v>151</v>
      </c>
      <c r="L38" s="148"/>
      <c r="M38" s="148"/>
      <c r="N38" s="149"/>
      <c r="O38" s="150" t="s">
        <v>128</v>
      </c>
      <c r="P38" s="151"/>
      <c r="Q38" s="151"/>
      <c r="R38" s="152" t="s">
        <v>7</v>
      </c>
      <c r="S38" s="153"/>
      <c r="T38" s="154"/>
      <c r="AJ38" s="9"/>
      <c r="AK38" s="9"/>
      <c r="AL38" s="9"/>
      <c r="AM38" s="9"/>
    </row>
    <row r="39" spans="1:39" ht="16.5" thickBot="1">
      <c r="A39" s="29"/>
      <c r="B39" s="134"/>
      <c r="C39" s="30"/>
      <c r="D39" s="31" t="s">
        <v>129</v>
      </c>
      <c r="E39" s="167"/>
      <c r="F39" s="168"/>
      <c r="G39" s="169"/>
      <c r="H39" s="170" t="s">
        <v>130</v>
      </c>
      <c r="I39" s="171"/>
      <c r="J39" s="171"/>
      <c r="K39" s="172"/>
      <c r="L39" s="172"/>
      <c r="M39" s="172"/>
      <c r="N39" s="173"/>
      <c r="O39" s="32" t="s">
        <v>131</v>
      </c>
      <c r="P39" s="33"/>
      <c r="Q39" s="33"/>
      <c r="R39" s="157"/>
      <c r="S39" s="157"/>
      <c r="T39" s="158"/>
      <c r="AJ39" s="9"/>
      <c r="AK39" s="9"/>
      <c r="AL39" s="9"/>
      <c r="AM39" s="9"/>
    </row>
    <row r="40" spans="1:39" ht="15.75" thickTop="1">
      <c r="A40" s="34"/>
      <c r="B40" s="135"/>
      <c r="C40" s="35" t="s">
        <v>132</v>
      </c>
      <c r="D40" s="36" t="s">
        <v>133</v>
      </c>
      <c r="E40" s="161" t="s">
        <v>90</v>
      </c>
      <c r="F40" s="162"/>
      <c r="G40" s="161" t="s">
        <v>108</v>
      </c>
      <c r="H40" s="162"/>
      <c r="I40" s="161" t="s">
        <v>134</v>
      </c>
      <c r="J40" s="162"/>
      <c r="K40" s="161" t="s">
        <v>91</v>
      </c>
      <c r="L40" s="162"/>
      <c r="M40" s="161"/>
      <c r="N40" s="162"/>
      <c r="O40" s="37" t="s">
        <v>126</v>
      </c>
      <c r="P40" s="38" t="s">
        <v>135</v>
      </c>
      <c r="Q40" s="39" t="s">
        <v>136</v>
      </c>
      <c r="R40" s="40"/>
      <c r="S40" s="163" t="s">
        <v>38</v>
      </c>
      <c r="T40" s="164"/>
      <c r="V40" s="41" t="s">
        <v>137</v>
      </c>
      <c r="W40" s="42"/>
      <c r="X40" s="43" t="s">
        <v>138</v>
      </c>
      <c r="AJ40" s="9"/>
      <c r="AK40" s="9"/>
      <c r="AL40" s="9"/>
      <c r="AM40" s="9"/>
    </row>
    <row r="41" spans="1:39" ht="12.75">
      <c r="A41" s="44" t="s">
        <v>90</v>
      </c>
      <c r="B41" s="136">
        <v>1648</v>
      </c>
      <c r="C41" s="45" t="s">
        <v>51</v>
      </c>
      <c r="D41" s="46" t="s">
        <v>32</v>
      </c>
      <c r="E41" s="47"/>
      <c r="F41" s="48"/>
      <c r="G41" s="49">
        <f>+Q51</f>
        <v>3</v>
      </c>
      <c r="H41" s="50">
        <f>+R51</f>
        <v>0</v>
      </c>
      <c r="I41" s="49">
        <f>Q47</f>
        <v>3</v>
      </c>
      <c r="J41" s="50">
        <f>R47</f>
        <v>1</v>
      </c>
      <c r="K41" s="49">
        <f>Q49</f>
        <v>3</v>
      </c>
      <c r="L41" s="50">
        <f>R49</f>
        <v>0</v>
      </c>
      <c r="M41" s="49"/>
      <c r="N41" s="50"/>
      <c r="O41" s="51">
        <f>IF(SUM(E41:N41)=0,"",COUNTIF(F41:F44,"3"))</f>
        <v>3</v>
      </c>
      <c r="P41" s="52">
        <f>IF(SUM(F41:O41)=0,"",COUNTIF(E41:E44,"3"))</f>
        <v>0</v>
      </c>
      <c r="Q41" s="53">
        <f>IF(SUM(E41:N41)=0,"",SUM(F41:F44))</f>
        <v>9</v>
      </c>
      <c r="R41" s="54">
        <f>IF(SUM(E41:N41)=0,"",SUM(E41:E44))</f>
        <v>1</v>
      </c>
      <c r="S41" s="155"/>
      <c r="T41" s="156"/>
      <c r="V41" s="55">
        <f>+V47+V49+V51</f>
        <v>109</v>
      </c>
      <c r="W41" s="56">
        <f>+W47+W49+W51</f>
        <v>78</v>
      </c>
      <c r="X41" s="57">
        <f>+V41-W41</f>
        <v>31</v>
      </c>
      <c r="AJ41" s="9"/>
      <c r="AK41" s="9"/>
      <c r="AL41" s="9"/>
      <c r="AM41" s="9"/>
    </row>
    <row r="42" spans="1:39" ht="12.75">
      <c r="A42" s="58" t="s">
        <v>108</v>
      </c>
      <c r="B42" s="136">
        <v>1555</v>
      </c>
      <c r="C42" s="45" t="s">
        <v>214</v>
      </c>
      <c r="D42" s="59" t="s">
        <v>32</v>
      </c>
      <c r="E42" s="60">
        <f>+R51</f>
        <v>0</v>
      </c>
      <c r="F42" s="61">
        <f>+Q51</f>
        <v>3</v>
      </c>
      <c r="G42" s="62"/>
      <c r="H42" s="63"/>
      <c r="I42" s="60">
        <f>Q50</f>
        <v>3</v>
      </c>
      <c r="J42" s="61">
        <f>R50</f>
        <v>0</v>
      </c>
      <c r="K42" s="60">
        <f>Q48</f>
        <v>3</v>
      </c>
      <c r="L42" s="61">
        <f>R48</f>
        <v>2</v>
      </c>
      <c r="M42" s="60"/>
      <c r="N42" s="61"/>
      <c r="O42" s="51">
        <f>IF(SUM(E42:N42)=0,"",COUNTIF(H41:H44,"3"))</f>
        <v>2</v>
      </c>
      <c r="P42" s="52">
        <f>IF(SUM(F42:O42)=0,"",COUNTIF(G41:G44,"3"))</f>
        <v>1</v>
      </c>
      <c r="Q42" s="53">
        <f>IF(SUM(E42:N42)=0,"",SUM(H41:H44))</f>
        <v>6</v>
      </c>
      <c r="R42" s="54">
        <f>IF(SUM(E42:N42)=0,"",SUM(G41:G44))</f>
        <v>5</v>
      </c>
      <c r="S42" s="155"/>
      <c r="T42" s="156"/>
      <c r="V42" s="55">
        <f>+V48+V50+W51</f>
        <v>103</v>
      </c>
      <c r="W42" s="56">
        <f>+W48+W50+V51</f>
        <v>86</v>
      </c>
      <c r="X42" s="57">
        <f>+V42-W42</f>
        <v>17</v>
      </c>
      <c r="AJ42" s="9"/>
      <c r="AK42" s="9"/>
      <c r="AL42" s="9"/>
      <c r="AM42" s="9"/>
    </row>
    <row r="43" spans="1:39" ht="12.75">
      <c r="A43" s="58" t="s">
        <v>134</v>
      </c>
      <c r="B43" s="136">
        <v>1475</v>
      </c>
      <c r="C43" s="45" t="s">
        <v>123</v>
      </c>
      <c r="D43" s="59" t="s">
        <v>271</v>
      </c>
      <c r="E43" s="60">
        <f>+R47</f>
        <v>1</v>
      </c>
      <c r="F43" s="61">
        <f>+Q47</f>
        <v>3</v>
      </c>
      <c r="G43" s="60">
        <f>R50</f>
        <v>0</v>
      </c>
      <c r="H43" s="61">
        <f>Q50</f>
        <v>3</v>
      </c>
      <c r="I43" s="62"/>
      <c r="J43" s="63"/>
      <c r="K43" s="60">
        <f>Q52</f>
        <v>1</v>
      </c>
      <c r="L43" s="61">
        <f>R52</f>
        <v>3</v>
      </c>
      <c r="M43" s="60"/>
      <c r="N43" s="61"/>
      <c r="O43" s="51">
        <f>IF(SUM(E43:N43)=0,"",COUNTIF(J41:J44,"3"))</f>
        <v>0</v>
      </c>
      <c r="P43" s="52">
        <f>IF(SUM(F43:O43)=0,"",COUNTIF(I41:I44,"3"))</f>
        <v>3</v>
      </c>
      <c r="Q43" s="53">
        <f>IF(SUM(E43:N43)=0,"",SUM(J41:J44))</f>
        <v>2</v>
      </c>
      <c r="R43" s="54">
        <f>IF(SUM(E43:N43)=0,"",SUM(I41:I44))</f>
        <v>9</v>
      </c>
      <c r="S43" s="155"/>
      <c r="T43" s="156"/>
      <c r="V43" s="55">
        <f>+W47+W50+V52</f>
        <v>78</v>
      </c>
      <c r="W43" s="56">
        <f>+V47+V50+W52</f>
        <v>116</v>
      </c>
      <c r="X43" s="57">
        <f>+V43-W43</f>
        <v>-38</v>
      </c>
      <c r="AJ43" s="9"/>
      <c r="AK43" s="9"/>
      <c r="AL43" s="9"/>
      <c r="AM43" s="9"/>
    </row>
    <row r="44" spans="1:39" ht="13.5" thickBot="1">
      <c r="A44" s="64" t="s">
        <v>91</v>
      </c>
      <c r="B44" s="137">
        <v>1523</v>
      </c>
      <c r="C44" s="45" t="s">
        <v>89</v>
      </c>
      <c r="D44" s="59" t="s">
        <v>119</v>
      </c>
      <c r="E44" s="67">
        <f>R49</f>
        <v>0</v>
      </c>
      <c r="F44" s="68">
        <f>Q49</f>
        <v>3</v>
      </c>
      <c r="G44" s="67">
        <f>R48</f>
        <v>2</v>
      </c>
      <c r="H44" s="68">
        <f>Q48</f>
        <v>3</v>
      </c>
      <c r="I44" s="67">
        <f>R52</f>
        <v>3</v>
      </c>
      <c r="J44" s="68">
        <f>Q52</f>
        <v>1</v>
      </c>
      <c r="K44" s="69"/>
      <c r="L44" s="70"/>
      <c r="M44" s="67"/>
      <c r="N44" s="68"/>
      <c r="O44" s="71">
        <f>IF(SUM(E44:N44)=0,"",COUNTIF(L41:L44,"3"))</f>
        <v>1</v>
      </c>
      <c r="P44" s="72">
        <f>IF(SUM(F44:O44)=0,"",COUNTIF(K41:K44,"3"))</f>
        <v>2</v>
      </c>
      <c r="Q44" s="73">
        <f>IF(SUM(E44:N45)=0,"",SUM(L41:L44))</f>
        <v>5</v>
      </c>
      <c r="R44" s="74">
        <f>IF(SUM(E44:N44)=0,"",SUM(K41:K44))</f>
        <v>7</v>
      </c>
      <c r="S44" s="159"/>
      <c r="T44" s="160"/>
      <c r="V44" s="55">
        <f>+W48+W49+W52</f>
        <v>110</v>
      </c>
      <c r="W44" s="56">
        <f>+V48+V49+V52</f>
        <v>120</v>
      </c>
      <c r="X44" s="57">
        <f>+V44-W44</f>
        <v>-10</v>
      </c>
      <c r="AJ44" s="9"/>
      <c r="AK44" s="9"/>
      <c r="AL44" s="9"/>
      <c r="AM44" s="9"/>
    </row>
    <row r="45" spans="1:39" ht="15.75" thickTop="1">
      <c r="A45" s="75"/>
      <c r="B45" s="137"/>
      <c r="C45" s="76" t="s">
        <v>139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9"/>
      <c r="V45" s="80"/>
      <c r="W45" s="81" t="s">
        <v>140</v>
      </c>
      <c r="X45" s="82">
        <f>SUM(X41:X44)</f>
        <v>0</v>
      </c>
      <c r="Y45" s="81" t="str">
        <f>IF(X45=0,"OK","Virhe")</f>
        <v>OK</v>
      </c>
      <c r="AJ45" s="9"/>
      <c r="AK45" s="9"/>
      <c r="AL45" s="9"/>
      <c r="AM45" s="9"/>
    </row>
    <row r="46" spans="1:39" ht="15.75" thickBot="1">
      <c r="A46" s="83"/>
      <c r="B46" s="139"/>
      <c r="C46" s="84" t="s">
        <v>141</v>
      </c>
      <c r="D46" s="85"/>
      <c r="E46" s="85"/>
      <c r="F46" s="86"/>
      <c r="G46" s="183" t="s">
        <v>39</v>
      </c>
      <c r="H46" s="175"/>
      <c r="I46" s="174" t="s">
        <v>40</v>
      </c>
      <c r="J46" s="175"/>
      <c r="K46" s="174" t="s">
        <v>41</v>
      </c>
      <c r="L46" s="175"/>
      <c r="M46" s="174" t="s">
        <v>45</v>
      </c>
      <c r="N46" s="175"/>
      <c r="O46" s="174" t="s">
        <v>46</v>
      </c>
      <c r="P46" s="175"/>
      <c r="Q46" s="176" t="s">
        <v>37</v>
      </c>
      <c r="R46" s="177"/>
      <c r="T46" s="87"/>
      <c r="V46" s="88" t="s">
        <v>137</v>
      </c>
      <c r="W46" s="89"/>
      <c r="X46" s="43" t="s">
        <v>138</v>
      </c>
      <c r="AJ46" s="9"/>
      <c r="AK46" s="9"/>
      <c r="AL46" s="9"/>
      <c r="AM46" s="9"/>
    </row>
    <row r="47" spans="1:39" ht="15.75">
      <c r="A47" s="90" t="s">
        <v>142</v>
      </c>
      <c r="B47" s="128"/>
      <c r="C47" s="91" t="str">
        <f>IF(C41&gt;"",C41,"")</f>
        <v>Anton Mäkinen</v>
      </c>
      <c r="D47" s="92" t="str">
        <f>IF(C43&gt;"",C43,"")</f>
        <v>Juho Seppänen</v>
      </c>
      <c r="E47" s="77"/>
      <c r="F47" s="93"/>
      <c r="G47" s="178">
        <v>5</v>
      </c>
      <c r="H47" s="179"/>
      <c r="I47" s="180">
        <v>-8</v>
      </c>
      <c r="J47" s="181"/>
      <c r="K47" s="180">
        <v>8</v>
      </c>
      <c r="L47" s="181"/>
      <c r="M47" s="180">
        <v>8</v>
      </c>
      <c r="N47" s="181"/>
      <c r="O47" s="182"/>
      <c r="P47" s="181"/>
      <c r="Q47" s="94">
        <f aca="true" t="shared" si="28" ref="Q47:Q52">IF(COUNT(G47:O47)=0,"",COUNTIF(G47:O47,"&gt;=0"))</f>
        <v>3</v>
      </c>
      <c r="R47" s="95">
        <f aca="true" t="shared" si="29" ref="R47:R52">IF(COUNT(G47:O47)=0,"",(IF(LEFT(G47,1)="-",1,0)+IF(LEFT(I47,1)="-",1,0)+IF(LEFT(K47,1)="-",1,0)+IF(LEFT(M47,1)="-",1,0)+IF(LEFT(O47,1)="-",1,0)))</f>
        <v>1</v>
      </c>
      <c r="S47" s="96"/>
      <c r="T47" s="97"/>
      <c r="V47" s="98">
        <f aca="true" t="shared" si="30" ref="V47:W52">+Z47+AB47+AD47+AF47+AH47</f>
        <v>41</v>
      </c>
      <c r="W47" s="99">
        <f t="shared" si="30"/>
        <v>32</v>
      </c>
      <c r="X47" s="100">
        <f aca="true" t="shared" si="31" ref="X47:X52">+V47-W47</f>
        <v>9</v>
      </c>
      <c r="Z47" s="101">
        <f aca="true" t="shared" si="32" ref="Z47:Z52">IF(G47="",0,IF(LEFT(G47,1)="-",ABS(G47),(IF(G47&gt;9,G47+2,11))))</f>
        <v>11</v>
      </c>
      <c r="AA47" s="102">
        <f aca="true" t="shared" si="33" ref="AA47:AA52">IF(G47="",0,IF(LEFT(G47,1)="-",(IF(ABS(G47)&gt;9,(ABS(G47)+2),11)),G47))</f>
        <v>5</v>
      </c>
      <c r="AB47" s="101">
        <f aca="true" t="shared" si="34" ref="AB47:AB52">IF(I47="",0,IF(LEFT(I47,1)="-",ABS(I47),(IF(I47&gt;9,I47+2,11))))</f>
        <v>8</v>
      </c>
      <c r="AC47" s="102">
        <f aca="true" t="shared" si="35" ref="AC47:AC52">IF(I47="",0,IF(LEFT(I47,1)="-",(IF(ABS(I47)&gt;9,(ABS(I47)+2),11)),I47))</f>
        <v>11</v>
      </c>
      <c r="AD47" s="101">
        <f aca="true" t="shared" si="36" ref="AD47:AD52">IF(K47="",0,IF(LEFT(K47,1)="-",ABS(K47),(IF(K47&gt;9,K47+2,11))))</f>
        <v>11</v>
      </c>
      <c r="AE47" s="102">
        <f aca="true" t="shared" si="37" ref="AE47:AE52">IF(K47="",0,IF(LEFT(K47,1)="-",(IF(ABS(K47)&gt;9,(ABS(K47)+2),11)),K47))</f>
        <v>8</v>
      </c>
      <c r="AF47" s="101">
        <f aca="true" t="shared" si="38" ref="AF47:AF52">IF(M47="",0,IF(LEFT(M47,1)="-",ABS(M47),(IF(M47&gt;9,M47+2,11))))</f>
        <v>11</v>
      </c>
      <c r="AG47" s="102">
        <f aca="true" t="shared" si="39" ref="AG47:AG52">IF(M47="",0,IF(LEFT(M47,1)="-",(IF(ABS(M47)&gt;9,(ABS(M47)+2),11)),M47))</f>
        <v>8</v>
      </c>
      <c r="AH47" s="101">
        <f aca="true" t="shared" si="40" ref="AH47:AH52">IF(O47="",0,IF(LEFT(O47,1)="-",ABS(O47),(IF(O47&gt;9,O47+2,11))))</f>
        <v>0</v>
      </c>
      <c r="AI47" s="102">
        <f aca="true" t="shared" si="41" ref="AI47:AI52">IF(O47="",0,IF(LEFT(O47,1)="-",(IF(ABS(O47)&gt;9,(ABS(O47)+2),11)),O47))</f>
        <v>0</v>
      </c>
      <c r="AJ47" s="9"/>
      <c r="AK47" s="9"/>
      <c r="AL47" s="9"/>
      <c r="AM47" s="9"/>
    </row>
    <row r="48" spans="1:39" ht="15.75">
      <c r="A48" s="90" t="s">
        <v>143</v>
      </c>
      <c r="B48" s="128"/>
      <c r="C48" s="91" t="str">
        <f>IF(C42&gt;"",C42,"")</f>
        <v>Viivi.Mari Vastavuo</v>
      </c>
      <c r="D48" s="103" t="str">
        <f>IF(C44&gt;"",C44,"")</f>
        <v>Asko Keinonen</v>
      </c>
      <c r="E48" s="104"/>
      <c r="F48" s="93"/>
      <c r="G48" s="184">
        <v>-11</v>
      </c>
      <c r="H48" s="185"/>
      <c r="I48" s="184">
        <v>-6</v>
      </c>
      <c r="J48" s="185"/>
      <c r="K48" s="184">
        <v>6</v>
      </c>
      <c r="L48" s="185"/>
      <c r="M48" s="184">
        <v>8</v>
      </c>
      <c r="N48" s="185"/>
      <c r="O48" s="184">
        <v>4</v>
      </c>
      <c r="P48" s="185"/>
      <c r="Q48" s="94">
        <f t="shared" si="28"/>
        <v>3</v>
      </c>
      <c r="R48" s="95">
        <f t="shared" si="29"/>
        <v>2</v>
      </c>
      <c r="S48" s="105"/>
      <c r="T48" s="106"/>
      <c r="V48" s="98">
        <f t="shared" si="30"/>
        <v>50</v>
      </c>
      <c r="W48" s="99">
        <f t="shared" si="30"/>
        <v>42</v>
      </c>
      <c r="X48" s="100">
        <f t="shared" si="31"/>
        <v>8</v>
      </c>
      <c r="Z48" s="107">
        <f t="shared" si="32"/>
        <v>11</v>
      </c>
      <c r="AA48" s="108">
        <f t="shared" si="33"/>
        <v>13</v>
      </c>
      <c r="AB48" s="107">
        <f t="shared" si="34"/>
        <v>6</v>
      </c>
      <c r="AC48" s="108">
        <f t="shared" si="35"/>
        <v>11</v>
      </c>
      <c r="AD48" s="107">
        <f t="shared" si="36"/>
        <v>11</v>
      </c>
      <c r="AE48" s="108">
        <f t="shared" si="37"/>
        <v>6</v>
      </c>
      <c r="AF48" s="107">
        <f t="shared" si="38"/>
        <v>11</v>
      </c>
      <c r="AG48" s="108">
        <f t="shared" si="39"/>
        <v>8</v>
      </c>
      <c r="AH48" s="107">
        <f t="shared" si="40"/>
        <v>11</v>
      </c>
      <c r="AI48" s="108">
        <f t="shared" si="41"/>
        <v>4</v>
      </c>
      <c r="AJ48" s="9"/>
      <c r="AK48" s="9"/>
      <c r="AL48" s="9"/>
      <c r="AM48" s="9"/>
    </row>
    <row r="49" spans="1:39" ht="16.5" thickBot="1">
      <c r="A49" s="90" t="s">
        <v>144</v>
      </c>
      <c r="B49" s="128"/>
      <c r="C49" s="109" t="str">
        <f>IF(C41&gt;"",C41,"")</f>
        <v>Anton Mäkinen</v>
      </c>
      <c r="D49" s="110" t="str">
        <f>IF(C44&gt;"",C44,"")</f>
        <v>Asko Keinonen</v>
      </c>
      <c r="E49" s="85"/>
      <c r="F49" s="86"/>
      <c r="G49" s="186">
        <v>11</v>
      </c>
      <c r="H49" s="187"/>
      <c r="I49" s="186">
        <v>7</v>
      </c>
      <c r="J49" s="187"/>
      <c r="K49" s="186">
        <v>8</v>
      </c>
      <c r="L49" s="187"/>
      <c r="M49" s="186"/>
      <c r="N49" s="187"/>
      <c r="O49" s="186"/>
      <c r="P49" s="187"/>
      <c r="Q49" s="94">
        <f t="shared" si="28"/>
        <v>3</v>
      </c>
      <c r="R49" s="95">
        <f t="shared" si="29"/>
        <v>0</v>
      </c>
      <c r="S49" s="105"/>
      <c r="T49" s="106"/>
      <c r="V49" s="98">
        <f t="shared" si="30"/>
        <v>35</v>
      </c>
      <c r="W49" s="99">
        <f t="shared" si="30"/>
        <v>26</v>
      </c>
      <c r="X49" s="100">
        <f t="shared" si="31"/>
        <v>9</v>
      </c>
      <c r="Z49" s="107">
        <f t="shared" si="32"/>
        <v>13</v>
      </c>
      <c r="AA49" s="108">
        <f t="shared" si="33"/>
        <v>11</v>
      </c>
      <c r="AB49" s="107">
        <f t="shared" si="34"/>
        <v>11</v>
      </c>
      <c r="AC49" s="108">
        <f t="shared" si="35"/>
        <v>7</v>
      </c>
      <c r="AD49" s="107">
        <f t="shared" si="36"/>
        <v>11</v>
      </c>
      <c r="AE49" s="108">
        <f t="shared" si="37"/>
        <v>8</v>
      </c>
      <c r="AF49" s="107">
        <f t="shared" si="38"/>
        <v>0</v>
      </c>
      <c r="AG49" s="108">
        <f t="shared" si="39"/>
        <v>0</v>
      </c>
      <c r="AH49" s="107">
        <f t="shared" si="40"/>
        <v>0</v>
      </c>
      <c r="AI49" s="108">
        <f t="shared" si="41"/>
        <v>0</v>
      </c>
      <c r="AJ49" s="9"/>
      <c r="AK49" s="9"/>
      <c r="AL49" s="9"/>
      <c r="AM49" s="9"/>
    </row>
    <row r="50" spans="1:39" ht="15.75">
      <c r="A50" s="90" t="s">
        <v>145</v>
      </c>
      <c r="B50" s="128"/>
      <c r="C50" s="91" t="str">
        <f>IF(C42&gt;"",C42,"")</f>
        <v>Viivi.Mari Vastavuo</v>
      </c>
      <c r="D50" s="103" t="str">
        <f>IF(C43&gt;"",C43,"")</f>
        <v>Juho Seppänen</v>
      </c>
      <c r="E50" s="77"/>
      <c r="F50" s="93"/>
      <c r="G50" s="180">
        <v>3</v>
      </c>
      <c r="H50" s="181"/>
      <c r="I50" s="180">
        <v>5</v>
      </c>
      <c r="J50" s="181"/>
      <c r="K50" s="180">
        <v>3</v>
      </c>
      <c r="L50" s="181"/>
      <c r="M50" s="180"/>
      <c r="N50" s="181"/>
      <c r="O50" s="180"/>
      <c r="P50" s="181"/>
      <c r="Q50" s="94">
        <f t="shared" si="28"/>
        <v>3</v>
      </c>
      <c r="R50" s="95">
        <f t="shared" si="29"/>
        <v>0</v>
      </c>
      <c r="S50" s="105"/>
      <c r="T50" s="106"/>
      <c r="V50" s="98">
        <f t="shared" si="30"/>
        <v>33</v>
      </c>
      <c r="W50" s="99">
        <f t="shared" si="30"/>
        <v>11</v>
      </c>
      <c r="X50" s="100">
        <f t="shared" si="31"/>
        <v>22</v>
      </c>
      <c r="Z50" s="107">
        <f t="shared" si="32"/>
        <v>11</v>
      </c>
      <c r="AA50" s="108">
        <f t="shared" si="33"/>
        <v>3</v>
      </c>
      <c r="AB50" s="107">
        <f t="shared" si="34"/>
        <v>11</v>
      </c>
      <c r="AC50" s="108">
        <f t="shared" si="35"/>
        <v>5</v>
      </c>
      <c r="AD50" s="107">
        <f t="shared" si="36"/>
        <v>11</v>
      </c>
      <c r="AE50" s="108">
        <f t="shared" si="37"/>
        <v>3</v>
      </c>
      <c r="AF50" s="107">
        <f t="shared" si="38"/>
        <v>0</v>
      </c>
      <c r="AG50" s="108">
        <f t="shared" si="39"/>
        <v>0</v>
      </c>
      <c r="AH50" s="107">
        <f t="shared" si="40"/>
        <v>0</v>
      </c>
      <c r="AI50" s="108">
        <f t="shared" si="41"/>
        <v>0</v>
      </c>
      <c r="AJ50" s="9"/>
      <c r="AK50" s="9"/>
      <c r="AL50" s="9"/>
      <c r="AM50" s="9"/>
    </row>
    <row r="51" spans="1:39" ht="15.75">
      <c r="A51" s="90" t="s">
        <v>146</v>
      </c>
      <c r="B51" s="128"/>
      <c r="C51" s="91" t="str">
        <f>IF(C41&gt;"",C41,"")</f>
        <v>Anton Mäkinen</v>
      </c>
      <c r="D51" s="103" t="str">
        <f>IF(C42&gt;"",C42,"")</f>
        <v>Viivi.Mari Vastavuo</v>
      </c>
      <c r="E51" s="104"/>
      <c r="F51" s="93"/>
      <c r="G51" s="184">
        <v>6</v>
      </c>
      <c r="H51" s="185"/>
      <c r="I51" s="184">
        <v>5</v>
      </c>
      <c r="J51" s="185"/>
      <c r="K51" s="188">
        <v>9</v>
      </c>
      <c r="L51" s="185"/>
      <c r="M51" s="184"/>
      <c r="N51" s="185"/>
      <c r="O51" s="184"/>
      <c r="P51" s="185"/>
      <c r="Q51" s="94">
        <f t="shared" si="28"/>
        <v>3</v>
      </c>
      <c r="R51" s="95">
        <f t="shared" si="29"/>
        <v>0</v>
      </c>
      <c r="S51" s="105"/>
      <c r="T51" s="106"/>
      <c r="V51" s="98">
        <f t="shared" si="30"/>
        <v>33</v>
      </c>
      <c r="W51" s="99">
        <f t="shared" si="30"/>
        <v>20</v>
      </c>
      <c r="X51" s="100">
        <f t="shared" si="31"/>
        <v>13</v>
      </c>
      <c r="Z51" s="107">
        <f t="shared" si="32"/>
        <v>11</v>
      </c>
      <c r="AA51" s="108">
        <f t="shared" si="33"/>
        <v>6</v>
      </c>
      <c r="AB51" s="107">
        <f t="shared" si="34"/>
        <v>11</v>
      </c>
      <c r="AC51" s="108">
        <f t="shared" si="35"/>
        <v>5</v>
      </c>
      <c r="AD51" s="107">
        <f t="shared" si="36"/>
        <v>11</v>
      </c>
      <c r="AE51" s="108">
        <f t="shared" si="37"/>
        <v>9</v>
      </c>
      <c r="AF51" s="107">
        <f t="shared" si="38"/>
        <v>0</v>
      </c>
      <c r="AG51" s="108">
        <f t="shared" si="39"/>
        <v>0</v>
      </c>
      <c r="AH51" s="107">
        <f t="shared" si="40"/>
        <v>0</v>
      </c>
      <c r="AI51" s="108">
        <f t="shared" si="41"/>
        <v>0</v>
      </c>
      <c r="AJ51" s="9"/>
      <c r="AK51" s="9"/>
      <c r="AL51" s="9"/>
      <c r="AM51" s="9"/>
    </row>
    <row r="52" spans="1:39" ht="16.5" thickBot="1">
      <c r="A52" s="111" t="s">
        <v>147</v>
      </c>
      <c r="B52" s="140"/>
      <c r="C52" s="112" t="str">
        <f>IF(C43&gt;"",C43,"")</f>
        <v>Juho Seppänen</v>
      </c>
      <c r="D52" s="113" t="str">
        <f>IF(C44&gt;"",C44,"")</f>
        <v>Asko Keinonen</v>
      </c>
      <c r="E52" s="114"/>
      <c r="F52" s="115"/>
      <c r="G52" s="165">
        <v>-6</v>
      </c>
      <c r="H52" s="166"/>
      <c r="I52" s="165">
        <v>9</v>
      </c>
      <c r="J52" s="166"/>
      <c r="K52" s="165">
        <v>-9</v>
      </c>
      <c r="L52" s="166"/>
      <c r="M52" s="165">
        <v>-9</v>
      </c>
      <c r="N52" s="166"/>
      <c r="O52" s="165"/>
      <c r="P52" s="166"/>
      <c r="Q52" s="116">
        <f t="shared" si="28"/>
        <v>1</v>
      </c>
      <c r="R52" s="117">
        <f t="shared" si="29"/>
        <v>3</v>
      </c>
      <c r="S52" s="118"/>
      <c r="T52" s="119"/>
      <c r="V52" s="98">
        <f t="shared" si="30"/>
        <v>35</v>
      </c>
      <c r="W52" s="99">
        <f t="shared" si="30"/>
        <v>42</v>
      </c>
      <c r="X52" s="100">
        <f t="shared" si="31"/>
        <v>-7</v>
      </c>
      <c r="Z52" s="120">
        <f t="shared" si="32"/>
        <v>6</v>
      </c>
      <c r="AA52" s="121">
        <f t="shared" si="33"/>
        <v>11</v>
      </c>
      <c r="AB52" s="120">
        <f t="shared" si="34"/>
        <v>11</v>
      </c>
      <c r="AC52" s="121">
        <f t="shared" si="35"/>
        <v>9</v>
      </c>
      <c r="AD52" s="120">
        <f t="shared" si="36"/>
        <v>9</v>
      </c>
      <c r="AE52" s="121">
        <f t="shared" si="37"/>
        <v>11</v>
      </c>
      <c r="AF52" s="120">
        <f t="shared" si="38"/>
        <v>9</v>
      </c>
      <c r="AG52" s="121">
        <f t="shared" si="39"/>
        <v>11</v>
      </c>
      <c r="AH52" s="120">
        <f t="shared" si="40"/>
        <v>0</v>
      </c>
      <c r="AI52" s="121">
        <f t="shared" si="41"/>
        <v>0</v>
      </c>
      <c r="AJ52" s="9"/>
      <c r="AK52" s="9"/>
      <c r="AL52" s="9"/>
      <c r="AM52" s="9"/>
    </row>
    <row r="53" spans="1:39" ht="13.5" thickTop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3.5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6.5" thickTop="1">
      <c r="A55" s="23"/>
      <c r="B55" s="133"/>
      <c r="C55" s="24"/>
      <c r="D55" s="25"/>
      <c r="E55" s="25"/>
      <c r="F55" s="25"/>
      <c r="G55" s="26"/>
      <c r="H55" s="25"/>
      <c r="I55" s="27" t="s">
        <v>127</v>
      </c>
      <c r="J55" s="28"/>
      <c r="K55" s="147" t="s">
        <v>151</v>
      </c>
      <c r="L55" s="148"/>
      <c r="M55" s="148"/>
      <c r="N55" s="149"/>
      <c r="O55" s="150" t="s">
        <v>128</v>
      </c>
      <c r="P55" s="151"/>
      <c r="Q55" s="151"/>
      <c r="R55" s="152" t="s">
        <v>5</v>
      </c>
      <c r="S55" s="153"/>
      <c r="T55" s="154"/>
      <c r="AJ55" s="9"/>
      <c r="AK55" s="9"/>
      <c r="AL55" s="9"/>
      <c r="AM55" s="9"/>
    </row>
    <row r="56" spans="1:39" ht="16.5" thickBot="1">
      <c r="A56" s="29"/>
      <c r="B56" s="134"/>
      <c r="C56" s="30"/>
      <c r="D56" s="31" t="s">
        <v>129</v>
      </c>
      <c r="E56" s="167"/>
      <c r="F56" s="168"/>
      <c r="G56" s="169"/>
      <c r="H56" s="170" t="s">
        <v>130</v>
      </c>
      <c r="I56" s="171"/>
      <c r="J56" s="171"/>
      <c r="K56" s="172"/>
      <c r="L56" s="172"/>
      <c r="M56" s="172"/>
      <c r="N56" s="173"/>
      <c r="O56" s="32" t="s">
        <v>131</v>
      </c>
      <c r="P56" s="33"/>
      <c r="Q56" s="33"/>
      <c r="R56" s="157"/>
      <c r="S56" s="157"/>
      <c r="T56" s="158"/>
      <c r="AJ56" s="9"/>
      <c r="AK56" s="9"/>
      <c r="AL56" s="9"/>
      <c r="AM56" s="9"/>
    </row>
    <row r="57" spans="1:39" ht="15.75" thickTop="1">
      <c r="A57" s="34"/>
      <c r="B57" s="135"/>
      <c r="C57" s="35" t="s">
        <v>132</v>
      </c>
      <c r="D57" s="36" t="s">
        <v>133</v>
      </c>
      <c r="E57" s="161" t="s">
        <v>90</v>
      </c>
      <c r="F57" s="162"/>
      <c r="G57" s="161" t="s">
        <v>108</v>
      </c>
      <c r="H57" s="162"/>
      <c r="I57" s="161" t="s">
        <v>134</v>
      </c>
      <c r="J57" s="162"/>
      <c r="K57" s="161" t="s">
        <v>91</v>
      </c>
      <c r="L57" s="162"/>
      <c r="M57" s="161"/>
      <c r="N57" s="162"/>
      <c r="O57" s="37" t="s">
        <v>126</v>
      </c>
      <c r="P57" s="38" t="s">
        <v>135</v>
      </c>
      <c r="Q57" s="39" t="s">
        <v>136</v>
      </c>
      <c r="R57" s="40"/>
      <c r="S57" s="163" t="s">
        <v>38</v>
      </c>
      <c r="T57" s="164"/>
      <c r="V57" s="41" t="s">
        <v>137</v>
      </c>
      <c r="W57" s="42"/>
      <c r="X57" s="43" t="s">
        <v>138</v>
      </c>
      <c r="AJ57" s="9"/>
      <c r="AK57" s="9"/>
      <c r="AL57" s="9"/>
      <c r="AM57" s="9"/>
    </row>
    <row r="58" spans="1:39" ht="12.75">
      <c r="A58" s="44" t="s">
        <v>90</v>
      </c>
      <c r="B58" s="136">
        <v>1654</v>
      </c>
      <c r="C58" s="45" t="s">
        <v>272</v>
      </c>
      <c r="D58" s="46" t="s">
        <v>25</v>
      </c>
      <c r="E58" s="47"/>
      <c r="F58" s="48"/>
      <c r="G58" s="49">
        <f>+Q68</f>
        <v>3</v>
      </c>
      <c r="H58" s="50">
        <f>+R68</f>
        <v>2</v>
      </c>
      <c r="I58" s="49">
        <f>Q64</f>
        <v>3</v>
      </c>
      <c r="J58" s="50">
        <f>R64</f>
        <v>0</v>
      </c>
      <c r="K58" s="49">
        <f>Q66</f>
      </c>
      <c r="L58" s="50">
        <f>R66</f>
      </c>
      <c r="M58" s="49"/>
      <c r="N58" s="50"/>
      <c r="O58" s="51">
        <f>IF(SUM(E58:N58)=0,"",COUNTIF(F58:F61,"3"))</f>
        <v>2</v>
      </c>
      <c r="P58" s="52">
        <f>IF(SUM(F58:O58)=0,"",COUNTIF(E58:E61,"3"))</f>
        <v>0</v>
      </c>
      <c r="Q58" s="53">
        <f>IF(SUM(E58:N58)=0,"",SUM(F58:F61))</f>
        <v>6</v>
      </c>
      <c r="R58" s="54">
        <f>IF(SUM(E58:N58)=0,"",SUM(E58:E61))</f>
        <v>2</v>
      </c>
      <c r="S58" s="155"/>
      <c r="T58" s="156"/>
      <c r="V58" s="55">
        <f>+V64+V66+V68</f>
        <v>85</v>
      </c>
      <c r="W58" s="56">
        <f>+W64+W66+W68</f>
        <v>71</v>
      </c>
      <c r="X58" s="57">
        <f>+V58-W58</f>
        <v>14</v>
      </c>
      <c r="AJ58" s="9"/>
      <c r="AK58" s="9"/>
      <c r="AL58" s="9"/>
      <c r="AM58" s="9"/>
    </row>
    <row r="59" spans="1:39" ht="12.75">
      <c r="A59" s="58" t="s">
        <v>108</v>
      </c>
      <c r="B59" s="136">
        <v>1613</v>
      </c>
      <c r="C59" s="45" t="s">
        <v>69</v>
      </c>
      <c r="D59" s="59" t="s">
        <v>119</v>
      </c>
      <c r="E59" s="60">
        <f>+R68</f>
        <v>2</v>
      </c>
      <c r="F59" s="61">
        <f>+Q68</f>
        <v>3</v>
      </c>
      <c r="G59" s="62"/>
      <c r="H59" s="63"/>
      <c r="I59" s="60">
        <f>Q67</f>
        <v>3</v>
      </c>
      <c r="J59" s="61">
        <f>R67</f>
        <v>0</v>
      </c>
      <c r="K59" s="60">
        <f>Q65</f>
      </c>
      <c r="L59" s="61">
        <f>R65</f>
      </c>
      <c r="M59" s="60"/>
      <c r="N59" s="61"/>
      <c r="O59" s="51">
        <f>IF(SUM(E59:N59)=0,"",COUNTIF(H58:H61,"3"))</f>
        <v>1</v>
      </c>
      <c r="P59" s="52">
        <f>IF(SUM(F59:O59)=0,"",COUNTIF(G58:G61,"3"))</f>
        <v>1</v>
      </c>
      <c r="Q59" s="53">
        <f>IF(SUM(E59:N59)=0,"",SUM(H58:H61))</f>
        <v>5</v>
      </c>
      <c r="R59" s="54">
        <f>IF(SUM(E59:N59)=0,"",SUM(G58:G61))</f>
        <v>3</v>
      </c>
      <c r="S59" s="155"/>
      <c r="T59" s="156"/>
      <c r="V59" s="55">
        <f>+V65+V67+W68</f>
        <v>86</v>
      </c>
      <c r="W59" s="56">
        <f>+W65+W67+V68</f>
        <v>64</v>
      </c>
      <c r="X59" s="57">
        <f>+V59-W59</f>
        <v>22</v>
      </c>
      <c r="AJ59" s="9"/>
      <c r="AK59" s="9"/>
      <c r="AL59" s="9"/>
      <c r="AM59" s="9"/>
    </row>
    <row r="60" spans="1:39" ht="12.75">
      <c r="A60" s="58" t="s">
        <v>134</v>
      </c>
      <c r="B60" s="136">
        <v>1319</v>
      </c>
      <c r="C60" s="45" t="s">
        <v>240</v>
      </c>
      <c r="D60" s="59" t="s">
        <v>232</v>
      </c>
      <c r="E60" s="60">
        <f>+R64</f>
        <v>0</v>
      </c>
      <c r="F60" s="61">
        <f>+Q64</f>
        <v>3</v>
      </c>
      <c r="G60" s="60">
        <f>R67</f>
        <v>0</v>
      </c>
      <c r="H60" s="61">
        <f>Q67</f>
        <v>3</v>
      </c>
      <c r="I60" s="62"/>
      <c r="J60" s="63"/>
      <c r="K60" s="60">
        <f>Q69</f>
      </c>
      <c r="L60" s="61">
        <f>R69</f>
      </c>
      <c r="M60" s="60"/>
      <c r="N60" s="61"/>
      <c r="O60" s="51">
        <f>IF(SUM(E60:N60)=0,"",COUNTIF(J58:J61,"3"))</f>
        <v>0</v>
      </c>
      <c r="P60" s="52">
        <f>IF(SUM(F60:O60)=0,"",COUNTIF(I58:I61,"3"))</f>
        <v>2</v>
      </c>
      <c r="Q60" s="53">
        <f>IF(SUM(E60:N60)=0,"",SUM(J58:J61))</f>
        <v>0</v>
      </c>
      <c r="R60" s="54">
        <f>IF(SUM(E60:N60)=0,"",SUM(I58:I61))</f>
        <v>6</v>
      </c>
      <c r="S60" s="155"/>
      <c r="T60" s="156"/>
      <c r="V60" s="55">
        <f>+W64+W67+V69</f>
        <v>30</v>
      </c>
      <c r="W60" s="56">
        <f>+V64+V67+W69</f>
        <v>66</v>
      </c>
      <c r="X60" s="57">
        <f>+V60-W60</f>
        <v>-36</v>
      </c>
      <c r="AJ60" s="9"/>
      <c r="AK60" s="9"/>
      <c r="AL60" s="9"/>
      <c r="AM60" s="9"/>
    </row>
    <row r="61" spans="1:39" ht="13.5" thickBot="1">
      <c r="A61" s="64" t="s">
        <v>91</v>
      </c>
      <c r="B61" s="138"/>
      <c r="C61" s="65"/>
      <c r="D61" s="66"/>
      <c r="E61" s="67">
        <f>R66</f>
      </c>
      <c r="F61" s="68">
        <f>Q66</f>
      </c>
      <c r="G61" s="67">
        <f>R65</f>
      </c>
      <c r="H61" s="68">
        <f>Q65</f>
      </c>
      <c r="I61" s="67">
        <f>R69</f>
      </c>
      <c r="J61" s="68">
        <f>Q69</f>
      </c>
      <c r="K61" s="69"/>
      <c r="L61" s="70"/>
      <c r="M61" s="67"/>
      <c r="N61" s="68"/>
      <c r="O61" s="71">
        <f>IF(SUM(E61:N61)=0,"",COUNTIF(L58:L61,"3"))</f>
      </c>
      <c r="P61" s="72">
        <f>IF(SUM(F61:O61)=0,"",COUNTIF(K58:K61,"3"))</f>
      </c>
      <c r="Q61" s="73">
        <f>IF(SUM(E61:N62)=0,"",SUM(L58:L61))</f>
      </c>
      <c r="R61" s="74">
        <f>IF(SUM(E61:N61)=0,"",SUM(K58:K61))</f>
      </c>
      <c r="S61" s="159"/>
      <c r="T61" s="160"/>
      <c r="V61" s="55">
        <f>+W65+W66+W69</f>
        <v>0</v>
      </c>
      <c r="W61" s="56">
        <f>+V65+V66+V69</f>
        <v>0</v>
      </c>
      <c r="X61" s="57">
        <f>+V61-W61</f>
        <v>0</v>
      </c>
      <c r="AJ61" s="9"/>
      <c r="AK61" s="9"/>
      <c r="AL61" s="9"/>
      <c r="AM61" s="9"/>
    </row>
    <row r="62" spans="1:39" ht="15.75" thickTop="1">
      <c r="A62" s="75"/>
      <c r="B62" s="137"/>
      <c r="C62" s="76" t="s">
        <v>139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  <c r="T62" s="79"/>
      <c r="V62" s="80"/>
      <c r="W62" s="81" t="s">
        <v>140</v>
      </c>
      <c r="X62" s="82">
        <f>SUM(X58:X61)</f>
        <v>0</v>
      </c>
      <c r="Y62" s="81" t="str">
        <f>IF(X62=0,"OK","Virhe")</f>
        <v>OK</v>
      </c>
      <c r="AJ62" s="9"/>
      <c r="AK62" s="9"/>
      <c r="AL62" s="9"/>
      <c r="AM62" s="9"/>
    </row>
    <row r="63" spans="1:39" ht="15.75" thickBot="1">
      <c r="A63" s="83"/>
      <c r="B63" s="139"/>
      <c r="C63" s="84" t="s">
        <v>141</v>
      </c>
      <c r="D63" s="85"/>
      <c r="E63" s="85"/>
      <c r="F63" s="86"/>
      <c r="G63" s="183" t="s">
        <v>39</v>
      </c>
      <c r="H63" s="175"/>
      <c r="I63" s="174" t="s">
        <v>40</v>
      </c>
      <c r="J63" s="175"/>
      <c r="K63" s="174" t="s">
        <v>41</v>
      </c>
      <c r="L63" s="175"/>
      <c r="M63" s="174" t="s">
        <v>45</v>
      </c>
      <c r="N63" s="175"/>
      <c r="O63" s="174" t="s">
        <v>46</v>
      </c>
      <c r="P63" s="175"/>
      <c r="Q63" s="176" t="s">
        <v>37</v>
      </c>
      <c r="R63" s="177"/>
      <c r="T63" s="87"/>
      <c r="V63" s="88" t="s">
        <v>137</v>
      </c>
      <c r="W63" s="89"/>
      <c r="X63" s="43" t="s">
        <v>138</v>
      </c>
      <c r="AJ63" s="9"/>
      <c r="AK63" s="9"/>
      <c r="AL63" s="9"/>
      <c r="AM63" s="9"/>
    </row>
    <row r="64" spans="1:39" ht="15.75">
      <c r="A64" s="90" t="s">
        <v>142</v>
      </c>
      <c r="B64" s="128"/>
      <c r="C64" s="91" t="str">
        <f>IF(C58&gt;"",C58,"")</f>
        <v>Jussi Mäkelä</v>
      </c>
      <c r="D64" s="92" t="str">
        <f>IF(C60&gt;"",C60,"")</f>
        <v>Olli Julin </v>
      </c>
      <c r="E64" s="77"/>
      <c r="F64" s="93"/>
      <c r="G64" s="178">
        <v>6</v>
      </c>
      <c r="H64" s="179"/>
      <c r="I64" s="180">
        <v>5</v>
      </c>
      <c r="J64" s="181"/>
      <c r="K64" s="180">
        <v>7</v>
      </c>
      <c r="L64" s="181"/>
      <c r="M64" s="180"/>
      <c r="N64" s="181"/>
      <c r="O64" s="182"/>
      <c r="P64" s="181"/>
      <c r="Q64" s="94">
        <f aca="true" t="shared" si="42" ref="Q64:Q69">IF(COUNT(G64:O64)=0,"",COUNTIF(G64:O64,"&gt;=0"))</f>
        <v>3</v>
      </c>
      <c r="R64" s="95">
        <f aca="true" t="shared" si="43" ref="R64:R69">IF(COUNT(G64:O64)=0,"",(IF(LEFT(G64,1)="-",1,0)+IF(LEFT(I64,1)="-",1,0)+IF(LEFT(K64,1)="-",1,0)+IF(LEFT(M64,1)="-",1,0)+IF(LEFT(O64,1)="-",1,0)))</f>
        <v>0</v>
      </c>
      <c r="S64" s="96"/>
      <c r="T64" s="97"/>
      <c r="V64" s="98">
        <f aca="true" t="shared" si="44" ref="V64:W69">+Z64+AB64+AD64+AF64+AH64</f>
        <v>33</v>
      </c>
      <c r="W64" s="99">
        <f t="shared" si="44"/>
        <v>18</v>
      </c>
      <c r="X64" s="100">
        <f aca="true" t="shared" si="45" ref="X64:X69">+V64-W64</f>
        <v>15</v>
      </c>
      <c r="Z64" s="101">
        <f aca="true" t="shared" si="46" ref="Z64:Z69">IF(G64="",0,IF(LEFT(G64,1)="-",ABS(G64),(IF(G64&gt;9,G64+2,11))))</f>
        <v>11</v>
      </c>
      <c r="AA64" s="102">
        <f aca="true" t="shared" si="47" ref="AA64:AA69">IF(G64="",0,IF(LEFT(G64,1)="-",(IF(ABS(G64)&gt;9,(ABS(G64)+2),11)),G64))</f>
        <v>6</v>
      </c>
      <c r="AB64" s="101">
        <f aca="true" t="shared" si="48" ref="AB64:AB69">IF(I64="",0,IF(LEFT(I64,1)="-",ABS(I64),(IF(I64&gt;9,I64+2,11))))</f>
        <v>11</v>
      </c>
      <c r="AC64" s="102">
        <f aca="true" t="shared" si="49" ref="AC64:AC69">IF(I64="",0,IF(LEFT(I64,1)="-",(IF(ABS(I64)&gt;9,(ABS(I64)+2),11)),I64))</f>
        <v>5</v>
      </c>
      <c r="AD64" s="101">
        <f aca="true" t="shared" si="50" ref="AD64:AD69">IF(K64="",0,IF(LEFT(K64,1)="-",ABS(K64),(IF(K64&gt;9,K64+2,11))))</f>
        <v>11</v>
      </c>
      <c r="AE64" s="102">
        <f aca="true" t="shared" si="51" ref="AE64:AE69">IF(K64="",0,IF(LEFT(K64,1)="-",(IF(ABS(K64)&gt;9,(ABS(K64)+2),11)),K64))</f>
        <v>7</v>
      </c>
      <c r="AF64" s="101">
        <f aca="true" t="shared" si="52" ref="AF64:AF69">IF(M64="",0,IF(LEFT(M64,1)="-",ABS(M64),(IF(M64&gt;9,M64+2,11))))</f>
        <v>0</v>
      </c>
      <c r="AG64" s="102">
        <f aca="true" t="shared" si="53" ref="AG64:AG69">IF(M64="",0,IF(LEFT(M64,1)="-",(IF(ABS(M64)&gt;9,(ABS(M64)+2),11)),M64))</f>
        <v>0</v>
      </c>
      <c r="AH64" s="101">
        <f aca="true" t="shared" si="54" ref="AH64:AH69">IF(O64="",0,IF(LEFT(O64,1)="-",ABS(O64),(IF(O64&gt;9,O64+2,11))))</f>
        <v>0</v>
      </c>
      <c r="AI64" s="102">
        <f aca="true" t="shared" si="55" ref="AI64:AI69">IF(O64="",0,IF(LEFT(O64,1)="-",(IF(ABS(O64)&gt;9,(ABS(O64)+2),11)),O64))</f>
        <v>0</v>
      </c>
      <c r="AJ64" s="9"/>
      <c r="AK64" s="9"/>
      <c r="AL64" s="9"/>
      <c r="AM64" s="9"/>
    </row>
    <row r="65" spans="1:39" ht="15.75">
      <c r="A65" s="90" t="s">
        <v>143</v>
      </c>
      <c r="B65" s="128"/>
      <c r="C65" s="91" t="str">
        <f>IF(C59&gt;"",C59,"")</f>
        <v>Toni Pitkänen</v>
      </c>
      <c r="D65" s="103">
        <f>IF(C61&gt;"",C61,"")</f>
      </c>
      <c r="E65" s="104"/>
      <c r="F65" s="93"/>
      <c r="G65" s="184"/>
      <c r="H65" s="185"/>
      <c r="I65" s="184"/>
      <c r="J65" s="185"/>
      <c r="K65" s="184"/>
      <c r="L65" s="185"/>
      <c r="M65" s="184"/>
      <c r="N65" s="185"/>
      <c r="O65" s="184"/>
      <c r="P65" s="185"/>
      <c r="Q65" s="94">
        <f t="shared" si="42"/>
      </c>
      <c r="R65" s="95">
        <f t="shared" si="43"/>
      </c>
      <c r="S65" s="105"/>
      <c r="T65" s="106"/>
      <c r="V65" s="98">
        <f t="shared" si="44"/>
        <v>0</v>
      </c>
      <c r="W65" s="99">
        <f t="shared" si="44"/>
        <v>0</v>
      </c>
      <c r="X65" s="100">
        <f t="shared" si="45"/>
        <v>0</v>
      </c>
      <c r="Z65" s="107">
        <f t="shared" si="46"/>
        <v>0</v>
      </c>
      <c r="AA65" s="108">
        <f t="shared" si="47"/>
        <v>0</v>
      </c>
      <c r="AB65" s="107">
        <f t="shared" si="48"/>
        <v>0</v>
      </c>
      <c r="AC65" s="108">
        <f t="shared" si="49"/>
        <v>0</v>
      </c>
      <c r="AD65" s="107">
        <f t="shared" si="50"/>
        <v>0</v>
      </c>
      <c r="AE65" s="108">
        <f t="shared" si="51"/>
        <v>0</v>
      </c>
      <c r="AF65" s="107">
        <f t="shared" si="52"/>
        <v>0</v>
      </c>
      <c r="AG65" s="108">
        <f t="shared" si="53"/>
        <v>0</v>
      </c>
      <c r="AH65" s="107">
        <f t="shared" si="54"/>
        <v>0</v>
      </c>
      <c r="AI65" s="108">
        <f t="shared" si="55"/>
        <v>0</v>
      </c>
      <c r="AJ65" s="9"/>
      <c r="AK65" s="9"/>
      <c r="AL65" s="9"/>
      <c r="AM65" s="9"/>
    </row>
    <row r="66" spans="1:39" ht="16.5" thickBot="1">
      <c r="A66" s="90" t="s">
        <v>144</v>
      </c>
      <c r="B66" s="128"/>
      <c r="C66" s="109" t="str">
        <f>IF(C58&gt;"",C58,"")</f>
        <v>Jussi Mäkelä</v>
      </c>
      <c r="D66" s="110">
        <f>IF(C61&gt;"",C61,"")</f>
      </c>
      <c r="E66" s="85"/>
      <c r="F66" s="86"/>
      <c r="G66" s="186"/>
      <c r="H66" s="187"/>
      <c r="I66" s="186"/>
      <c r="J66" s="187"/>
      <c r="K66" s="186"/>
      <c r="L66" s="187"/>
      <c r="M66" s="186"/>
      <c r="N66" s="187"/>
      <c r="O66" s="186"/>
      <c r="P66" s="187"/>
      <c r="Q66" s="94">
        <f t="shared" si="42"/>
      </c>
      <c r="R66" s="95">
        <f t="shared" si="43"/>
      </c>
      <c r="S66" s="105"/>
      <c r="T66" s="106"/>
      <c r="V66" s="98">
        <f t="shared" si="44"/>
        <v>0</v>
      </c>
      <c r="W66" s="99">
        <f t="shared" si="44"/>
        <v>0</v>
      </c>
      <c r="X66" s="100">
        <f t="shared" si="45"/>
        <v>0</v>
      </c>
      <c r="Z66" s="107">
        <f t="shared" si="46"/>
        <v>0</v>
      </c>
      <c r="AA66" s="108">
        <f t="shared" si="47"/>
        <v>0</v>
      </c>
      <c r="AB66" s="107">
        <f t="shared" si="48"/>
        <v>0</v>
      </c>
      <c r="AC66" s="108">
        <f t="shared" si="49"/>
        <v>0</v>
      </c>
      <c r="AD66" s="107">
        <f t="shared" si="50"/>
        <v>0</v>
      </c>
      <c r="AE66" s="108">
        <f t="shared" si="51"/>
        <v>0</v>
      </c>
      <c r="AF66" s="107">
        <f t="shared" si="52"/>
        <v>0</v>
      </c>
      <c r="AG66" s="108">
        <f t="shared" si="53"/>
        <v>0</v>
      </c>
      <c r="AH66" s="107">
        <f t="shared" si="54"/>
        <v>0</v>
      </c>
      <c r="AI66" s="108">
        <f t="shared" si="55"/>
        <v>0</v>
      </c>
      <c r="AJ66" s="9"/>
      <c r="AK66" s="9"/>
      <c r="AL66" s="9"/>
      <c r="AM66" s="9"/>
    </row>
    <row r="67" spans="1:39" ht="15.75">
      <c r="A67" s="90" t="s">
        <v>145</v>
      </c>
      <c r="B67" s="128"/>
      <c r="C67" s="91" t="str">
        <f>IF(C59&gt;"",C59,"")</f>
        <v>Toni Pitkänen</v>
      </c>
      <c r="D67" s="103" t="str">
        <f>IF(C60&gt;"",C60,"")</f>
        <v>Olli Julin </v>
      </c>
      <c r="E67" s="77"/>
      <c r="F67" s="93"/>
      <c r="G67" s="180">
        <v>3</v>
      </c>
      <c r="H67" s="181"/>
      <c r="I67" s="180">
        <v>4</v>
      </c>
      <c r="J67" s="181"/>
      <c r="K67" s="180">
        <v>5</v>
      </c>
      <c r="L67" s="181"/>
      <c r="M67" s="180"/>
      <c r="N67" s="181"/>
      <c r="O67" s="180"/>
      <c r="P67" s="181"/>
      <c r="Q67" s="94">
        <f t="shared" si="42"/>
        <v>3</v>
      </c>
      <c r="R67" s="95">
        <f t="shared" si="43"/>
        <v>0</v>
      </c>
      <c r="S67" s="105"/>
      <c r="T67" s="106"/>
      <c r="V67" s="98">
        <f t="shared" si="44"/>
        <v>33</v>
      </c>
      <c r="W67" s="99">
        <f t="shared" si="44"/>
        <v>12</v>
      </c>
      <c r="X67" s="100">
        <f t="shared" si="45"/>
        <v>21</v>
      </c>
      <c r="Z67" s="107">
        <f t="shared" si="46"/>
        <v>11</v>
      </c>
      <c r="AA67" s="108">
        <f t="shared" si="47"/>
        <v>3</v>
      </c>
      <c r="AB67" s="107">
        <f t="shared" si="48"/>
        <v>11</v>
      </c>
      <c r="AC67" s="108">
        <f t="shared" si="49"/>
        <v>4</v>
      </c>
      <c r="AD67" s="107">
        <f t="shared" si="50"/>
        <v>11</v>
      </c>
      <c r="AE67" s="108">
        <f t="shared" si="51"/>
        <v>5</v>
      </c>
      <c r="AF67" s="107">
        <f t="shared" si="52"/>
        <v>0</v>
      </c>
      <c r="AG67" s="108">
        <f t="shared" si="53"/>
        <v>0</v>
      </c>
      <c r="AH67" s="107">
        <f t="shared" si="54"/>
        <v>0</v>
      </c>
      <c r="AI67" s="108">
        <f t="shared" si="55"/>
        <v>0</v>
      </c>
      <c r="AJ67" s="9"/>
      <c r="AK67" s="9"/>
      <c r="AL67" s="9"/>
      <c r="AM67" s="9"/>
    </row>
    <row r="68" spans="1:39" ht="15.75">
      <c r="A68" s="90" t="s">
        <v>146</v>
      </c>
      <c r="B68" s="128"/>
      <c r="C68" s="91" t="str">
        <f>IF(C58&gt;"",C58,"")</f>
        <v>Jussi Mäkelä</v>
      </c>
      <c r="D68" s="103" t="str">
        <f>IF(C59&gt;"",C59,"")</f>
        <v>Toni Pitkänen</v>
      </c>
      <c r="E68" s="104"/>
      <c r="F68" s="93"/>
      <c r="G68" s="184">
        <v>-7</v>
      </c>
      <c r="H68" s="185"/>
      <c r="I68" s="184">
        <v>-8</v>
      </c>
      <c r="J68" s="185"/>
      <c r="K68" s="188">
        <v>10</v>
      </c>
      <c r="L68" s="185"/>
      <c r="M68" s="184">
        <v>12</v>
      </c>
      <c r="N68" s="185"/>
      <c r="O68" s="184">
        <v>9</v>
      </c>
      <c r="P68" s="185"/>
      <c r="Q68" s="94">
        <f t="shared" si="42"/>
        <v>3</v>
      </c>
      <c r="R68" s="95">
        <f t="shared" si="43"/>
        <v>2</v>
      </c>
      <c r="S68" s="105"/>
      <c r="T68" s="106"/>
      <c r="V68" s="98">
        <f t="shared" si="44"/>
        <v>52</v>
      </c>
      <c r="W68" s="99">
        <f t="shared" si="44"/>
        <v>53</v>
      </c>
      <c r="X68" s="100">
        <f t="shared" si="45"/>
        <v>-1</v>
      </c>
      <c r="Z68" s="107">
        <f t="shared" si="46"/>
        <v>7</v>
      </c>
      <c r="AA68" s="108">
        <f t="shared" si="47"/>
        <v>11</v>
      </c>
      <c r="AB68" s="107">
        <f t="shared" si="48"/>
        <v>8</v>
      </c>
      <c r="AC68" s="108">
        <f t="shared" si="49"/>
        <v>11</v>
      </c>
      <c r="AD68" s="107">
        <f t="shared" si="50"/>
        <v>12</v>
      </c>
      <c r="AE68" s="108">
        <f t="shared" si="51"/>
        <v>10</v>
      </c>
      <c r="AF68" s="107">
        <f t="shared" si="52"/>
        <v>14</v>
      </c>
      <c r="AG68" s="108">
        <f t="shared" si="53"/>
        <v>12</v>
      </c>
      <c r="AH68" s="107">
        <f t="shared" si="54"/>
        <v>11</v>
      </c>
      <c r="AI68" s="108">
        <f t="shared" si="55"/>
        <v>9</v>
      </c>
      <c r="AJ68" s="9"/>
      <c r="AK68" s="9"/>
      <c r="AL68" s="9"/>
      <c r="AM68" s="9"/>
    </row>
    <row r="69" spans="1:39" ht="16.5" thickBot="1">
      <c r="A69" s="111" t="s">
        <v>147</v>
      </c>
      <c r="B69" s="140"/>
      <c r="C69" s="112" t="str">
        <f>IF(C60&gt;"",C60,"")</f>
        <v>Olli Julin </v>
      </c>
      <c r="D69" s="113">
        <f>IF(C61&gt;"",C61,"")</f>
      </c>
      <c r="E69" s="114"/>
      <c r="F69" s="115"/>
      <c r="G69" s="165"/>
      <c r="H69" s="166"/>
      <c r="I69" s="165"/>
      <c r="J69" s="166"/>
      <c r="K69" s="165"/>
      <c r="L69" s="166"/>
      <c r="M69" s="165"/>
      <c r="N69" s="166"/>
      <c r="O69" s="165"/>
      <c r="P69" s="166"/>
      <c r="Q69" s="116">
        <f t="shared" si="42"/>
      </c>
      <c r="R69" s="117">
        <f t="shared" si="43"/>
      </c>
      <c r="S69" s="118"/>
      <c r="T69" s="119"/>
      <c r="V69" s="98">
        <f t="shared" si="44"/>
        <v>0</v>
      </c>
      <c r="W69" s="99">
        <f t="shared" si="44"/>
        <v>0</v>
      </c>
      <c r="X69" s="100">
        <f t="shared" si="45"/>
        <v>0</v>
      </c>
      <c r="Z69" s="120">
        <f t="shared" si="46"/>
        <v>0</v>
      </c>
      <c r="AA69" s="121">
        <f t="shared" si="47"/>
        <v>0</v>
      </c>
      <c r="AB69" s="120">
        <f t="shared" si="48"/>
        <v>0</v>
      </c>
      <c r="AC69" s="121">
        <f t="shared" si="49"/>
        <v>0</v>
      </c>
      <c r="AD69" s="120">
        <f t="shared" si="50"/>
        <v>0</v>
      </c>
      <c r="AE69" s="121">
        <f t="shared" si="51"/>
        <v>0</v>
      </c>
      <c r="AF69" s="120">
        <f t="shared" si="52"/>
        <v>0</v>
      </c>
      <c r="AG69" s="121">
        <f t="shared" si="53"/>
        <v>0</v>
      </c>
      <c r="AH69" s="120">
        <f t="shared" si="54"/>
        <v>0</v>
      </c>
      <c r="AI69" s="121">
        <f t="shared" si="55"/>
        <v>0</v>
      </c>
      <c r="AJ69" s="9"/>
      <c r="AK69" s="9"/>
      <c r="AL69" s="9"/>
      <c r="AM69" s="9"/>
    </row>
    <row r="70" spans="1:39" ht="13.5" thickTop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4" ht="11.25" customHeight="1"/>
  </sheetData>
  <mergeCells count="212">
    <mergeCell ref="O69:P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5:P65"/>
    <mergeCell ref="G66:H66"/>
    <mergeCell ref="I66:J66"/>
    <mergeCell ref="K66:L66"/>
    <mergeCell ref="M66:N66"/>
    <mergeCell ref="O66:P66"/>
    <mergeCell ref="G65:H65"/>
    <mergeCell ref="I65:J65"/>
    <mergeCell ref="K65:L65"/>
    <mergeCell ref="M65:N65"/>
    <mergeCell ref="O64:P64"/>
    <mergeCell ref="G63:H63"/>
    <mergeCell ref="I63:J63"/>
    <mergeCell ref="K63:L63"/>
    <mergeCell ref="G64:H64"/>
    <mergeCell ref="I64:J64"/>
    <mergeCell ref="K64:L64"/>
    <mergeCell ref="M64:N64"/>
    <mergeCell ref="S60:T60"/>
    <mergeCell ref="S61:T61"/>
    <mergeCell ref="O63:P63"/>
    <mergeCell ref="Q63:R63"/>
    <mergeCell ref="O52:P52"/>
    <mergeCell ref="K55:N55"/>
    <mergeCell ref="O55:Q55"/>
    <mergeCell ref="R55:T55"/>
    <mergeCell ref="O50:P50"/>
    <mergeCell ref="G51:H51"/>
    <mergeCell ref="I51:J51"/>
    <mergeCell ref="K51:L51"/>
    <mergeCell ref="M51:N51"/>
    <mergeCell ref="O51:P51"/>
    <mergeCell ref="G50:H50"/>
    <mergeCell ref="I50:J50"/>
    <mergeCell ref="K50:L50"/>
    <mergeCell ref="M50:N50"/>
    <mergeCell ref="O48:P48"/>
    <mergeCell ref="G49:H49"/>
    <mergeCell ref="I49:J49"/>
    <mergeCell ref="K49:L49"/>
    <mergeCell ref="M49:N49"/>
    <mergeCell ref="O49:P49"/>
    <mergeCell ref="G48:H48"/>
    <mergeCell ref="I48:J48"/>
    <mergeCell ref="K48:L48"/>
    <mergeCell ref="M48:N48"/>
    <mergeCell ref="O47:P47"/>
    <mergeCell ref="G46:H46"/>
    <mergeCell ref="I46:J46"/>
    <mergeCell ref="K46:L46"/>
    <mergeCell ref="G47:H47"/>
    <mergeCell ref="I47:J47"/>
    <mergeCell ref="K47:L47"/>
    <mergeCell ref="M47:N47"/>
    <mergeCell ref="R39:T39"/>
    <mergeCell ref="E40:F40"/>
    <mergeCell ref="G40:H40"/>
    <mergeCell ref="I40:J40"/>
    <mergeCell ref="K40:L40"/>
    <mergeCell ref="M40:N40"/>
    <mergeCell ref="S40:T40"/>
    <mergeCell ref="E39:G39"/>
    <mergeCell ref="H39:J39"/>
    <mergeCell ref="K39:N39"/>
    <mergeCell ref="O35:P35"/>
    <mergeCell ref="K38:N38"/>
    <mergeCell ref="O38:Q38"/>
    <mergeCell ref="R38:T38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O29:P29"/>
    <mergeCell ref="Q29:R29"/>
    <mergeCell ref="G30:H30"/>
    <mergeCell ref="I30:J30"/>
    <mergeCell ref="K30:L30"/>
    <mergeCell ref="M30:N30"/>
    <mergeCell ref="O30:P30"/>
    <mergeCell ref="G29:H29"/>
    <mergeCell ref="I29:J29"/>
    <mergeCell ref="K29:L29"/>
    <mergeCell ref="M23:N23"/>
    <mergeCell ref="S23:T23"/>
    <mergeCell ref="S26:T26"/>
    <mergeCell ref="S27:T27"/>
    <mergeCell ref="S24:T24"/>
    <mergeCell ref="S25:T25"/>
    <mergeCell ref="O18:P18"/>
    <mergeCell ref="K21:N21"/>
    <mergeCell ref="O21:Q21"/>
    <mergeCell ref="R21:T21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2:P12"/>
    <mergeCell ref="Q12:R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E5:G5"/>
    <mergeCell ref="H5:J5"/>
    <mergeCell ref="K5:N5"/>
    <mergeCell ref="E6:F6"/>
    <mergeCell ref="G6:H6"/>
    <mergeCell ref="I6:J6"/>
    <mergeCell ref="K6:L6"/>
    <mergeCell ref="M29:N29"/>
    <mergeCell ref="G69:H69"/>
    <mergeCell ref="I69:J69"/>
    <mergeCell ref="K69:L69"/>
    <mergeCell ref="M69:N69"/>
    <mergeCell ref="G52:H52"/>
    <mergeCell ref="M63:N63"/>
    <mergeCell ref="G57:H57"/>
    <mergeCell ref="I57:J57"/>
    <mergeCell ref="K57:L57"/>
    <mergeCell ref="S58:T58"/>
    <mergeCell ref="S59:T59"/>
    <mergeCell ref="E56:G56"/>
    <mergeCell ref="H56:J56"/>
    <mergeCell ref="K56:N56"/>
    <mergeCell ref="R56:T56"/>
    <mergeCell ref="E57:F57"/>
    <mergeCell ref="M57:N57"/>
    <mergeCell ref="S57:T57"/>
    <mergeCell ref="I52:J52"/>
    <mergeCell ref="K52:L52"/>
    <mergeCell ref="M52:N52"/>
    <mergeCell ref="S41:T41"/>
    <mergeCell ref="S42:T42"/>
    <mergeCell ref="M46:N46"/>
    <mergeCell ref="S43:T43"/>
    <mergeCell ref="S44:T44"/>
    <mergeCell ref="O46:P46"/>
    <mergeCell ref="Q46:R46"/>
    <mergeCell ref="G35:H35"/>
    <mergeCell ref="I35:J35"/>
    <mergeCell ref="K35:L35"/>
    <mergeCell ref="M35:N35"/>
    <mergeCell ref="E22:G22"/>
    <mergeCell ref="H22:J22"/>
    <mergeCell ref="K22:N22"/>
    <mergeCell ref="R22:T22"/>
    <mergeCell ref="E23:F23"/>
    <mergeCell ref="G23:H23"/>
    <mergeCell ref="I23:J23"/>
    <mergeCell ref="K23:L23"/>
    <mergeCell ref="G18:H18"/>
    <mergeCell ref="I18:J18"/>
    <mergeCell ref="K18:L18"/>
    <mergeCell ref="M18:N18"/>
    <mergeCell ref="S10:T10"/>
    <mergeCell ref="M6:N6"/>
    <mergeCell ref="S6:T6"/>
    <mergeCell ref="S7:T7"/>
    <mergeCell ref="S8:T8"/>
    <mergeCell ref="K4:N4"/>
    <mergeCell ref="O4:Q4"/>
    <mergeCell ref="R4:T4"/>
    <mergeCell ref="S9:T9"/>
    <mergeCell ref="R5:T5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10"/>
  <sheetViews>
    <sheetView view="pageBreakPreview" zoomScaleNormal="75" zoomScaleSheetLayoutView="100" workbookViewId="0" topLeftCell="A1">
      <selection activeCell="B10" sqref="B10"/>
    </sheetView>
  </sheetViews>
  <sheetFormatPr defaultColWidth="9.140625" defaultRowHeight="12.75"/>
  <cols>
    <col min="3" max="3" width="24.8515625" style="0" customWidth="1"/>
    <col min="4" max="4" width="16.00390625" style="0" customWidth="1"/>
  </cols>
  <sheetData>
    <row r="1" spans="3:10" ht="12.75">
      <c r="C1" t="s">
        <v>56</v>
      </c>
      <c r="F1" s="9"/>
      <c r="G1" s="9"/>
      <c r="H1" s="9"/>
      <c r="I1" s="9"/>
      <c r="J1" s="9"/>
    </row>
    <row r="2" spans="6:10" ht="12.75">
      <c r="F2" s="9"/>
      <c r="G2" s="9"/>
      <c r="H2" s="9"/>
      <c r="I2" s="9"/>
      <c r="J2" s="9"/>
    </row>
    <row r="3" spans="1:10" ht="12.75">
      <c r="A3" s="2">
        <v>1</v>
      </c>
      <c r="B3" s="2">
        <v>1823</v>
      </c>
      <c r="C3" s="2" t="s">
        <v>171</v>
      </c>
      <c r="D3" s="2" t="s">
        <v>26</v>
      </c>
      <c r="E3" s="9" t="s">
        <v>90</v>
      </c>
      <c r="F3" s="9"/>
      <c r="G3" s="9"/>
      <c r="H3" s="9"/>
      <c r="I3" s="9"/>
      <c r="J3" s="9"/>
    </row>
    <row r="4" spans="1:10" ht="12.75">
      <c r="A4" s="2">
        <f aca="true" t="shared" si="0" ref="A4:A10">A3+1</f>
        <v>2</v>
      </c>
      <c r="B4" s="2">
        <v>1555</v>
      </c>
      <c r="C4" s="2" t="s">
        <v>214</v>
      </c>
      <c r="D4" s="2" t="s">
        <v>32</v>
      </c>
      <c r="E4" s="10" t="s">
        <v>351</v>
      </c>
      <c r="F4" s="9" t="s">
        <v>90</v>
      </c>
      <c r="G4" s="9"/>
      <c r="H4" s="9"/>
      <c r="I4" s="9"/>
      <c r="J4" s="9"/>
    </row>
    <row r="5" spans="1:10" ht="12.75">
      <c r="A5" s="2">
        <f t="shared" si="0"/>
        <v>3</v>
      </c>
      <c r="B5" s="2">
        <v>1597</v>
      </c>
      <c r="C5" s="2" t="s">
        <v>227</v>
      </c>
      <c r="D5" s="2" t="s">
        <v>229</v>
      </c>
      <c r="E5" s="9" t="s">
        <v>91</v>
      </c>
      <c r="F5" s="10" t="s">
        <v>355</v>
      </c>
      <c r="G5" s="9"/>
      <c r="H5" s="9"/>
      <c r="I5" s="9"/>
      <c r="J5" s="9"/>
    </row>
    <row r="6" spans="1:10" ht="12.75">
      <c r="A6" s="2">
        <f t="shared" si="0"/>
        <v>4</v>
      </c>
      <c r="B6" s="2">
        <v>1654</v>
      </c>
      <c r="C6" s="2" t="s">
        <v>272</v>
      </c>
      <c r="D6" s="2" t="s">
        <v>25</v>
      </c>
      <c r="E6" s="11" t="s">
        <v>339</v>
      </c>
      <c r="F6" s="12"/>
      <c r="G6" s="9" t="s">
        <v>293</v>
      </c>
      <c r="H6" s="9"/>
      <c r="I6" s="9"/>
      <c r="J6" s="9"/>
    </row>
    <row r="7" spans="1:10" ht="12.75">
      <c r="A7" s="2">
        <f t="shared" si="0"/>
        <v>5</v>
      </c>
      <c r="B7" s="2">
        <v>1648</v>
      </c>
      <c r="C7" s="2" t="s">
        <v>51</v>
      </c>
      <c r="D7" s="2" t="s">
        <v>32</v>
      </c>
      <c r="E7" s="9" t="s">
        <v>292</v>
      </c>
      <c r="F7" s="12"/>
      <c r="G7" s="13" t="s">
        <v>357</v>
      </c>
      <c r="H7" s="9"/>
      <c r="I7" s="9"/>
      <c r="J7" s="9"/>
    </row>
    <row r="8" spans="1:10" ht="12.75">
      <c r="A8" s="2">
        <f t="shared" si="0"/>
        <v>6</v>
      </c>
      <c r="B8" s="2">
        <v>1595</v>
      </c>
      <c r="C8" s="2" t="s">
        <v>60</v>
      </c>
      <c r="D8" s="2" t="s">
        <v>119</v>
      </c>
      <c r="E8" s="10" t="s">
        <v>353</v>
      </c>
      <c r="F8" s="14" t="s">
        <v>293</v>
      </c>
      <c r="G8" s="12"/>
      <c r="H8" s="9"/>
      <c r="I8" s="9"/>
      <c r="J8" s="9"/>
    </row>
    <row r="9" spans="1:10" ht="12.75">
      <c r="A9" s="2">
        <f t="shared" si="0"/>
        <v>7</v>
      </c>
      <c r="B9" s="2">
        <v>1613</v>
      </c>
      <c r="C9" s="2" t="s">
        <v>69</v>
      </c>
      <c r="D9" s="2" t="s">
        <v>119</v>
      </c>
      <c r="E9" s="9" t="s">
        <v>293</v>
      </c>
      <c r="F9" s="11" t="s">
        <v>356</v>
      </c>
      <c r="G9" s="12"/>
      <c r="H9" s="9"/>
      <c r="I9" s="9"/>
      <c r="J9" s="9"/>
    </row>
    <row r="10" spans="1:10" ht="12.75">
      <c r="A10" s="2">
        <f t="shared" si="0"/>
        <v>8</v>
      </c>
      <c r="B10" s="2">
        <v>1744</v>
      </c>
      <c r="C10" s="2" t="s">
        <v>66</v>
      </c>
      <c r="D10" s="2" t="s">
        <v>25</v>
      </c>
      <c r="E10" s="11" t="s">
        <v>338</v>
      </c>
      <c r="F10" s="9"/>
      <c r="G10" s="12"/>
      <c r="H10" s="9"/>
      <c r="I10" s="9"/>
      <c r="J10" s="9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67"/>
  <sheetViews>
    <sheetView view="pageBreakPreview" zoomScaleNormal="75" zoomScaleSheetLayoutView="100" workbookViewId="0" topLeftCell="A37">
      <selection activeCell="C48" sqref="C48"/>
    </sheetView>
  </sheetViews>
  <sheetFormatPr defaultColWidth="9.140625" defaultRowHeight="12.75"/>
  <cols>
    <col min="2" max="2" width="8.28125" style="0" customWidth="1"/>
    <col min="3" max="3" width="20.7109375" style="0" customWidth="1"/>
    <col min="4" max="4" width="10.57421875" style="0" customWidth="1"/>
    <col min="8" max="8" width="9.140625" style="9" customWidth="1"/>
  </cols>
  <sheetData>
    <row r="1" ht="12.75">
      <c r="A1" t="s">
        <v>244</v>
      </c>
    </row>
    <row r="3" spans="1:7" ht="12.75">
      <c r="A3" s="2">
        <v>1</v>
      </c>
      <c r="B3" s="2">
        <v>2250</v>
      </c>
      <c r="C3" s="2" t="s">
        <v>64</v>
      </c>
      <c r="D3" s="2" t="s">
        <v>24</v>
      </c>
      <c r="E3" s="9"/>
      <c r="F3" s="9"/>
      <c r="G3" s="9"/>
    </row>
    <row r="4" spans="1:7" ht="12.75">
      <c r="A4" s="2">
        <f aca="true" t="shared" si="0" ref="A4:A34">A3+1</f>
        <v>2</v>
      </c>
      <c r="B4" s="2"/>
      <c r="C4" s="2"/>
      <c r="D4" s="2"/>
      <c r="E4" s="10"/>
      <c r="F4" s="9" t="s">
        <v>90</v>
      </c>
      <c r="G4" s="9"/>
    </row>
    <row r="5" spans="1:7" ht="12.75">
      <c r="A5" s="2">
        <f t="shared" si="0"/>
        <v>3</v>
      </c>
      <c r="B5" s="2"/>
      <c r="C5" s="2"/>
      <c r="D5" s="2"/>
      <c r="E5" s="9"/>
      <c r="F5" s="10" t="s">
        <v>307</v>
      </c>
      <c r="G5" s="9"/>
    </row>
    <row r="6" spans="1:7" ht="12.75">
      <c r="A6" s="2">
        <f t="shared" si="0"/>
        <v>4</v>
      </c>
      <c r="B6" s="2">
        <v>1807</v>
      </c>
      <c r="C6" s="2" t="s">
        <v>219</v>
      </c>
      <c r="D6" s="2" t="s">
        <v>25</v>
      </c>
      <c r="E6" s="11"/>
      <c r="F6" s="12"/>
      <c r="G6" s="9" t="s">
        <v>90</v>
      </c>
    </row>
    <row r="7" spans="1:7" ht="12.75">
      <c r="A7" s="2">
        <f t="shared" si="0"/>
        <v>5</v>
      </c>
      <c r="B7" s="2">
        <v>1744</v>
      </c>
      <c r="C7" s="4" t="s">
        <v>66</v>
      </c>
      <c r="D7" s="4" t="s">
        <v>25</v>
      </c>
      <c r="E7" s="9"/>
      <c r="F7" s="12"/>
      <c r="G7" s="13" t="s">
        <v>334</v>
      </c>
    </row>
    <row r="8" spans="1:7" ht="12.75">
      <c r="A8" s="2">
        <f t="shared" si="0"/>
        <v>6</v>
      </c>
      <c r="B8" s="2"/>
      <c r="C8" s="2"/>
      <c r="D8" s="2"/>
      <c r="E8" s="10"/>
      <c r="F8" s="14" t="s">
        <v>293</v>
      </c>
      <c r="G8" s="12"/>
    </row>
    <row r="9" spans="1:7" ht="12.75">
      <c r="A9" s="2">
        <f t="shared" si="0"/>
        <v>7</v>
      </c>
      <c r="B9" s="2"/>
      <c r="C9" s="2"/>
      <c r="D9" s="2"/>
      <c r="E9" s="9"/>
      <c r="F9" s="11" t="s">
        <v>312</v>
      </c>
      <c r="G9" s="12"/>
    </row>
    <row r="10" spans="1:8" ht="12.75">
      <c r="A10" s="2">
        <f t="shared" si="0"/>
        <v>8</v>
      </c>
      <c r="B10" s="2">
        <v>2049</v>
      </c>
      <c r="C10" s="2" t="s">
        <v>280</v>
      </c>
      <c r="D10" s="2" t="s">
        <v>119</v>
      </c>
      <c r="E10" s="11"/>
      <c r="F10" s="9"/>
      <c r="G10" s="12"/>
      <c r="H10" s="9" t="s">
        <v>90</v>
      </c>
    </row>
    <row r="11" spans="1:8" ht="12.75">
      <c r="A11" s="2">
        <f t="shared" si="0"/>
        <v>9</v>
      </c>
      <c r="B11" s="2">
        <v>2070</v>
      </c>
      <c r="C11" s="2" t="s">
        <v>121</v>
      </c>
      <c r="D11" s="2" t="s">
        <v>153</v>
      </c>
      <c r="E11" s="9"/>
      <c r="F11" s="9"/>
      <c r="G11" s="12"/>
      <c r="H11" s="13" t="s">
        <v>341</v>
      </c>
    </row>
    <row r="12" spans="1:8" ht="12.75">
      <c r="A12" s="2">
        <f t="shared" si="0"/>
        <v>10</v>
      </c>
      <c r="B12" s="2"/>
      <c r="C12" s="2"/>
      <c r="D12" s="2"/>
      <c r="E12" s="10"/>
      <c r="F12" s="9" t="s">
        <v>287</v>
      </c>
      <c r="G12" s="12"/>
      <c r="H12" s="12"/>
    </row>
    <row r="13" spans="1:8" ht="12.75">
      <c r="A13" s="2">
        <f t="shared" si="0"/>
        <v>11</v>
      </c>
      <c r="B13" s="2"/>
      <c r="C13" s="2"/>
      <c r="D13" s="2"/>
      <c r="E13" s="9"/>
      <c r="F13" s="10" t="s">
        <v>314</v>
      </c>
      <c r="G13" s="12"/>
      <c r="H13" s="12"/>
    </row>
    <row r="14" spans="1:8" ht="12.75">
      <c r="A14" s="2">
        <f t="shared" si="0"/>
        <v>12</v>
      </c>
      <c r="B14" s="2">
        <v>1941</v>
      </c>
      <c r="C14" s="2" t="s">
        <v>230</v>
      </c>
      <c r="D14" s="2" t="s">
        <v>32</v>
      </c>
      <c r="E14" s="11"/>
      <c r="F14" s="12"/>
      <c r="G14" s="14" t="s">
        <v>288</v>
      </c>
      <c r="H14" s="12"/>
    </row>
    <row r="15" spans="1:8" ht="12.75">
      <c r="A15" s="2">
        <f t="shared" si="0"/>
        <v>13</v>
      </c>
      <c r="B15" s="2">
        <v>1923</v>
      </c>
      <c r="C15" s="4" t="s">
        <v>223</v>
      </c>
      <c r="D15" s="2" t="s">
        <v>26</v>
      </c>
      <c r="E15" s="9"/>
      <c r="F15" s="9"/>
      <c r="G15" s="11" t="s">
        <v>331</v>
      </c>
      <c r="H15" s="12"/>
    </row>
    <row r="16" spans="1:8" ht="12.75">
      <c r="A16" s="2">
        <f t="shared" si="0"/>
        <v>14</v>
      </c>
      <c r="B16" s="2"/>
      <c r="C16" s="2"/>
      <c r="D16" s="2"/>
      <c r="E16" s="10"/>
      <c r="F16" s="15"/>
      <c r="G16" s="9"/>
      <c r="H16" s="12"/>
    </row>
    <row r="17" spans="1:8" ht="12.75">
      <c r="A17" s="2">
        <f t="shared" si="0"/>
        <v>15</v>
      </c>
      <c r="B17" s="2"/>
      <c r="C17" s="2"/>
      <c r="D17" s="2"/>
      <c r="E17" s="9"/>
      <c r="F17" s="11"/>
      <c r="G17" s="9"/>
      <c r="H17" s="12"/>
    </row>
    <row r="18" spans="1:8" ht="12.75">
      <c r="A18" s="2">
        <f t="shared" si="0"/>
        <v>16</v>
      </c>
      <c r="B18" s="2"/>
      <c r="C18" s="2"/>
      <c r="D18" s="2"/>
      <c r="E18" s="11"/>
      <c r="F18" s="9"/>
      <c r="G18" s="9"/>
      <c r="H18" s="12"/>
    </row>
    <row r="19" spans="1:9" ht="12.75">
      <c r="A19" s="2">
        <f t="shared" si="0"/>
        <v>17</v>
      </c>
      <c r="B19" s="2">
        <v>2111</v>
      </c>
      <c r="C19" s="2" t="s">
        <v>152</v>
      </c>
      <c r="D19" s="2" t="s">
        <v>153</v>
      </c>
      <c r="E19" s="9"/>
      <c r="F19" s="9"/>
      <c r="G19" s="9"/>
      <c r="H19" s="12"/>
      <c r="I19" s="123">
        <v>1</v>
      </c>
    </row>
    <row r="20" spans="1:9" ht="12.75">
      <c r="A20" s="2">
        <f t="shared" si="0"/>
        <v>18</v>
      </c>
      <c r="B20" s="2"/>
      <c r="C20" s="2"/>
      <c r="D20" s="2"/>
      <c r="E20" s="10"/>
      <c r="F20" s="22" t="s">
        <v>300</v>
      </c>
      <c r="G20" s="7"/>
      <c r="H20" s="12"/>
      <c r="I20" s="124" t="s">
        <v>345</v>
      </c>
    </row>
    <row r="21" spans="1:9" ht="12.75">
      <c r="A21" s="2">
        <f t="shared" si="0"/>
        <v>19</v>
      </c>
      <c r="B21" s="2"/>
      <c r="C21" s="2"/>
      <c r="D21" s="2"/>
      <c r="E21" s="9"/>
      <c r="F21" s="10" t="s">
        <v>317</v>
      </c>
      <c r="G21" s="9"/>
      <c r="H21" s="12"/>
      <c r="I21" s="125"/>
    </row>
    <row r="22" spans="1:9" ht="12.75">
      <c r="A22" s="2">
        <f t="shared" si="0"/>
        <v>20</v>
      </c>
      <c r="B22" s="2">
        <v>1599</v>
      </c>
      <c r="C22" s="2" t="s">
        <v>239</v>
      </c>
      <c r="D22" s="2" t="s">
        <v>232</v>
      </c>
      <c r="E22" s="11"/>
      <c r="F22" s="12"/>
      <c r="G22" s="9" t="s">
        <v>300</v>
      </c>
      <c r="H22" s="12"/>
      <c r="I22" s="125"/>
    </row>
    <row r="23" spans="1:9" ht="12.75">
      <c r="A23" s="2">
        <f t="shared" si="0"/>
        <v>21</v>
      </c>
      <c r="B23" s="2"/>
      <c r="C23" s="2"/>
      <c r="D23" s="2"/>
      <c r="E23" s="9"/>
      <c r="F23" s="9"/>
      <c r="G23" s="10" t="s">
        <v>330</v>
      </c>
      <c r="H23" s="12"/>
      <c r="I23" s="125"/>
    </row>
    <row r="24" spans="1:9" ht="12.75">
      <c r="A24" s="2">
        <f t="shared" si="0"/>
        <v>22</v>
      </c>
      <c r="B24" s="2"/>
      <c r="C24" s="2"/>
      <c r="D24" s="2"/>
      <c r="E24" s="10"/>
      <c r="F24" s="15"/>
      <c r="G24" s="12"/>
      <c r="H24" s="12"/>
      <c r="I24" s="125"/>
    </row>
    <row r="25" spans="1:9" ht="12.75">
      <c r="A25" s="2">
        <f t="shared" si="0"/>
        <v>23</v>
      </c>
      <c r="B25" s="2"/>
      <c r="C25" s="2"/>
      <c r="D25" s="2"/>
      <c r="E25" s="9"/>
      <c r="F25" s="16"/>
      <c r="G25" s="12"/>
      <c r="H25" s="12"/>
      <c r="I25" s="125"/>
    </row>
    <row r="26" spans="1:9" ht="12.75">
      <c r="A26" s="2">
        <f t="shared" si="0"/>
        <v>24</v>
      </c>
      <c r="B26" s="2">
        <v>2047</v>
      </c>
      <c r="C26" s="2" t="s">
        <v>47</v>
      </c>
      <c r="D26" s="2" t="s">
        <v>119</v>
      </c>
      <c r="E26" s="11"/>
      <c r="F26" s="9"/>
      <c r="G26" s="12"/>
      <c r="H26" s="14" t="s">
        <v>300</v>
      </c>
      <c r="I26" s="125"/>
    </row>
    <row r="27" spans="1:9" ht="12.75">
      <c r="A27" s="2">
        <f t="shared" si="0"/>
        <v>25</v>
      </c>
      <c r="B27" s="2">
        <v>2037</v>
      </c>
      <c r="C27" s="4" t="s">
        <v>122</v>
      </c>
      <c r="D27" s="2" t="s">
        <v>153</v>
      </c>
      <c r="E27" s="9"/>
      <c r="F27" s="9"/>
      <c r="G27" s="12"/>
      <c r="H27" s="17" t="s">
        <v>336</v>
      </c>
      <c r="I27" s="125"/>
    </row>
    <row r="28" spans="1:9" ht="12.75">
      <c r="A28" s="2">
        <f t="shared" si="0"/>
        <v>26</v>
      </c>
      <c r="B28" s="2"/>
      <c r="C28" s="2"/>
      <c r="D28" s="2"/>
      <c r="E28" s="10"/>
      <c r="F28" s="9" t="s">
        <v>294</v>
      </c>
      <c r="G28" s="12"/>
      <c r="I28" s="125"/>
    </row>
    <row r="29" spans="1:9" ht="12.75">
      <c r="A29" s="2">
        <f t="shared" si="0"/>
        <v>27</v>
      </c>
      <c r="B29" s="2">
        <v>1640</v>
      </c>
      <c r="C29" s="2" t="s">
        <v>70</v>
      </c>
      <c r="D29" s="2" t="s">
        <v>26</v>
      </c>
      <c r="E29" s="9" t="s">
        <v>310</v>
      </c>
      <c r="F29" s="10" t="s">
        <v>324</v>
      </c>
      <c r="G29" s="12"/>
      <c r="I29" s="125"/>
    </row>
    <row r="30" spans="1:9" ht="12.75">
      <c r="A30" s="2">
        <f t="shared" si="0"/>
        <v>28</v>
      </c>
      <c r="B30" s="2">
        <v>1915</v>
      </c>
      <c r="C30" s="2" t="s">
        <v>76</v>
      </c>
      <c r="D30" s="2" t="s">
        <v>77</v>
      </c>
      <c r="E30" s="11" t="s">
        <v>311</v>
      </c>
      <c r="F30" s="12"/>
      <c r="G30" s="14" t="s">
        <v>298</v>
      </c>
      <c r="I30" s="125"/>
    </row>
    <row r="31" spans="1:9" ht="12.75">
      <c r="A31" s="2">
        <f t="shared" si="0"/>
        <v>29</v>
      </c>
      <c r="B31" s="2">
        <v>1907</v>
      </c>
      <c r="C31" s="2" t="s">
        <v>117</v>
      </c>
      <c r="D31" s="2" t="s">
        <v>28</v>
      </c>
      <c r="E31" s="9"/>
      <c r="F31" s="9"/>
      <c r="G31" s="11" t="s">
        <v>299</v>
      </c>
      <c r="I31" s="125"/>
    </row>
    <row r="32" spans="1:9" ht="12.75">
      <c r="A32" s="2">
        <f t="shared" si="0"/>
        <v>30</v>
      </c>
      <c r="B32" s="2"/>
      <c r="C32" s="4"/>
      <c r="D32" s="4"/>
      <c r="E32" s="10"/>
      <c r="F32" s="15" t="s">
        <v>298</v>
      </c>
      <c r="G32" s="9"/>
      <c r="I32" s="125"/>
    </row>
    <row r="33" spans="1:9" ht="12.75">
      <c r="A33" s="2">
        <f t="shared" si="0"/>
        <v>31</v>
      </c>
      <c r="B33" s="2"/>
      <c r="C33" s="2"/>
      <c r="D33" s="2"/>
      <c r="E33" s="9"/>
      <c r="F33" s="16" t="s">
        <v>313</v>
      </c>
      <c r="G33" s="9"/>
      <c r="I33" s="125"/>
    </row>
    <row r="34" spans="1:10" ht="12.75">
      <c r="A34" s="2">
        <f t="shared" si="0"/>
        <v>32</v>
      </c>
      <c r="B34" s="2">
        <v>2208</v>
      </c>
      <c r="C34" s="2" t="s">
        <v>79</v>
      </c>
      <c r="D34" s="2" t="s">
        <v>32</v>
      </c>
      <c r="E34" s="11"/>
      <c r="F34" s="9"/>
      <c r="G34" s="9"/>
      <c r="I34" s="125"/>
      <c r="J34">
        <v>1</v>
      </c>
    </row>
    <row r="35" spans="1:10" ht="12.75">
      <c r="A35" s="2">
        <v>33</v>
      </c>
      <c r="B35" s="2">
        <v>2175</v>
      </c>
      <c r="C35" s="2" t="s">
        <v>61</v>
      </c>
      <c r="D35" s="2" t="s">
        <v>112</v>
      </c>
      <c r="E35" s="9"/>
      <c r="F35" s="9"/>
      <c r="G35" s="9"/>
      <c r="I35" s="125"/>
      <c r="J35" s="122" t="s">
        <v>373</v>
      </c>
    </row>
    <row r="36" spans="1:9" ht="12.75">
      <c r="A36" s="2">
        <f aca="true" t="shared" si="1" ref="A36:A66">A35+1</f>
        <v>34</v>
      </c>
      <c r="B36" s="2"/>
      <c r="C36" s="4"/>
      <c r="D36" s="4"/>
      <c r="E36" s="10"/>
      <c r="F36" s="9" t="s">
        <v>320</v>
      </c>
      <c r="G36" s="9"/>
      <c r="I36" s="125"/>
    </row>
    <row r="37" spans="1:9" ht="12.75">
      <c r="A37" s="2">
        <f t="shared" si="1"/>
        <v>35</v>
      </c>
      <c r="B37" s="2"/>
      <c r="C37" s="2"/>
      <c r="D37" s="2"/>
      <c r="E37" s="9"/>
      <c r="F37" s="10" t="s">
        <v>321</v>
      </c>
      <c r="G37" s="9"/>
      <c r="I37" s="125"/>
    </row>
    <row r="38" spans="1:9" ht="12.75">
      <c r="A38" s="2">
        <f t="shared" si="1"/>
        <v>36</v>
      </c>
      <c r="B38" s="2">
        <v>1983</v>
      </c>
      <c r="C38" s="2" t="s">
        <v>224</v>
      </c>
      <c r="D38" s="2" t="s">
        <v>232</v>
      </c>
      <c r="E38" s="11"/>
      <c r="F38" s="12"/>
      <c r="G38" s="9" t="s">
        <v>320</v>
      </c>
      <c r="I38" s="125"/>
    </row>
    <row r="39" spans="1:9" ht="12.75">
      <c r="A39" s="2">
        <f t="shared" si="1"/>
        <v>37</v>
      </c>
      <c r="B39" s="2"/>
      <c r="C39" s="2"/>
      <c r="D39" s="2" t="s">
        <v>119</v>
      </c>
      <c r="E39" s="9"/>
      <c r="F39" s="12"/>
      <c r="G39" s="13" t="s">
        <v>333</v>
      </c>
      <c r="I39" s="125"/>
    </row>
    <row r="40" spans="1:9" ht="12.75">
      <c r="A40" s="2">
        <f t="shared" si="1"/>
        <v>38</v>
      </c>
      <c r="B40" s="2"/>
      <c r="C40" s="2"/>
      <c r="D40" s="2"/>
      <c r="E40" s="10"/>
      <c r="F40" s="14"/>
      <c r="G40" s="12"/>
      <c r="I40" s="125"/>
    </row>
    <row r="41" spans="1:9" ht="12.75">
      <c r="A41" s="2">
        <f t="shared" si="1"/>
        <v>39</v>
      </c>
      <c r="B41" s="2"/>
      <c r="C41" s="2"/>
      <c r="D41" s="2"/>
      <c r="E41" s="9"/>
      <c r="F41" s="11"/>
      <c r="G41" s="12"/>
      <c r="I41" s="125"/>
    </row>
    <row r="42" spans="1:9" ht="12.75">
      <c r="A42" s="2">
        <f t="shared" si="1"/>
        <v>40</v>
      </c>
      <c r="B42" s="2">
        <v>2025</v>
      </c>
      <c r="C42" s="2" t="s">
        <v>116</v>
      </c>
      <c r="D42" s="2" t="s">
        <v>35</v>
      </c>
      <c r="E42" s="11"/>
      <c r="F42" s="9"/>
      <c r="G42" s="12"/>
      <c r="H42" s="9" t="s">
        <v>327</v>
      </c>
      <c r="I42" s="125"/>
    </row>
    <row r="43" spans="1:9" ht="12.75">
      <c r="A43" s="2">
        <f t="shared" si="1"/>
        <v>41</v>
      </c>
      <c r="B43" s="2">
        <v>2010</v>
      </c>
      <c r="C43" s="2" t="s">
        <v>114</v>
      </c>
      <c r="D43" s="2" t="s">
        <v>32</v>
      </c>
      <c r="E43" s="9" t="s">
        <v>308</v>
      </c>
      <c r="F43" s="9"/>
      <c r="G43" s="12"/>
      <c r="H43" s="13" t="s">
        <v>346</v>
      </c>
      <c r="I43" s="125"/>
    </row>
    <row r="44" spans="1:9" ht="12.75">
      <c r="A44" s="2">
        <f t="shared" si="1"/>
        <v>42</v>
      </c>
      <c r="B44" s="2">
        <v>1595</v>
      </c>
      <c r="C44" s="2" t="s">
        <v>60</v>
      </c>
      <c r="D44" s="2" t="s">
        <v>119</v>
      </c>
      <c r="E44" s="10" t="s">
        <v>309</v>
      </c>
      <c r="F44" s="9" t="s">
        <v>308</v>
      </c>
      <c r="G44" s="12"/>
      <c r="H44" s="12"/>
      <c r="I44" s="125"/>
    </row>
    <row r="45" spans="1:9" ht="12.75">
      <c r="A45" s="2">
        <f t="shared" si="1"/>
        <v>43</v>
      </c>
      <c r="B45" s="2"/>
      <c r="C45" s="2"/>
      <c r="D45" s="2"/>
      <c r="E45" s="9"/>
      <c r="F45" s="10" t="s">
        <v>329</v>
      </c>
      <c r="G45" s="12"/>
      <c r="H45" s="12"/>
      <c r="I45" s="125"/>
    </row>
    <row r="46" spans="1:9" ht="12.75">
      <c r="A46" s="2">
        <f t="shared" si="1"/>
        <v>44</v>
      </c>
      <c r="B46" s="2" t="s">
        <v>402</v>
      </c>
      <c r="C46" s="2" t="s">
        <v>203</v>
      </c>
      <c r="D46" s="2" t="s">
        <v>204</v>
      </c>
      <c r="E46" s="11"/>
      <c r="F46" s="12"/>
      <c r="G46" s="14" t="s">
        <v>327</v>
      </c>
      <c r="H46" s="12"/>
      <c r="I46" s="125"/>
    </row>
    <row r="47" spans="1:9" ht="12.75">
      <c r="A47" s="2">
        <f t="shared" si="1"/>
        <v>45</v>
      </c>
      <c r="B47" s="2">
        <v>1993</v>
      </c>
      <c r="C47" s="2" t="s">
        <v>217</v>
      </c>
      <c r="D47" s="2" t="s">
        <v>26</v>
      </c>
      <c r="E47" s="9"/>
      <c r="F47" s="9"/>
      <c r="G47" s="11" t="s">
        <v>335</v>
      </c>
      <c r="H47" s="12"/>
      <c r="I47" s="125"/>
    </row>
    <row r="48" spans="1:9" ht="12.75">
      <c r="A48" s="2">
        <f t="shared" si="1"/>
        <v>46</v>
      </c>
      <c r="B48" s="2"/>
      <c r="C48" s="2"/>
      <c r="D48" s="2"/>
      <c r="E48" s="10"/>
      <c r="F48" s="15" t="s">
        <v>327</v>
      </c>
      <c r="G48" s="9"/>
      <c r="H48" s="12"/>
      <c r="I48" s="125"/>
    </row>
    <row r="49" spans="1:9" ht="12.75">
      <c r="A49" s="2">
        <f t="shared" si="1"/>
        <v>47</v>
      </c>
      <c r="B49" s="2"/>
      <c r="C49" s="2"/>
      <c r="D49" s="2"/>
      <c r="E49" s="9"/>
      <c r="F49" s="11" t="s">
        <v>328</v>
      </c>
      <c r="G49" s="9"/>
      <c r="H49" s="12"/>
      <c r="I49" s="125"/>
    </row>
    <row r="50" spans="1:9" ht="12.75">
      <c r="A50" s="2">
        <f t="shared" si="1"/>
        <v>48</v>
      </c>
      <c r="B50" s="2">
        <v>2175</v>
      </c>
      <c r="C50" s="2" t="s">
        <v>65</v>
      </c>
      <c r="D50" s="2" t="s">
        <v>24</v>
      </c>
      <c r="E50" s="11"/>
      <c r="F50" s="9"/>
      <c r="G50" s="9"/>
      <c r="H50" s="12"/>
      <c r="I50" s="126">
        <v>64</v>
      </c>
    </row>
    <row r="51" spans="1:9" ht="12.75">
      <c r="A51" s="2">
        <f t="shared" si="1"/>
        <v>49</v>
      </c>
      <c r="B51" s="2">
        <v>2084</v>
      </c>
      <c r="C51" s="2" t="s">
        <v>207</v>
      </c>
      <c r="D51" s="2" t="s">
        <v>24</v>
      </c>
      <c r="E51" s="9"/>
      <c r="F51" s="9"/>
      <c r="G51" s="9"/>
      <c r="H51" s="12"/>
      <c r="I51" t="s">
        <v>365</v>
      </c>
    </row>
    <row r="52" spans="1:8" ht="12.75">
      <c r="A52" s="2">
        <f t="shared" si="1"/>
        <v>50</v>
      </c>
      <c r="B52" s="2"/>
      <c r="C52" s="2"/>
      <c r="D52" s="2"/>
      <c r="E52" s="10"/>
      <c r="F52" s="22" t="s">
        <v>315</v>
      </c>
      <c r="G52" s="7"/>
      <c r="H52" s="12"/>
    </row>
    <row r="53" spans="1:8" ht="12.75">
      <c r="A53" s="2">
        <f t="shared" si="1"/>
        <v>51</v>
      </c>
      <c r="B53" s="2"/>
      <c r="C53" s="2"/>
      <c r="D53" s="2"/>
      <c r="E53" s="9"/>
      <c r="F53" s="10" t="s">
        <v>316</v>
      </c>
      <c r="G53" s="9"/>
      <c r="H53" s="12"/>
    </row>
    <row r="54" spans="1:8" ht="12.75">
      <c r="A54" s="2">
        <f t="shared" si="1"/>
        <v>52</v>
      </c>
      <c r="B54" s="2">
        <v>1922</v>
      </c>
      <c r="C54" s="2" t="s">
        <v>75</v>
      </c>
      <c r="D54" s="2" t="s">
        <v>32</v>
      </c>
      <c r="E54" s="11"/>
      <c r="F54" s="12"/>
      <c r="G54" s="9" t="s">
        <v>315</v>
      </c>
      <c r="H54" s="12"/>
    </row>
    <row r="55" spans="1:8" ht="12.75">
      <c r="A55" s="2">
        <f t="shared" si="1"/>
        <v>53</v>
      </c>
      <c r="B55" s="2">
        <v>1921</v>
      </c>
      <c r="C55" s="2" t="s">
        <v>238</v>
      </c>
      <c r="D55" s="2" t="s">
        <v>232</v>
      </c>
      <c r="E55" s="9"/>
      <c r="F55" s="9"/>
      <c r="G55" s="10" t="s">
        <v>343</v>
      </c>
      <c r="H55" s="12"/>
    </row>
    <row r="56" spans="1:8" ht="12.75">
      <c r="A56" s="2">
        <f t="shared" si="1"/>
        <v>54</v>
      </c>
      <c r="B56" s="2"/>
      <c r="C56" s="2"/>
      <c r="D56" s="4"/>
      <c r="E56" s="10"/>
      <c r="F56" s="15" t="s">
        <v>325</v>
      </c>
      <c r="G56" s="12"/>
      <c r="H56" s="12"/>
    </row>
    <row r="57" spans="1:8" ht="12.75">
      <c r="A57" s="2">
        <f t="shared" si="1"/>
        <v>55</v>
      </c>
      <c r="B57" s="2"/>
      <c r="C57" s="2"/>
      <c r="D57" s="2"/>
      <c r="E57" s="9"/>
      <c r="F57" s="16" t="s">
        <v>326</v>
      </c>
      <c r="G57" s="12"/>
      <c r="H57" s="12"/>
    </row>
    <row r="58" spans="1:8" ht="12.75">
      <c r="A58" s="2">
        <f t="shared" si="1"/>
        <v>56</v>
      </c>
      <c r="B58" s="2">
        <v>2034</v>
      </c>
      <c r="C58" s="3" t="s">
        <v>211</v>
      </c>
      <c r="D58" s="2" t="s">
        <v>119</v>
      </c>
      <c r="E58" s="11"/>
      <c r="F58" s="9"/>
      <c r="G58" s="12"/>
      <c r="H58" s="14" t="s">
        <v>322</v>
      </c>
    </row>
    <row r="59" spans="1:8" ht="12.75">
      <c r="A59" s="2">
        <f t="shared" si="1"/>
        <v>57</v>
      </c>
      <c r="B59" s="2">
        <v>2065</v>
      </c>
      <c r="C59" s="2" t="s">
        <v>52</v>
      </c>
      <c r="D59" s="2" t="s">
        <v>32</v>
      </c>
      <c r="E59" s="9"/>
      <c r="F59" s="9"/>
      <c r="G59" s="12"/>
      <c r="H59" s="17" t="s">
        <v>348</v>
      </c>
    </row>
    <row r="60" spans="1:7" ht="12.75">
      <c r="A60" s="2">
        <f t="shared" si="1"/>
        <v>58</v>
      </c>
      <c r="B60" s="2"/>
      <c r="C60" s="2"/>
      <c r="D60" s="2"/>
      <c r="E60" s="10"/>
      <c r="F60" s="9" t="s">
        <v>318</v>
      </c>
      <c r="G60" s="12"/>
    </row>
    <row r="61" spans="1:7" ht="12.75">
      <c r="A61" s="2">
        <f t="shared" si="1"/>
        <v>59</v>
      </c>
      <c r="B61" s="2"/>
      <c r="C61" s="2"/>
      <c r="D61" s="2"/>
      <c r="E61" s="9"/>
      <c r="F61" s="10" t="s">
        <v>319</v>
      </c>
      <c r="G61" s="12"/>
    </row>
    <row r="62" spans="1:7" ht="12.75">
      <c r="A62" s="2">
        <f t="shared" si="1"/>
        <v>60</v>
      </c>
      <c r="B62" s="2">
        <v>1882</v>
      </c>
      <c r="C62" s="2" t="s">
        <v>73</v>
      </c>
      <c r="D62" s="2" t="s">
        <v>32</v>
      </c>
      <c r="E62" s="11"/>
      <c r="F62" s="12"/>
      <c r="G62" s="14" t="s">
        <v>322</v>
      </c>
    </row>
    <row r="63" spans="1:7" ht="12.75">
      <c r="A63" s="2">
        <f t="shared" si="1"/>
        <v>61</v>
      </c>
      <c r="B63" s="2">
        <v>1857</v>
      </c>
      <c r="C63" s="2" t="s">
        <v>124</v>
      </c>
      <c r="D63" s="2" t="s">
        <v>77</v>
      </c>
      <c r="E63" s="9"/>
      <c r="F63" s="9"/>
      <c r="G63" s="11" t="s">
        <v>332</v>
      </c>
    </row>
    <row r="64" spans="1:7" ht="12.75">
      <c r="A64" s="2">
        <f t="shared" si="1"/>
        <v>62</v>
      </c>
      <c r="B64" s="2"/>
      <c r="C64" s="2"/>
      <c r="D64" s="2"/>
      <c r="E64" s="10"/>
      <c r="F64" s="15" t="s">
        <v>322</v>
      </c>
      <c r="G64" s="9"/>
    </row>
    <row r="65" spans="1:7" ht="12.75">
      <c r="A65" s="2">
        <f t="shared" si="1"/>
        <v>63</v>
      </c>
      <c r="B65" s="2"/>
      <c r="C65" s="2"/>
      <c r="D65" s="2"/>
      <c r="E65" s="9"/>
      <c r="F65" s="16" t="s">
        <v>323</v>
      </c>
      <c r="G65" s="9"/>
    </row>
    <row r="66" spans="1:7" ht="12.75">
      <c r="A66" s="2">
        <f t="shared" si="1"/>
        <v>64</v>
      </c>
      <c r="B66" s="2">
        <v>2225</v>
      </c>
      <c r="C66" s="2" t="s">
        <v>115</v>
      </c>
      <c r="D66" s="2" t="s">
        <v>119</v>
      </c>
      <c r="E66" s="11"/>
      <c r="F66" s="9"/>
      <c r="G66" s="9"/>
    </row>
    <row r="67" spans="5:7" ht="12.75">
      <c r="E67" s="9"/>
      <c r="F67" s="9"/>
      <c r="G67" s="9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G18"/>
  <sheetViews>
    <sheetView view="pageBreakPreview" zoomScaleNormal="75" zoomScaleSheetLayoutView="100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6.57421875" style="0" customWidth="1"/>
    <col min="4" max="5" width="9.140625" style="9" customWidth="1"/>
    <col min="6" max="6" width="10.00390625" style="9" customWidth="1"/>
    <col min="7" max="7" width="9.140625" style="9" customWidth="1"/>
  </cols>
  <sheetData>
    <row r="1" spans="2:3" ht="18">
      <c r="B1" s="8" t="s">
        <v>3</v>
      </c>
      <c r="C1" s="8" t="s">
        <v>262</v>
      </c>
    </row>
    <row r="3" spans="1:3" ht="12.75">
      <c r="A3" s="2">
        <v>1</v>
      </c>
      <c r="B3" s="2" t="s">
        <v>245</v>
      </c>
      <c r="C3" s="2" t="s">
        <v>246</v>
      </c>
    </row>
    <row r="4" spans="1:5" ht="12.75">
      <c r="A4" s="2">
        <f>A3+1</f>
        <v>2</v>
      </c>
      <c r="B4" s="2"/>
      <c r="C4" s="2"/>
      <c r="D4" s="10"/>
      <c r="E4" s="9" t="s">
        <v>90</v>
      </c>
    </row>
    <row r="5" spans="1:5" ht="12.75">
      <c r="A5" s="2">
        <f aca="true" t="shared" si="0" ref="A5:A18">A4+1</f>
        <v>3</v>
      </c>
      <c r="B5" s="2" t="s">
        <v>260</v>
      </c>
      <c r="C5" s="2" t="s">
        <v>261</v>
      </c>
      <c r="D5" s="9" t="s">
        <v>134</v>
      </c>
      <c r="E5" s="10" t="s">
        <v>350</v>
      </c>
    </row>
    <row r="6" spans="1:6" ht="12.75">
      <c r="A6" s="2">
        <f t="shared" si="0"/>
        <v>4</v>
      </c>
      <c r="B6" s="2" t="s">
        <v>255</v>
      </c>
      <c r="C6" s="2" t="s">
        <v>26</v>
      </c>
      <c r="D6" s="11" t="s">
        <v>337</v>
      </c>
      <c r="E6" s="12"/>
      <c r="F6" s="9" t="s">
        <v>90</v>
      </c>
    </row>
    <row r="7" spans="1:6" ht="12.75">
      <c r="A7" s="2">
        <f t="shared" si="0"/>
        <v>5</v>
      </c>
      <c r="B7" s="2" t="s">
        <v>252</v>
      </c>
      <c r="C7" s="2" t="s">
        <v>32</v>
      </c>
      <c r="D7" s="9" t="s">
        <v>285</v>
      </c>
      <c r="E7" s="12"/>
      <c r="F7" s="13" t="s">
        <v>363</v>
      </c>
    </row>
    <row r="8" spans="1:6" ht="12.75">
      <c r="A8" s="2">
        <f t="shared" si="0"/>
        <v>6</v>
      </c>
      <c r="B8" s="2" t="s">
        <v>258</v>
      </c>
      <c r="C8" s="2" t="s">
        <v>77</v>
      </c>
      <c r="D8" s="10" t="s">
        <v>342</v>
      </c>
      <c r="E8" s="14" t="s">
        <v>293</v>
      </c>
      <c r="F8" s="12"/>
    </row>
    <row r="9" spans="1:6" ht="12.75">
      <c r="A9" s="2">
        <f t="shared" si="0"/>
        <v>7</v>
      </c>
      <c r="B9" s="2"/>
      <c r="C9" s="2"/>
      <c r="E9" s="11" t="s">
        <v>352</v>
      </c>
      <c r="F9" s="12"/>
    </row>
    <row r="10" spans="1:7" ht="12.75">
      <c r="A10" s="2">
        <f t="shared" si="0"/>
        <v>8</v>
      </c>
      <c r="B10" s="2" t="s">
        <v>248</v>
      </c>
      <c r="C10" s="2" t="s">
        <v>249</v>
      </c>
      <c r="D10" s="11"/>
      <c r="F10" s="12"/>
      <c r="G10" s="9" t="s">
        <v>90</v>
      </c>
    </row>
    <row r="11" spans="1:7" ht="12.75">
      <c r="A11" s="2">
        <f t="shared" si="0"/>
        <v>9</v>
      </c>
      <c r="B11" s="2" t="s">
        <v>250</v>
      </c>
      <c r="C11" s="2" t="s">
        <v>119</v>
      </c>
      <c r="D11" s="9" t="s">
        <v>287</v>
      </c>
      <c r="F11" s="12"/>
      <c r="G11" s="13" t="s">
        <v>364</v>
      </c>
    </row>
    <row r="12" spans="1:7" ht="12.75">
      <c r="A12" s="2">
        <f t="shared" si="0"/>
        <v>10</v>
      </c>
      <c r="B12" s="2"/>
      <c r="C12" s="2"/>
      <c r="D12" s="10" t="s">
        <v>349</v>
      </c>
      <c r="E12" s="9" t="s">
        <v>287</v>
      </c>
      <c r="F12" s="12"/>
      <c r="G12" s="12"/>
    </row>
    <row r="13" spans="1:7" ht="12.75">
      <c r="A13" s="2">
        <f t="shared" si="0"/>
        <v>11</v>
      </c>
      <c r="B13" s="2" t="s">
        <v>256</v>
      </c>
      <c r="C13" s="2" t="s">
        <v>257</v>
      </c>
      <c r="D13" s="9" t="s">
        <v>286</v>
      </c>
      <c r="E13" s="10" t="s">
        <v>360</v>
      </c>
      <c r="F13" s="12"/>
      <c r="G13" s="12"/>
    </row>
    <row r="14" spans="1:7" ht="12.75">
      <c r="A14" s="2">
        <f t="shared" si="0"/>
        <v>12</v>
      </c>
      <c r="B14" s="2" t="s">
        <v>251</v>
      </c>
      <c r="C14" s="2" t="s">
        <v>153</v>
      </c>
      <c r="D14" s="11" t="s">
        <v>347</v>
      </c>
      <c r="E14" s="12"/>
      <c r="F14" s="14" t="s">
        <v>287</v>
      </c>
      <c r="G14" s="12"/>
    </row>
    <row r="15" spans="1:7" ht="12.75">
      <c r="A15" s="2">
        <f t="shared" si="0"/>
        <v>13</v>
      </c>
      <c r="B15" s="2" t="s">
        <v>253</v>
      </c>
      <c r="C15" s="2" t="s">
        <v>254</v>
      </c>
      <c r="D15" s="9" t="s">
        <v>288</v>
      </c>
      <c r="F15" s="11" t="s">
        <v>361</v>
      </c>
      <c r="G15" s="12"/>
    </row>
    <row r="16" spans="1:7" ht="12.75">
      <c r="A16" s="2">
        <f t="shared" si="0"/>
        <v>14</v>
      </c>
      <c r="B16" s="2" t="s">
        <v>259</v>
      </c>
      <c r="C16" s="2" t="s">
        <v>232</v>
      </c>
      <c r="D16" s="10" t="s">
        <v>344</v>
      </c>
      <c r="E16" s="15" t="s">
        <v>289</v>
      </c>
      <c r="G16" s="12"/>
    </row>
    <row r="17" spans="1:7" ht="12.75">
      <c r="A17" s="2">
        <f t="shared" si="0"/>
        <v>15</v>
      </c>
      <c r="B17" s="2"/>
      <c r="C17" s="2"/>
      <c r="E17" s="11" t="s">
        <v>354</v>
      </c>
      <c r="G17" s="12"/>
    </row>
    <row r="18" spans="1:7" ht="12.75">
      <c r="A18" s="2">
        <f t="shared" si="0"/>
        <v>16</v>
      </c>
      <c r="B18" s="2" t="s">
        <v>247</v>
      </c>
      <c r="C18" s="2" t="s">
        <v>24</v>
      </c>
      <c r="D18" s="11"/>
      <c r="G18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AM205"/>
  <sheetViews>
    <sheetView view="pageBreakPreview" zoomScaleNormal="60" zoomScaleSheetLayoutView="100" workbookViewId="0" topLeftCell="A157">
      <selection activeCell="I170" sqref="I170:J170"/>
    </sheetView>
  </sheetViews>
  <sheetFormatPr defaultColWidth="9.140625" defaultRowHeight="12.75"/>
  <cols>
    <col min="1" max="2" width="19.140625" style="0" customWidth="1"/>
    <col min="3" max="3" width="19.28125" style="0" customWidth="1"/>
    <col min="4" max="4" width="12.421875" style="0" customWidth="1"/>
  </cols>
  <sheetData>
    <row r="1" ht="12.75">
      <c r="A1" t="s">
        <v>263</v>
      </c>
    </row>
    <row r="3" spans="1:39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6.5" thickTop="1">
      <c r="A4" s="23"/>
      <c r="B4" s="133"/>
      <c r="C4" s="24"/>
      <c r="D4" s="25"/>
      <c r="E4" s="25"/>
      <c r="F4" s="25"/>
      <c r="G4" s="26"/>
      <c r="H4" s="25"/>
      <c r="I4" s="27" t="s">
        <v>127</v>
      </c>
      <c r="J4" s="28"/>
      <c r="K4" s="147" t="s">
        <v>2</v>
      </c>
      <c r="L4" s="148"/>
      <c r="M4" s="148"/>
      <c r="N4" s="149"/>
      <c r="O4" s="150" t="s">
        <v>128</v>
      </c>
      <c r="P4" s="151"/>
      <c r="Q4" s="151"/>
      <c r="R4" s="152" t="s">
        <v>4</v>
      </c>
      <c r="S4" s="153"/>
      <c r="T4" s="154"/>
      <c r="AJ4" s="9"/>
      <c r="AK4" s="9"/>
      <c r="AL4" s="9"/>
      <c r="AM4" s="9"/>
    </row>
    <row r="5" spans="1:39" ht="16.5" thickBot="1">
      <c r="A5" s="29"/>
      <c r="B5" s="145"/>
      <c r="C5" s="30"/>
      <c r="D5" s="31" t="s">
        <v>129</v>
      </c>
      <c r="E5" s="167"/>
      <c r="F5" s="168"/>
      <c r="G5" s="169"/>
      <c r="H5" s="170" t="s">
        <v>130</v>
      </c>
      <c r="I5" s="171"/>
      <c r="J5" s="171"/>
      <c r="K5" s="172"/>
      <c r="L5" s="172"/>
      <c r="M5" s="172"/>
      <c r="N5" s="173"/>
      <c r="O5" s="32" t="s">
        <v>131</v>
      </c>
      <c r="P5" s="33"/>
      <c r="Q5" s="33"/>
      <c r="R5" s="157"/>
      <c r="S5" s="157"/>
      <c r="T5" s="158"/>
      <c r="AJ5" s="9"/>
      <c r="AK5" s="9"/>
      <c r="AL5" s="9"/>
      <c r="AM5" s="9"/>
    </row>
    <row r="6" spans="1:39" ht="15.75" thickTop="1">
      <c r="A6" s="34"/>
      <c r="B6" s="146" t="s">
        <v>401</v>
      </c>
      <c r="C6" s="144" t="s">
        <v>132</v>
      </c>
      <c r="D6" s="36" t="s">
        <v>133</v>
      </c>
      <c r="E6" s="161" t="s">
        <v>90</v>
      </c>
      <c r="F6" s="162"/>
      <c r="G6" s="161" t="s">
        <v>108</v>
      </c>
      <c r="H6" s="162"/>
      <c r="I6" s="161" t="s">
        <v>134</v>
      </c>
      <c r="J6" s="162"/>
      <c r="K6" s="161" t="s">
        <v>91</v>
      </c>
      <c r="L6" s="162"/>
      <c r="M6" s="161"/>
      <c r="N6" s="162"/>
      <c r="O6" s="37" t="s">
        <v>126</v>
      </c>
      <c r="P6" s="38" t="s">
        <v>135</v>
      </c>
      <c r="Q6" s="39" t="s">
        <v>136</v>
      </c>
      <c r="R6" s="40"/>
      <c r="S6" s="163" t="s">
        <v>38</v>
      </c>
      <c r="T6" s="164"/>
      <c r="V6" s="41" t="s">
        <v>137</v>
      </c>
      <c r="W6" s="42"/>
      <c r="X6" s="43" t="s">
        <v>138</v>
      </c>
      <c r="AJ6" s="9"/>
      <c r="AK6" s="9"/>
      <c r="AL6" s="9"/>
      <c r="AM6" s="9"/>
    </row>
    <row r="7" spans="1:39" ht="12.75">
      <c r="A7" s="44" t="s">
        <v>90</v>
      </c>
      <c r="B7" s="142">
        <v>2517</v>
      </c>
      <c r="C7" s="45" t="s">
        <v>30</v>
      </c>
      <c r="D7" s="46" t="s">
        <v>119</v>
      </c>
      <c r="E7" s="47"/>
      <c r="F7" s="48"/>
      <c r="G7" s="49">
        <f>+Q17</f>
        <v>3</v>
      </c>
      <c r="H7" s="50">
        <f>+R17</f>
        <v>0</v>
      </c>
      <c r="I7" s="49">
        <f>Q13</f>
        <v>3</v>
      </c>
      <c r="J7" s="50">
        <f>R13</f>
        <v>0</v>
      </c>
      <c r="K7" s="49">
        <f>Q15</f>
      </c>
      <c r="L7" s="50">
        <f>R15</f>
      </c>
      <c r="M7" s="49"/>
      <c r="N7" s="50"/>
      <c r="O7" s="51">
        <f>IF(SUM(E7:N7)=0,"",COUNTIF(F7:F10,"3"))</f>
        <v>2</v>
      </c>
      <c r="P7" s="52">
        <f>IF(SUM(F7:O7)=0,"",COUNTIF(E7:E10,"3"))</f>
        <v>0</v>
      </c>
      <c r="Q7" s="53">
        <f>IF(SUM(E7:N7)=0,"",SUM(F7:F10))</f>
        <v>6</v>
      </c>
      <c r="R7" s="54">
        <f>IF(SUM(E7:N7)=0,"",SUM(E7:E10))</f>
        <v>0</v>
      </c>
      <c r="S7" s="155"/>
      <c r="T7" s="156"/>
      <c r="V7" s="55">
        <f>+V13+V15+V17</f>
        <v>66</v>
      </c>
      <c r="W7" s="56">
        <f>+W13+W15+W17</f>
        <v>26</v>
      </c>
      <c r="X7" s="57">
        <f>+V7-W7</f>
        <v>40</v>
      </c>
      <c r="AJ7" s="9"/>
      <c r="AK7" s="9"/>
      <c r="AL7" s="9"/>
      <c r="AM7" s="9"/>
    </row>
    <row r="8" spans="1:39" ht="12.75">
      <c r="A8" s="58" t="s">
        <v>108</v>
      </c>
      <c r="B8" s="142">
        <v>2010</v>
      </c>
      <c r="C8" s="45" t="s">
        <v>114</v>
      </c>
      <c r="D8" s="59" t="s">
        <v>32</v>
      </c>
      <c r="E8" s="60">
        <f>+R17</f>
        <v>0</v>
      </c>
      <c r="F8" s="61">
        <f>+Q17</f>
        <v>3</v>
      </c>
      <c r="G8" s="62"/>
      <c r="H8" s="63"/>
      <c r="I8" s="60">
        <f>Q16</f>
        <v>3</v>
      </c>
      <c r="J8" s="61">
        <f>R16</f>
        <v>2</v>
      </c>
      <c r="K8" s="60">
        <f>Q14</f>
      </c>
      <c r="L8" s="61">
        <f>R14</f>
      </c>
      <c r="M8" s="60"/>
      <c r="N8" s="61"/>
      <c r="O8" s="51">
        <f>IF(SUM(E8:N8)=0,"",COUNTIF(H7:H10,"3"))</f>
        <v>1</v>
      </c>
      <c r="P8" s="52">
        <f>IF(SUM(F8:O8)=0,"",COUNTIF(G7:G10,"3"))</f>
        <v>1</v>
      </c>
      <c r="Q8" s="53">
        <f>IF(SUM(E8:N8)=0,"",SUM(H7:H10))</f>
        <v>3</v>
      </c>
      <c r="R8" s="54">
        <f>IF(SUM(E8:N8)=0,"",SUM(G7:G10))</f>
        <v>5</v>
      </c>
      <c r="S8" s="155"/>
      <c r="T8" s="156"/>
      <c r="V8" s="55">
        <f>+V14+V16+W17</f>
        <v>62</v>
      </c>
      <c r="W8" s="56">
        <f>+W14+W16+V17</f>
        <v>76</v>
      </c>
      <c r="X8" s="57">
        <f>+V8-W8</f>
        <v>-14</v>
      </c>
      <c r="AJ8" s="9"/>
      <c r="AK8" s="9"/>
      <c r="AL8" s="9"/>
      <c r="AM8" s="9"/>
    </row>
    <row r="9" spans="1:39" ht="13.5" thickBot="1">
      <c r="A9" s="58" t="s">
        <v>134</v>
      </c>
      <c r="B9" s="142">
        <v>1841</v>
      </c>
      <c r="C9" s="65" t="s">
        <v>48</v>
      </c>
      <c r="D9" s="66" t="s">
        <v>26</v>
      </c>
      <c r="E9" s="60">
        <f>+R13</f>
        <v>0</v>
      </c>
      <c r="F9" s="61">
        <f>+Q13</f>
        <v>3</v>
      </c>
      <c r="G9" s="60">
        <f>R16</f>
        <v>2</v>
      </c>
      <c r="H9" s="61">
        <f>Q16</f>
        <v>3</v>
      </c>
      <c r="I9" s="62"/>
      <c r="J9" s="63"/>
      <c r="K9" s="60">
        <f>Q18</f>
      </c>
      <c r="L9" s="61">
        <f>R18</f>
      </c>
      <c r="M9" s="60"/>
      <c r="N9" s="61"/>
      <c r="O9" s="51">
        <f>IF(SUM(E9:N9)=0,"",COUNTIF(J7:J10,"3"))</f>
        <v>0</v>
      </c>
      <c r="P9" s="52">
        <f>IF(SUM(F9:O9)=0,"",COUNTIF(I7:I10,"3"))</f>
        <v>2</v>
      </c>
      <c r="Q9" s="53">
        <f>IF(SUM(E9:N9)=0,"",SUM(J7:J10))</f>
        <v>2</v>
      </c>
      <c r="R9" s="54">
        <f>IF(SUM(E9:N9)=0,"",SUM(I7:I10))</f>
        <v>6</v>
      </c>
      <c r="S9" s="155"/>
      <c r="T9" s="156"/>
      <c r="V9" s="55">
        <f>+W13+W16+V18</f>
        <v>54</v>
      </c>
      <c r="W9" s="56">
        <f>+V13+V16+W18</f>
        <v>80</v>
      </c>
      <c r="X9" s="57">
        <f>+V9-W9</f>
        <v>-26</v>
      </c>
      <c r="AJ9" s="9"/>
      <c r="AK9" s="9"/>
      <c r="AL9" s="9"/>
      <c r="AM9" s="9"/>
    </row>
    <row r="10" spans="1:39" ht="14.25" thickBot="1" thickTop="1">
      <c r="A10" s="64" t="s">
        <v>91</v>
      </c>
      <c r="B10" s="142"/>
      <c r="C10" s="65"/>
      <c r="D10" s="66"/>
      <c r="E10" s="67">
        <f>R15</f>
      </c>
      <c r="F10" s="68">
        <f>Q15</f>
      </c>
      <c r="G10" s="67">
        <f>R14</f>
      </c>
      <c r="H10" s="68">
        <f>Q14</f>
      </c>
      <c r="I10" s="67">
        <f>R18</f>
      </c>
      <c r="J10" s="68">
        <f>Q18</f>
      </c>
      <c r="K10" s="69"/>
      <c r="L10" s="70"/>
      <c r="M10" s="67"/>
      <c r="N10" s="68"/>
      <c r="O10" s="71">
        <f>IF(SUM(E10:N10)=0,"",COUNTIF(L7:L10,"3"))</f>
      </c>
      <c r="P10" s="72">
        <f>IF(SUM(F10:O10)=0,"",COUNTIF(K7:K10,"3"))</f>
      </c>
      <c r="Q10" s="73">
        <f>IF(SUM(E10:N11)=0,"",SUM(L7:L10))</f>
      </c>
      <c r="R10" s="74">
        <f>IF(SUM(E10:N10)=0,"",SUM(K7:K10))</f>
      </c>
      <c r="S10" s="159"/>
      <c r="T10" s="160"/>
      <c r="V10" s="55">
        <f>+W14+W15+W18</f>
        <v>0</v>
      </c>
      <c r="W10" s="56">
        <f>+V14+V15+V18</f>
        <v>0</v>
      </c>
      <c r="X10" s="57">
        <f>+V10-W10</f>
        <v>0</v>
      </c>
      <c r="AJ10" s="9"/>
      <c r="AK10" s="9"/>
      <c r="AL10" s="9"/>
      <c r="AM10" s="9"/>
    </row>
    <row r="11" spans="1:39" ht="15.75" thickTop="1">
      <c r="A11" s="75"/>
      <c r="B11" s="137"/>
      <c r="C11" s="76" t="s">
        <v>139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9"/>
      <c r="V11" s="80"/>
      <c r="W11" s="81" t="s">
        <v>140</v>
      </c>
      <c r="X11" s="82">
        <f>SUM(X7:X10)</f>
        <v>0</v>
      </c>
      <c r="Y11" s="81" t="str">
        <f>IF(X11=0,"OK","Virhe")</f>
        <v>OK</v>
      </c>
      <c r="AJ11" s="9"/>
      <c r="AK11" s="9"/>
      <c r="AL11" s="9"/>
      <c r="AM11" s="9"/>
    </row>
    <row r="12" spans="1:39" ht="15.75" thickBot="1">
      <c r="A12" s="141"/>
      <c r="B12" s="142"/>
      <c r="C12" s="84" t="s">
        <v>141</v>
      </c>
      <c r="D12" s="85"/>
      <c r="E12" s="85"/>
      <c r="F12" s="86"/>
      <c r="G12" s="183" t="s">
        <v>39</v>
      </c>
      <c r="H12" s="175"/>
      <c r="I12" s="174" t="s">
        <v>40</v>
      </c>
      <c r="J12" s="175"/>
      <c r="K12" s="174" t="s">
        <v>41</v>
      </c>
      <c r="L12" s="175"/>
      <c r="M12" s="174" t="s">
        <v>45</v>
      </c>
      <c r="N12" s="175"/>
      <c r="O12" s="174" t="s">
        <v>46</v>
      </c>
      <c r="P12" s="175"/>
      <c r="Q12" s="176" t="s">
        <v>37</v>
      </c>
      <c r="R12" s="177"/>
      <c r="T12" s="87"/>
      <c r="V12" s="88" t="s">
        <v>137</v>
      </c>
      <c r="W12" s="89"/>
      <c r="X12" s="43" t="s">
        <v>138</v>
      </c>
      <c r="AJ12" s="9"/>
      <c r="AK12" s="9"/>
      <c r="AL12" s="9"/>
      <c r="AM12" s="9"/>
    </row>
    <row r="13" spans="1:39" ht="15.75">
      <c r="A13" s="90" t="s">
        <v>142</v>
      </c>
      <c r="B13" s="143"/>
      <c r="C13" s="91" t="str">
        <f>IF(C7&gt;"",C7,"")</f>
        <v>Mika Räsänen</v>
      </c>
      <c r="D13" s="92" t="str">
        <f>IF(C9&gt;"",C9,"")</f>
        <v>Kuido Pöder</v>
      </c>
      <c r="E13" s="77"/>
      <c r="F13" s="93"/>
      <c r="G13" s="178">
        <v>4</v>
      </c>
      <c r="H13" s="179"/>
      <c r="I13" s="180">
        <v>4</v>
      </c>
      <c r="J13" s="181"/>
      <c r="K13" s="180">
        <v>3</v>
      </c>
      <c r="L13" s="181"/>
      <c r="M13" s="180"/>
      <c r="N13" s="181"/>
      <c r="O13" s="182"/>
      <c r="P13" s="181"/>
      <c r="Q13" s="94">
        <f aca="true" t="shared" si="0" ref="Q13:Q18">IF(COUNT(G13:O13)=0,"",COUNTIF(G13:O13,"&gt;=0"))</f>
        <v>3</v>
      </c>
      <c r="R13" s="95">
        <f aca="true" t="shared" si="1" ref="R13:R18">IF(COUNT(G13:O13)=0,"",(IF(LEFT(G13,1)="-",1,0)+IF(LEFT(I13,1)="-",1,0)+IF(LEFT(K13,1)="-",1,0)+IF(LEFT(M13,1)="-",1,0)+IF(LEFT(O13,1)="-",1,0)))</f>
        <v>0</v>
      </c>
      <c r="S13" s="96"/>
      <c r="T13" s="97"/>
      <c r="V13" s="98">
        <f aca="true" t="shared" si="2" ref="V13:V18">+Z13+AB13+AD13+AF13+AH13</f>
        <v>33</v>
      </c>
      <c r="W13" s="99">
        <f aca="true" t="shared" si="3" ref="W13:W18">+AA13+AC13+AE13+AG13+AI13</f>
        <v>11</v>
      </c>
      <c r="X13" s="100">
        <f aca="true" t="shared" si="4" ref="X13:X18">+V13-W13</f>
        <v>22</v>
      </c>
      <c r="Z13" s="101">
        <f aca="true" t="shared" si="5" ref="Z13:Z18">IF(G13="",0,IF(LEFT(G13,1)="-",ABS(G13),(IF(G13&gt;9,G13+2,11))))</f>
        <v>11</v>
      </c>
      <c r="AA13" s="102">
        <f aca="true" t="shared" si="6" ref="AA13:AA18">IF(G13="",0,IF(LEFT(G13,1)="-",(IF(ABS(G13)&gt;9,(ABS(G13)+2),11)),G13))</f>
        <v>4</v>
      </c>
      <c r="AB13" s="101">
        <f aca="true" t="shared" si="7" ref="AB13:AB18">IF(I13="",0,IF(LEFT(I13,1)="-",ABS(I13),(IF(I13&gt;9,I13+2,11))))</f>
        <v>11</v>
      </c>
      <c r="AC13" s="102">
        <f aca="true" t="shared" si="8" ref="AC13:AC18">IF(I13="",0,IF(LEFT(I13,1)="-",(IF(ABS(I13)&gt;9,(ABS(I13)+2),11)),I13))</f>
        <v>4</v>
      </c>
      <c r="AD13" s="101">
        <f aca="true" t="shared" si="9" ref="AD13:AD18">IF(K13="",0,IF(LEFT(K13,1)="-",ABS(K13),(IF(K13&gt;9,K13+2,11))))</f>
        <v>11</v>
      </c>
      <c r="AE13" s="102">
        <f aca="true" t="shared" si="10" ref="AE13:AE18">IF(K13="",0,IF(LEFT(K13,1)="-",(IF(ABS(K13)&gt;9,(ABS(K13)+2),11)),K13))</f>
        <v>3</v>
      </c>
      <c r="AF13" s="101">
        <f aca="true" t="shared" si="11" ref="AF13:AF18">IF(M13="",0,IF(LEFT(M13,1)="-",ABS(M13),(IF(M13&gt;9,M13+2,11))))</f>
        <v>0</v>
      </c>
      <c r="AG13" s="102">
        <f aca="true" t="shared" si="12" ref="AG13:AG18">IF(M13="",0,IF(LEFT(M13,1)="-",(IF(ABS(M13)&gt;9,(ABS(M13)+2),11)),M13))</f>
        <v>0</v>
      </c>
      <c r="AH13" s="101">
        <f aca="true" t="shared" si="13" ref="AH13:AH18">IF(O13="",0,IF(LEFT(O13,1)="-",ABS(O13),(IF(O13&gt;9,O13+2,11))))</f>
        <v>0</v>
      </c>
      <c r="AI13" s="102">
        <f aca="true" t="shared" si="14" ref="AI13:AI18">IF(O13="",0,IF(LEFT(O13,1)="-",(IF(ABS(O13)&gt;9,(ABS(O13)+2),11)),O13))</f>
        <v>0</v>
      </c>
      <c r="AJ13" s="9"/>
      <c r="AK13" s="9"/>
      <c r="AL13" s="9"/>
      <c r="AM13" s="9"/>
    </row>
    <row r="14" spans="1:39" ht="15.75">
      <c r="A14" s="90" t="s">
        <v>143</v>
      </c>
      <c r="B14" s="143"/>
      <c r="C14" s="91" t="str">
        <f>IF(C8&gt;"",C8,"")</f>
        <v>Thomas Hallbäck</v>
      </c>
      <c r="D14" s="103">
        <f>IF(C10&gt;"",C10,"")</f>
      </c>
      <c r="E14" s="104"/>
      <c r="F14" s="93"/>
      <c r="G14" s="184"/>
      <c r="H14" s="185"/>
      <c r="I14" s="184"/>
      <c r="J14" s="185"/>
      <c r="K14" s="184"/>
      <c r="L14" s="185"/>
      <c r="M14" s="184"/>
      <c r="N14" s="185"/>
      <c r="O14" s="184"/>
      <c r="P14" s="185"/>
      <c r="Q14" s="94">
        <f t="shared" si="0"/>
      </c>
      <c r="R14" s="95">
        <f t="shared" si="1"/>
      </c>
      <c r="S14" s="105"/>
      <c r="T14" s="106"/>
      <c r="V14" s="98">
        <f t="shared" si="2"/>
        <v>0</v>
      </c>
      <c r="W14" s="99">
        <f t="shared" si="3"/>
        <v>0</v>
      </c>
      <c r="X14" s="100">
        <f t="shared" si="4"/>
        <v>0</v>
      </c>
      <c r="Z14" s="107">
        <f t="shared" si="5"/>
        <v>0</v>
      </c>
      <c r="AA14" s="108">
        <f t="shared" si="6"/>
        <v>0</v>
      </c>
      <c r="AB14" s="107">
        <f t="shared" si="7"/>
        <v>0</v>
      </c>
      <c r="AC14" s="108">
        <f t="shared" si="8"/>
        <v>0</v>
      </c>
      <c r="AD14" s="107">
        <f t="shared" si="9"/>
        <v>0</v>
      </c>
      <c r="AE14" s="108">
        <f t="shared" si="10"/>
        <v>0</v>
      </c>
      <c r="AF14" s="107">
        <f t="shared" si="11"/>
        <v>0</v>
      </c>
      <c r="AG14" s="108">
        <f t="shared" si="12"/>
        <v>0</v>
      </c>
      <c r="AH14" s="107">
        <f t="shared" si="13"/>
        <v>0</v>
      </c>
      <c r="AI14" s="108">
        <f t="shared" si="14"/>
        <v>0</v>
      </c>
      <c r="AJ14" s="9"/>
      <c r="AK14" s="9"/>
      <c r="AL14" s="9"/>
      <c r="AM14" s="9"/>
    </row>
    <row r="15" spans="1:39" ht="16.5" thickBot="1">
      <c r="A15" s="90" t="s">
        <v>144</v>
      </c>
      <c r="B15" s="143"/>
      <c r="C15" s="109" t="str">
        <f>IF(C7&gt;"",C7,"")</f>
        <v>Mika Räsänen</v>
      </c>
      <c r="D15" s="110">
        <f>IF(C10&gt;"",C10,"")</f>
      </c>
      <c r="E15" s="85"/>
      <c r="F15" s="86"/>
      <c r="G15" s="186"/>
      <c r="H15" s="187"/>
      <c r="I15" s="186"/>
      <c r="J15" s="187"/>
      <c r="K15" s="186"/>
      <c r="L15" s="187"/>
      <c r="M15" s="186"/>
      <c r="N15" s="187"/>
      <c r="O15" s="186"/>
      <c r="P15" s="187"/>
      <c r="Q15" s="94">
        <f t="shared" si="0"/>
      </c>
      <c r="R15" s="95">
        <f t="shared" si="1"/>
      </c>
      <c r="S15" s="105"/>
      <c r="T15" s="106"/>
      <c r="V15" s="98">
        <f t="shared" si="2"/>
        <v>0</v>
      </c>
      <c r="W15" s="99">
        <f t="shared" si="3"/>
        <v>0</v>
      </c>
      <c r="X15" s="100">
        <f t="shared" si="4"/>
        <v>0</v>
      </c>
      <c r="Z15" s="107">
        <f t="shared" si="5"/>
        <v>0</v>
      </c>
      <c r="AA15" s="108">
        <f t="shared" si="6"/>
        <v>0</v>
      </c>
      <c r="AB15" s="107">
        <f t="shared" si="7"/>
        <v>0</v>
      </c>
      <c r="AC15" s="108">
        <f t="shared" si="8"/>
        <v>0</v>
      </c>
      <c r="AD15" s="107">
        <f t="shared" si="9"/>
        <v>0</v>
      </c>
      <c r="AE15" s="108">
        <f t="shared" si="10"/>
        <v>0</v>
      </c>
      <c r="AF15" s="107">
        <f t="shared" si="11"/>
        <v>0</v>
      </c>
      <c r="AG15" s="108">
        <f t="shared" si="12"/>
        <v>0</v>
      </c>
      <c r="AH15" s="107">
        <f t="shared" si="13"/>
        <v>0</v>
      </c>
      <c r="AI15" s="108">
        <f t="shared" si="14"/>
        <v>0</v>
      </c>
      <c r="AJ15" s="9"/>
      <c r="AK15" s="9"/>
      <c r="AL15" s="9"/>
      <c r="AM15" s="9"/>
    </row>
    <row r="16" spans="1:39" ht="15.75">
      <c r="A16" s="90" t="s">
        <v>145</v>
      </c>
      <c r="B16" s="143"/>
      <c r="C16" s="91" t="str">
        <f>IF(C8&gt;"",C8,"")</f>
        <v>Thomas Hallbäck</v>
      </c>
      <c r="D16" s="103" t="str">
        <f>IF(C9&gt;"",C9,"")</f>
        <v>Kuido Pöder</v>
      </c>
      <c r="E16" s="77"/>
      <c r="F16" s="93"/>
      <c r="G16" s="180">
        <v>5</v>
      </c>
      <c r="H16" s="181"/>
      <c r="I16" s="180">
        <v>9</v>
      </c>
      <c r="J16" s="181"/>
      <c r="K16" s="180">
        <v>-5</v>
      </c>
      <c r="L16" s="181"/>
      <c r="M16" s="180">
        <v>-9</v>
      </c>
      <c r="N16" s="181"/>
      <c r="O16" s="180">
        <v>7</v>
      </c>
      <c r="P16" s="181"/>
      <c r="Q16" s="94">
        <f t="shared" si="0"/>
        <v>3</v>
      </c>
      <c r="R16" s="95">
        <f t="shared" si="1"/>
        <v>2</v>
      </c>
      <c r="S16" s="105"/>
      <c r="T16" s="106"/>
      <c r="V16" s="98">
        <f t="shared" si="2"/>
        <v>47</v>
      </c>
      <c r="W16" s="99">
        <f t="shared" si="3"/>
        <v>43</v>
      </c>
      <c r="X16" s="100">
        <f t="shared" si="4"/>
        <v>4</v>
      </c>
      <c r="Z16" s="107">
        <f t="shared" si="5"/>
        <v>11</v>
      </c>
      <c r="AA16" s="108">
        <f t="shared" si="6"/>
        <v>5</v>
      </c>
      <c r="AB16" s="107">
        <f t="shared" si="7"/>
        <v>11</v>
      </c>
      <c r="AC16" s="108">
        <f t="shared" si="8"/>
        <v>9</v>
      </c>
      <c r="AD16" s="107">
        <f t="shared" si="9"/>
        <v>5</v>
      </c>
      <c r="AE16" s="108">
        <f t="shared" si="10"/>
        <v>11</v>
      </c>
      <c r="AF16" s="107">
        <f t="shared" si="11"/>
        <v>9</v>
      </c>
      <c r="AG16" s="108">
        <f t="shared" si="12"/>
        <v>11</v>
      </c>
      <c r="AH16" s="107">
        <f t="shared" si="13"/>
        <v>11</v>
      </c>
      <c r="AI16" s="108">
        <f t="shared" si="14"/>
        <v>7</v>
      </c>
      <c r="AJ16" s="9"/>
      <c r="AK16" s="9"/>
      <c r="AL16" s="9"/>
      <c r="AM16" s="9"/>
    </row>
    <row r="17" spans="1:39" ht="15.75">
      <c r="A17" s="90" t="s">
        <v>146</v>
      </c>
      <c r="B17" s="143"/>
      <c r="C17" s="91" t="str">
        <f>IF(C7&gt;"",C7,"")</f>
        <v>Mika Räsänen</v>
      </c>
      <c r="D17" s="103" t="str">
        <f>IF(C8&gt;"",C8,"")</f>
        <v>Thomas Hallbäck</v>
      </c>
      <c r="E17" s="104"/>
      <c r="F17" s="93"/>
      <c r="G17" s="184">
        <v>6</v>
      </c>
      <c r="H17" s="185"/>
      <c r="I17" s="184">
        <v>3</v>
      </c>
      <c r="J17" s="185"/>
      <c r="K17" s="188">
        <v>6</v>
      </c>
      <c r="L17" s="185"/>
      <c r="M17" s="184"/>
      <c r="N17" s="185"/>
      <c r="O17" s="184"/>
      <c r="P17" s="185"/>
      <c r="Q17" s="94">
        <f t="shared" si="0"/>
        <v>3</v>
      </c>
      <c r="R17" s="95">
        <f t="shared" si="1"/>
        <v>0</v>
      </c>
      <c r="S17" s="105"/>
      <c r="T17" s="106"/>
      <c r="V17" s="98">
        <f t="shared" si="2"/>
        <v>33</v>
      </c>
      <c r="W17" s="99">
        <f t="shared" si="3"/>
        <v>15</v>
      </c>
      <c r="X17" s="100">
        <f t="shared" si="4"/>
        <v>18</v>
      </c>
      <c r="Z17" s="107">
        <f t="shared" si="5"/>
        <v>11</v>
      </c>
      <c r="AA17" s="108">
        <f t="shared" si="6"/>
        <v>6</v>
      </c>
      <c r="AB17" s="107">
        <f t="shared" si="7"/>
        <v>11</v>
      </c>
      <c r="AC17" s="108">
        <f t="shared" si="8"/>
        <v>3</v>
      </c>
      <c r="AD17" s="107">
        <f t="shared" si="9"/>
        <v>11</v>
      </c>
      <c r="AE17" s="108">
        <f t="shared" si="10"/>
        <v>6</v>
      </c>
      <c r="AF17" s="107">
        <f t="shared" si="11"/>
        <v>0</v>
      </c>
      <c r="AG17" s="108">
        <f t="shared" si="12"/>
        <v>0</v>
      </c>
      <c r="AH17" s="107">
        <f t="shared" si="13"/>
        <v>0</v>
      </c>
      <c r="AI17" s="108">
        <f t="shared" si="14"/>
        <v>0</v>
      </c>
      <c r="AJ17" s="9"/>
      <c r="AK17" s="9"/>
      <c r="AL17" s="9"/>
      <c r="AM17" s="9"/>
    </row>
    <row r="18" spans="1:39" ht="16.5" thickBot="1">
      <c r="A18" s="111" t="s">
        <v>147</v>
      </c>
      <c r="B18" s="143"/>
      <c r="C18" s="112" t="str">
        <f>IF(C9&gt;"",C9,"")</f>
        <v>Kuido Pöder</v>
      </c>
      <c r="D18" s="113">
        <f>IF(C10&gt;"",C10,"")</f>
      </c>
      <c r="E18" s="114"/>
      <c r="F18" s="115"/>
      <c r="G18" s="165"/>
      <c r="H18" s="166"/>
      <c r="I18" s="165"/>
      <c r="J18" s="166"/>
      <c r="K18" s="165"/>
      <c r="L18" s="166"/>
      <c r="M18" s="165"/>
      <c r="N18" s="166"/>
      <c r="O18" s="165"/>
      <c r="P18" s="166"/>
      <c r="Q18" s="116">
        <f t="shared" si="0"/>
      </c>
      <c r="R18" s="117">
        <f t="shared" si="1"/>
      </c>
      <c r="S18" s="118"/>
      <c r="T18" s="119"/>
      <c r="V18" s="98">
        <f t="shared" si="2"/>
        <v>0</v>
      </c>
      <c r="W18" s="99">
        <f t="shared" si="3"/>
        <v>0</v>
      </c>
      <c r="X18" s="100">
        <f t="shared" si="4"/>
        <v>0</v>
      </c>
      <c r="Z18" s="120">
        <f t="shared" si="5"/>
        <v>0</v>
      </c>
      <c r="AA18" s="121">
        <f t="shared" si="6"/>
        <v>0</v>
      </c>
      <c r="AB18" s="120">
        <f t="shared" si="7"/>
        <v>0</v>
      </c>
      <c r="AC18" s="121">
        <f t="shared" si="8"/>
        <v>0</v>
      </c>
      <c r="AD18" s="120">
        <f t="shared" si="9"/>
        <v>0</v>
      </c>
      <c r="AE18" s="121">
        <f t="shared" si="10"/>
        <v>0</v>
      </c>
      <c r="AF18" s="120">
        <f t="shared" si="11"/>
        <v>0</v>
      </c>
      <c r="AG18" s="121">
        <f t="shared" si="12"/>
        <v>0</v>
      </c>
      <c r="AH18" s="120">
        <f t="shared" si="13"/>
        <v>0</v>
      </c>
      <c r="AI18" s="121">
        <f t="shared" si="14"/>
        <v>0</v>
      </c>
      <c r="AJ18" s="9"/>
      <c r="AK18" s="9"/>
      <c r="AL18" s="9"/>
      <c r="AM18" s="9"/>
    </row>
    <row r="19" spans="1:39" ht="13.5" thickTop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6.5" thickTop="1">
      <c r="A21" s="23"/>
      <c r="B21" s="133"/>
      <c r="C21" s="24"/>
      <c r="D21" s="25"/>
      <c r="E21" s="25"/>
      <c r="F21" s="25"/>
      <c r="G21" s="26"/>
      <c r="H21" s="25"/>
      <c r="I21" s="27" t="s">
        <v>127</v>
      </c>
      <c r="J21" s="28"/>
      <c r="K21" s="147" t="s">
        <v>2</v>
      </c>
      <c r="L21" s="148"/>
      <c r="M21" s="148"/>
      <c r="N21" s="149"/>
      <c r="O21" s="150" t="s">
        <v>128</v>
      </c>
      <c r="P21" s="151"/>
      <c r="Q21" s="151"/>
      <c r="R21" s="152" t="s">
        <v>8</v>
      </c>
      <c r="S21" s="153"/>
      <c r="T21" s="154"/>
      <c r="AJ21" s="9"/>
      <c r="AK21" s="9"/>
      <c r="AL21" s="9"/>
      <c r="AM21" s="9"/>
    </row>
    <row r="22" spans="1:39" ht="16.5" thickBot="1">
      <c r="A22" s="29"/>
      <c r="B22" s="134"/>
      <c r="C22" s="30"/>
      <c r="D22" s="31" t="s">
        <v>129</v>
      </c>
      <c r="E22" s="167"/>
      <c r="F22" s="168"/>
      <c r="G22" s="169"/>
      <c r="H22" s="170" t="s">
        <v>130</v>
      </c>
      <c r="I22" s="171"/>
      <c r="J22" s="171"/>
      <c r="K22" s="172"/>
      <c r="L22" s="172"/>
      <c r="M22" s="172"/>
      <c r="N22" s="173"/>
      <c r="O22" s="32" t="s">
        <v>131</v>
      </c>
      <c r="P22" s="33"/>
      <c r="Q22" s="33"/>
      <c r="R22" s="157"/>
      <c r="S22" s="157"/>
      <c r="T22" s="158"/>
      <c r="AJ22" s="9"/>
      <c r="AK22" s="9"/>
      <c r="AL22" s="9"/>
      <c r="AM22" s="9"/>
    </row>
    <row r="23" spans="1:39" ht="15.75" thickTop="1">
      <c r="A23" s="34"/>
      <c r="B23" s="135"/>
      <c r="C23" s="35" t="s">
        <v>132</v>
      </c>
      <c r="D23" s="36" t="s">
        <v>133</v>
      </c>
      <c r="E23" s="161" t="s">
        <v>90</v>
      </c>
      <c r="F23" s="162"/>
      <c r="G23" s="161" t="s">
        <v>108</v>
      </c>
      <c r="H23" s="162"/>
      <c r="I23" s="161" t="s">
        <v>134</v>
      </c>
      <c r="J23" s="162"/>
      <c r="K23" s="161" t="s">
        <v>91</v>
      </c>
      <c r="L23" s="162"/>
      <c r="M23" s="161"/>
      <c r="N23" s="162"/>
      <c r="O23" s="37" t="s">
        <v>126</v>
      </c>
      <c r="P23" s="38" t="s">
        <v>135</v>
      </c>
      <c r="Q23" s="39" t="s">
        <v>136</v>
      </c>
      <c r="R23" s="40"/>
      <c r="S23" s="163" t="s">
        <v>38</v>
      </c>
      <c r="T23" s="164"/>
      <c r="V23" s="41" t="s">
        <v>137</v>
      </c>
      <c r="W23" s="42"/>
      <c r="X23" s="43" t="s">
        <v>138</v>
      </c>
      <c r="AJ23" s="9"/>
      <c r="AK23" s="9"/>
      <c r="AL23" s="9"/>
      <c r="AM23" s="9"/>
    </row>
    <row r="24" spans="1:39" ht="12.75">
      <c r="A24" s="44" t="s">
        <v>90</v>
      </c>
      <c r="B24" s="142">
        <v>2333</v>
      </c>
      <c r="C24" s="45" t="s">
        <v>29</v>
      </c>
      <c r="D24" s="46" t="s">
        <v>26</v>
      </c>
      <c r="E24" s="47"/>
      <c r="F24" s="48"/>
      <c r="G24" s="49">
        <f>+Q34</f>
        <v>3</v>
      </c>
      <c r="H24" s="50">
        <f>+R34</f>
        <v>0</v>
      </c>
      <c r="I24" s="49">
        <f>Q30</f>
        <v>2</v>
      </c>
      <c r="J24" s="50">
        <f>R30</f>
        <v>3</v>
      </c>
      <c r="K24" s="49">
        <f>Q32</f>
      </c>
      <c r="L24" s="50">
        <f>R32</f>
      </c>
      <c r="M24" s="49"/>
      <c r="N24" s="50"/>
      <c r="O24" s="51">
        <f>IF(SUM(E24:N24)=0,"",COUNTIF(F24:F27,"3"))</f>
        <v>1</v>
      </c>
      <c r="P24" s="52">
        <f>IF(SUM(F24:O24)=0,"",COUNTIF(E24:E27,"3"))</f>
        <v>1</v>
      </c>
      <c r="Q24" s="53">
        <f>IF(SUM(E24:N24)=0,"",SUM(F24:F27))</f>
        <v>5</v>
      </c>
      <c r="R24" s="54">
        <f>IF(SUM(E24:N24)=0,"",SUM(E24:E27))</f>
        <v>3</v>
      </c>
      <c r="S24" s="155"/>
      <c r="T24" s="156"/>
      <c r="V24" s="55">
        <f>+V30+V32+V34</f>
        <v>75</v>
      </c>
      <c r="W24" s="56">
        <f>+W30+W32+W34</f>
        <v>66</v>
      </c>
      <c r="X24" s="57">
        <f>+V24-W24</f>
        <v>9</v>
      </c>
      <c r="AJ24" s="9"/>
      <c r="AK24" s="9"/>
      <c r="AL24" s="9"/>
      <c r="AM24" s="9"/>
    </row>
    <row r="25" spans="1:39" ht="12.75">
      <c r="A25" s="58" t="s">
        <v>108</v>
      </c>
      <c r="B25" s="142">
        <v>2025</v>
      </c>
      <c r="C25" s="45" t="s">
        <v>116</v>
      </c>
      <c r="D25" s="59" t="s">
        <v>35</v>
      </c>
      <c r="E25" s="60">
        <f>+R34</f>
        <v>0</v>
      </c>
      <c r="F25" s="61">
        <f>+Q34</f>
        <v>3</v>
      </c>
      <c r="G25" s="62"/>
      <c r="H25" s="63"/>
      <c r="I25" s="60">
        <f>Q33</f>
        <v>3</v>
      </c>
      <c r="J25" s="61">
        <f>R33</f>
        <v>0</v>
      </c>
      <c r="K25" s="60">
        <f>Q31</f>
      </c>
      <c r="L25" s="61">
        <f>R31</f>
      </c>
      <c r="M25" s="60"/>
      <c r="N25" s="61"/>
      <c r="O25" s="51">
        <f>IF(SUM(E25:N25)=0,"",COUNTIF(H24:H27,"3"))</f>
        <v>1</v>
      </c>
      <c r="P25" s="52">
        <f>IF(SUM(F25:O25)=0,"",COUNTIF(G24:G27,"3"))</f>
        <v>1</v>
      </c>
      <c r="Q25" s="53">
        <f>IF(SUM(E25:N25)=0,"",SUM(H24:H27))</f>
        <v>3</v>
      </c>
      <c r="R25" s="54">
        <f>IF(SUM(E25:N25)=0,"",SUM(G24:G27))</f>
        <v>3</v>
      </c>
      <c r="S25" s="155"/>
      <c r="T25" s="156"/>
      <c r="V25" s="55">
        <f>+V31+V33+W34</f>
        <v>57</v>
      </c>
      <c r="W25" s="56">
        <f>+W31+W33+V34</f>
        <v>47</v>
      </c>
      <c r="X25" s="57">
        <f>+V25-W25</f>
        <v>10</v>
      </c>
      <c r="AJ25" s="9"/>
      <c r="AK25" s="9"/>
      <c r="AL25" s="9"/>
      <c r="AM25" s="9"/>
    </row>
    <row r="26" spans="1:39" ht="13.5" thickBot="1">
      <c r="A26" s="58" t="s">
        <v>134</v>
      </c>
      <c r="B26" s="142">
        <v>1974</v>
      </c>
      <c r="C26" s="65" t="s">
        <v>221</v>
      </c>
      <c r="D26" s="66" t="s">
        <v>222</v>
      </c>
      <c r="E26" s="60">
        <f>+R30</f>
        <v>3</v>
      </c>
      <c r="F26" s="61">
        <f>+Q30</f>
        <v>2</v>
      </c>
      <c r="G26" s="60">
        <f>R33</f>
        <v>0</v>
      </c>
      <c r="H26" s="61">
        <f>Q33</f>
        <v>3</v>
      </c>
      <c r="I26" s="62"/>
      <c r="J26" s="63"/>
      <c r="K26" s="60">
        <f>Q35</f>
      </c>
      <c r="L26" s="61">
        <f>R35</f>
      </c>
      <c r="M26" s="60"/>
      <c r="N26" s="61"/>
      <c r="O26" s="51">
        <f>IF(SUM(E26:N26)=0,"",COUNTIF(J24:J27,"3"))</f>
        <v>1</v>
      </c>
      <c r="P26" s="52">
        <f>IF(SUM(F26:O26)=0,"",COUNTIF(I24:I27,"3"))</f>
        <v>1</v>
      </c>
      <c r="Q26" s="53">
        <f>IF(SUM(E26:N26)=0,"",SUM(J24:J27))</f>
        <v>3</v>
      </c>
      <c r="R26" s="54">
        <f>IF(SUM(E26:N26)=0,"",SUM(I24:I27))</f>
        <v>5</v>
      </c>
      <c r="S26" s="155"/>
      <c r="T26" s="156"/>
      <c r="V26" s="55">
        <f>+W30+W33+V35</f>
        <v>56</v>
      </c>
      <c r="W26" s="56">
        <f>+V30+V33+W35</f>
        <v>75</v>
      </c>
      <c r="X26" s="57">
        <f>+V26-W26</f>
        <v>-19</v>
      </c>
      <c r="AJ26" s="9"/>
      <c r="AK26" s="9"/>
      <c r="AL26" s="9"/>
      <c r="AM26" s="9"/>
    </row>
    <row r="27" spans="1:39" ht="14.25" thickBot="1" thickTop="1">
      <c r="A27" s="64" t="s">
        <v>91</v>
      </c>
      <c r="B27" s="142"/>
      <c r="C27" s="65"/>
      <c r="D27" s="66"/>
      <c r="E27" s="67">
        <f>R32</f>
      </c>
      <c r="F27" s="68">
        <f>Q32</f>
      </c>
      <c r="G27" s="67">
        <f>R31</f>
      </c>
      <c r="H27" s="68">
        <f>Q31</f>
      </c>
      <c r="I27" s="67">
        <f>R35</f>
      </c>
      <c r="J27" s="68">
        <f>Q35</f>
      </c>
      <c r="K27" s="69"/>
      <c r="L27" s="70"/>
      <c r="M27" s="67"/>
      <c r="N27" s="68"/>
      <c r="O27" s="71">
        <f>IF(SUM(E27:N27)=0,"",COUNTIF(L24:L27,"3"))</f>
      </c>
      <c r="P27" s="72">
        <f>IF(SUM(F27:O27)=0,"",COUNTIF(K24:K27,"3"))</f>
      </c>
      <c r="Q27" s="73">
        <f>IF(SUM(E27:N28)=0,"",SUM(L24:L27))</f>
      </c>
      <c r="R27" s="74">
        <f>IF(SUM(E27:N27)=0,"",SUM(K24:K27))</f>
      </c>
      <c r="S27" s="159"/>
      <c r="T27" s="160"/>
      <c r="V27" s="55">
        <f>+W31+W32+W35</f>
        <v>0</v>
      </c>
      <c r="W27" s="56">
        <f>+V31+V32+V35</f>
        <v>0</v>
      </c>
      <c r="X27" s="57">
        <f>+V27-W27</f>
        <v>0</v>
      </c>
      <c r="AJ27" s="9"/>
      <c r="AK27" s="9"/>
      <c r="AL27" s="9"/>
      <c r="AM27" s="9"/>
    </row>
    <row r="28" spans="1:39" ht="15.75" thickTop="1">
      <c r="A28" s="75"/>
      <c r="B28" s="137"/>
      <c r="C28" s="76" t="s">
        <v>139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79"/>
      <c r="V28" s="80"/>
      <c r="W28" s="81" t="s">
        <v>140</v>
      </c>
      <c r="X28" s="82">
        <f>SUM(X24:X27)</f>
        <v>0</v>
      </c>
      <c r="Y28" s="81" t="str">
        <f>IF(X28=0,"OK","Virhe")</f>
        <v>OK</v>
      </c>
      <c r="AJ28" s="9"/>
      <c r="AK28" s="9"/>
      <c r="AL28" s="9"/>
      <c r="AM28" s="9"/>
    </row>
    <row r="29" spans="1:39" ht="15.75" thickBot="1">
      <c r="A29" s="83"/>
      <c r="B29" s="139"/>
      <c r="C29" s="84" t="s">
        <v>141</v>
      </c>
      <c r="D29" s="85"/>
      <c r="E29" s="85"/>
      <c r="F29" s="86"/>
      <c r="G29" s="183" t="s">
        <v>39</v>
      </c>
      <c r="H29" s="175"/>
      <c r="I29" s="174" t="s">
        <v>40</v>
      </c>
      <c r="J29" s="175"/>
      <c r="K29" s="174" t="s">
        <v>41</v>
      </c>
      <c r="L29" s="175"/>
      <c r="M29" s="174" t="s">
        <v>45</v>
      </c>
      <c r="N29" s="175"/>
      <c r="O29" s="174" t="s">
        <v>46</v>
      </c>
      <c r="P29" s="175"/>
      <c r="Q29" s="176" t="s">
        <v>37</v>
      </c>
      <c r="R29" s="177"/>
      <c r="T29" s="87"/>
      <c r="V29" s="88" t="s">
        <v>137</v>
      </c>
      <c r="W29" s="89"/>
      <c r="X29" s="43" t="s">
        <v>138</v>
      </c>
      <c r="AJ29" s="9"/>
      <c r="AK29" s="9"/>
      <c r="AL29" s="9"/>
      <c r="AM29" s="9"/>
    </row>
    <row r="30" spans="1:39" ht="15.75">
      <c r="A30" s="90" t="s">
        <v>142</v>
      </c>
      <c r="B30" s="128"/>
      <c r="C30" s="91" t="str">
        <f>IF(C24&gt;"",C24,"")</f>
        <v>Jani Jormanainen</v>
      </c>
      <c r="D30" s="92" t="str">
        <f>IF(C26&gt;"",C26,"")</f>
        <v>Heikki Järvinen</v>
      </c>
      <c r="E30" s="77"/>
      <c r="F30" s="93"/>
      <c r="G30" s="178">
        <v>-7</v>
      </c>
      <c r="H30" s="179"/>
      <c r="I30" s="180">
        <v>-5</v>
      </c>
      <c r="J30" s="181"/>
      <c r="K30" s="180">
        <v>6</v>
      </c>
      <c r="L30" s="181"/>
      <c r="M30" s="180">
        <v>3</v>
      </c>
      <c r="N30" s="181"/>
      <c r="O30" s="182">
        <v>-8</v>
      </c>
      <c r="P30" s="181"/>
      <c r="Q30" s="94">
        <f aca="true" t="shared" si="15" ref="Q30:Q35">IF(COUNT(G30:O30)=0,"",COUNTIF(G30:O30,"&gt;=0"))</f>
        <v>2</v>
      </c>
      <c r="R30" s="95">
        <f aca="true" t="shared" si="16" ref="R30:R35">IF(COUNT(G30:O30)=0,"",(IF(LEFT(G30,1)="-",1,0)+IF(LEFT(I30,1)="-",1,0)+IF(LEFT(K30,1)="-",1,0)+IF(LEFT(M30,1)="-",1,0)+IF(LEFT(O30,1)="-",1,0)))</f>
        <v>3</v>
      </c>
      <c r="S30" s="96"/>
      <c r="T30" s="97"/>
      <c r="V30" s="98">
        <f aca="true" t="shared" si="17" ref="V30:W35">+Z30+AB30+AD30+AF30+AH30</f>
        <v>42</v>
      </c>
      <c r="W30" s="99">
        <f t="shared" si="17"/>
        <v>42</v>
      </c>
      <c r="X30" s="100">
        <f aca="true" t="shared" si="18" ref="X30:X35">+V30-W30</f>
        <v>0</v>
      </c>
      <c r="Z30" s="101">
        <f aca="true" t="shared" si="19" ref="Z30:Z35">IF(G30="",0,IF(LEFT(G30,1)="-",ABS(G30),(IF(G30&gt;9,G30+2,11))))</f>
        <v>7</v>
      </c>
      <c r="AA30" s="102">
        <f aca="true" t="shared" si="20" ref="AA30:AA35">IF(G30="",0,IF(LEFT(G30,1)="-",(IF(ABS(G30)&gt;9,(ABS(G30)+2),11)),G30))</f>
        <v>11</v>
      </c>
      <c r="AB30" s="101">
        <f aca="true" t="shared" si="21" ref="AB30:AB35">IF(I30="",0,IF(LEFT(I30,1)="-",ABS(I30),(IF(I30&gt;9,I30+2,11))))</f>
        <v>5</v>
      </c>
      <c r="AC30" s="102">
        <f aca="true" t="shared" si="22" ref="AC30:AC35">IF(I30="",0,IF(LEFT(I30,1)="-",(IF(ABS(I30)&gt;9,(ABS(I30)+2),11)),I30))</f>
        <v>11</v>
      </c>
      <c r="AD30" s="101">
        <f aca="true" t="shared" si="23" ref="AD30:AD35">IF(K30="",0,IF(LEFT(K30,1)="-",ABS(K30),(IF(K30&gt;9,K30+2,11))))</f>
        <v>11</v>
      </c>
      <c r="AE30" s="102">
        <f aca="true" t="shared" si="24" ref="AE30:AE35">IF(K30="",0,IF(LEFT(K30,1)="-",(IF(ABS(K30)&gt;9,(ABS(K30)+2),11)),K30))</f>
        <v>6</v>
      </c>
      <c r="AF30" s="101">
        <f aca="true" t="shared" si="25" ref="AF30:AF35">IF(M30="",0,IF(LEFT(M30,1)="-",ABS(M30),(IF(M30&gt;9,M30+2,11))))</f>
        <v>11</v>
      </c>
      <c r="AG30" s="102">
        <f aca="true" t="shared" si="26" ref="AG30:AG35">IF(M30="",0,IF(LEFT(M30,1)="-",(IF(ABS(M30)&gt;9,(ABS(M30)+2),11)),M30))</f>
        <v>3</v>
      </c>
      <c r="AH30" s="101">
        <f aca="true" t="shared" si="27" ref="AH30:AH35">IF(O30="",0,IF(LEFT(O30,1)="-",ABS(O30),(IF(O30&gt;9,O30+2,11))))</f>
        <v>8</v>
      </c>
      <c r="AI30" s="102">
        <f aca="true" t="shared" si="28" ref="AI30:AI35">IF(O30="",0,IF(LEFT(O30,1)="-",(IF(ABS(O30)&gt;9,(ABS(O30)+2),11)),O30))</f>
        <v>11</v>
      </c>
      <c r="AJ30" s="9"/>
      <c r="AK30" s="9"/>
      <c r="AL30" s="9"/>
      <c r="AM30" s="9"/>
    </row>
    <row r="31" spans="1:39" ht="15.75">
      <c r="A31" s="90" t="s">
        <v>143</v>
      </c>
      <c r="B31" s="128"/>
      <c r="C31" s="91" t="str">
        <f>IF(C25&gt;"",C25,"")</f>
        <v>Riku Autio</v>
      </c>
      <c r="D31" s="103">
        <f>IF(C27&gt;"",C27,"")</f>
      </c>
      <c r="E31" s="104"/>
      <c r="F31" s="93"/>
      <c r="G31" s="184"/>
      <c r="H31" s="185"/>
      <c r="I31" s="184"/>
      <c r="J31" s="185"/>
      <c r="K31" s="184"/>
      <c r="L31" s="185"/>
      <c r="M31" s="184"/>
      <c r="N31" s="185"/>
      <c r="O31" s="184"/>
      <c r="P31" s="185"/>
      <c r="Q31" s="94">
        <f t="shared" si="15"/>
      </c>
      <c r="R31" s="95">
        <f t="shared" si="16"/>
      </c>
      <c r="S31" s="105"/>
      <c r="T31" s="106"/>
      <c r="V31" s="98">
        <f t="shared" si="17"/>
        <v>0</v>
      </c>
      <c r="W31" s="99">
        <f t="shared" si="17"/>
        <v>0</v>
      </c>
      <c r="X31" s="100">
        <f t="shared" si="18"/>
        <v>0</v>
      </c>
      <c r="Z31" s="107">
        <f t="shared" si="19"/>
        <v>0</v>
      </c>
      <c r="AA31" s="108">
        <f t="shared" si="20"/>
        <v>0</v>
      </c>
      <c r="AB31" s="107">
        <f t="shared" si="21"/>
        <v>0</v>
      </c>
      <c r="AC31" s="108">
        <f t="shared" si="22"/>
        <v>0</v>
      </c>
      <c r="AD31" s="107">
        <f t="shared" si="23"/>
        <v>0</v>
      </c>
      <c r="AE31" s="108">
        <f t="shared" si="24"/>
        <v>0</v>
      </c>
      <c r="AF31" s="107">
        <f t="shared" si="25"/>
        <v>0</v>
      </c>
      <c r="AG31" s="108">
        <f t="shared" si="26"/>
        <v>0</v>
      </c>
      <c r="AH31" s="107">
        <f t="shared" si="27"/>
        <v>0</v>
      </c>
      <c r="AI31" s="108">
        <f t="shared" si="28"/>
        <v>0</v>
      </c>
      <c r="AJ31" s="9"/>
      <c r="AK31" s="9"/>
      <c r="AL31" s="9"/>
      <c r="AM31" s="9"/>
    </row>
    <row r="32" spans="1:39" ht="16.5" thickBot="1">
      <c r="A32" s="90" t="s">
        <v>144</v>
      </c>
      <c r="B32" s="128"/>
      <c r="C32" s="109" t="str">
        <f>IF(C24&gt;"",C24,"")</f>
        <v>Jani Jormanainen</v>
      </c>
      <c r="D32" s="110">
        <f>IF(C27&gt;"",C27,"")</f>
      </c>
      <c r="E32" s="85"/>
      <c r="F32" s="86"/>
      <c r="G32" s="186"/>
      <c r="H32" s="187"/>
      <c r="I32" s="186"/>
      <c r="J32" s="187"/>
      <c r="K32" s="186"/>
      <c r="L32" s="187"/>
      <c r="M32" s="186"/>
      <c r="N32" s="187"/>
      <c r="O32" s="186"/>
      <c r="P32" s="187"/>
      <c r="Q32" s="94">
        <f t="shared" si="15"/>
      </c>
      <c r="R32" s="95">
        <f t="shared" si="16"/>
      </c>
      <c r="S32" s="105"/>
      <c r="T32" s="106"/>
      <c r="V32" s="98">
        <f t="shared" si="17"/>
        <v>0</v>
      </c>
      <c r="W32" s="99">
        <f t="shared" si="17"/>
        <v>0</v>
      </c>
      <c r="X32" s="100">
        <f t="shared" si="18"/>
        <v>0</v>
      </c>
      <c r="Z32" s="107">
        <f t="shared" si="19"/>
        <v>0</v>
      </c>
      <c r="AA32" s="108">
        <f t="shared" si="20"/>
        <v>0</v>
      </c>
      <c r="AB32" s="107">
        <f t="shared" si="21"/>
        <v>0</v>
      </c>
      <c r="AC32" s="108">
        <f t="shared" si="22"/>
        <v>0</v>
      </c>
      <c r="AD32" s="107">
        <f t="shared" si="23"/>
        <v>0</v>
      </c>
      <c r="AE32" s="108">
        <f t="shared" si="24"/>
        <v>0</v>
      </c>
      <c r="AF32" s="107">
        <f t="shared" si="25"/>
        <v>0</v>
      </c>
      <c r="AG32" s="108">
        <f t="shared" si="26"/>
        <v>0</v>
      </c>
      <c r="AH32" s="107">
        <f t="shared" si="27"/>
        <v>0</v>
      </c>
      <c r="AI32" s="108">
        <f t="shared" si="28"/>
        <v>0</v>
      </c>
      <c r="AJ32" s="9"/>
      <c r="AK32" s="9"/>
      <c r="AL32" s="9"/>
      <c r="AM32" s="9"/>
    </row>
    <row r="33" spans="1:39" ht="15.75">
      <c r="A33" s="90" t="s">
        <v>145</v>
      </c>
      <c r="B33" s="128"/>
      <c r="C33" s="91" t="str">
        <f>IF(C25&gt;"",C25,"")</f>
        <v>Riku Autio</v>
      </c>
      <c r="D33" s="103" t="str">
        <f>IF(C26&gt;"",C26,"")</f>
        <v>Heikki Järvinen</v>
      </c>
      <c r="E33" s="77"/>
      <c r="F33" s="93"/>
      <c r="G33" s="180">
        <v>2</v>
      </c>
      <c r="H33" s="181"/>
      <c r="I33" s="180">
        <v>8</v>
      </c>
      <c r="J33" s="181"/>
      <c r="K33" s="180">
        <v>4</v>
      </c>
      <c r="L33" s="181"/>
      <c r="M33" s="180"/>
      <c r="N33" s="181"/>
      <c r="O33" s="180"/>
      <c r="P33" s="181"/>
      <c r="Q33" s="94">
        <f t="shared" si="15"/>
        <v>3</v>
      </c>
      <c r="R33" s="95">
        <f t="shared" si="16"/>
        <v>0</v>
      </c>
      <c r="S33" s="105"/>
      <c r="T33" s="106"/>
      <c r="V33" s="98">
        <f t="shared" si="17"/>
        <v>33</v>
      </c>
      <c r="W33" s="99">
        <f t="shared" si="17"/>
        <v>14</v>
      </c>
      <c r="X33" s="100">
        <f t="shared" si="18"/>
        <v>19</v>
      </c>
      <c r="Z33" s="107">
        <f t="shared" si="19"/>
        <v>11</v>
      </c>
      <c r="AA33" s="108">
        <f t="shared" si="20"/>
        <v>2</v>
      </c>
      <c r="AB33" s="107">
        <f t="shared" si="21"/>
        <v>11</v>
      </c>
      <c r="AC33" s="108">
        <f t="shared" si="22"/>
        <v>8</v>
      </c>
      <c r="AD33" s="107">
        <f t="shared" si="23"/>
        <v>11</v>
      </c>
      <c r="AE33" s="108">
        <f t="shared" si="24"/>
        <v>4</v>
      </c>
      <c r="AF33" s="107">
        <f t="shared" si="25"/>
        <v>0</v>
      </c>
      <c r="AG33" s="108">
        <f t="shared" si="26"/>
        <v>0</v>
      </c>
      <c r="AH33" s="107">
        <f t="shared" si="27"/>
        <v>0</v>
      </c>
      <c r="AI33" s="108">
        <f t="shared" si="28"/>
        <v>0</v>
      </c>
      <c r="AJ33" s="9"/>
      <c r="AK33" s="9"/>
      <c r="AL33" s="9"/>
      <c r="AM33" s="9"/>
    </row>
    <row r="34" spans="1:39" ht="15.75">
      <c r="A34" s="90" t="s">
        <v>146</v>
      </c>
      <c r="B34" s="128"/>
      <c r="C34" s="91" t="str">
        <f>IF(C24&gt;"",C24,"")</f>
        <v>Jani Jormanainen</v>
      </c>
      <c r="D34" s="103" t="str">
        <f>IF(C25&gt;"",C25,"")</f>
        <v>Riku Autio</v>
      </c>
      <c r="E34" s="104"/>
      <c r="F34" s="93"/>
      <c r="G34" s="184">
        <v>9</v>
      </c>
      <c r="H34" s="185"/>
      <c r="I34" s="184">
        <v>9</v>
      </c>
      <c r="J34" s="185"/>
      <c r="K34" s="188">
        <v>6</v>
      </c>
      <c r="L34" s="185"/>
      <c r="M34" s="184"/>
      <c r="N34" s="185"/>
      <c r="O34" s="184"/>
      <c r="P34" s="185"/>
      <c r="Q34" s="94">
        <f t="shared" si="15"/>
        <v>3</v>
      </c>
      <c r="R34" s="95">
        <f t="shared" si="16"/>
        <v>0</v>
      </c>
      <c r="S34" s="105"/>
      <c r="T34" s="106"/>
      <c r="V34" s="98">
        <f t="shared" si="17"/>
        <v>33</v>
      </c>
      <c r="W34" s="99">
        <f t="shared" si="17"/>
        <v>24</v>
      </c>
      <c r="X34" s="100">
        <f t="shared" si="18"/>
        <v>9</v>
      </c>
      <c r="Z34" s="107">
        <f t="shared" si="19"/>
        <v>11</v>
      </c>
      <c r="AA34" s="108">
        <f t="shared" si="20"/>
        <v>9</v>
      </c>
      <c r="AB34" s="107">
        <f t="shared" si="21"/>
        <v>11</v>
      </c>
      <c r="AC34" s="108">
        <f t="shared" si="22"/>
        <v>9</v>
      </c>
      <c r="AD34" s="107">
        <f t="shared" si="23"/>
        <v>11</v>
      </c>
      <c r="AE34" s="108">
        <f t="shared" si="24"/>
        <v>6</v>
      </c>
      <c r="AF34" s="107">
        <f t="shared" si="25"/>
        <v>0</v>
      </c>
      <c r="AG34" s="108">
        <f t="shared" si="26"/>
        <v>0</v>
      </c>
      <c r="AH34" s="107">
        <f t="shared" si="27"/>
        <v>0</v>
      </c>
      <c r="AI34" s="108">
        <f t="shared" si="28"/>
        <v>0</v>
      </c>
      <c r="AJ34" s="9"/>
      <c r="AK34" s="9"/>
      <c r="AL34" s="9"/>
      <c r="AM34" s="9"/>
    </row>
    <row r="35" spans="1:39" ht="16.5" thickBot="1">
      <c r="A35" s="111" t="s">
        <v>147</v>
      </c>
      <c r="B35" s="140"/>
      <c r="C35" s="112" t="str">
        <f>IF(C26&gt;"",C26,"")</f>
        <v>Heikki Järvinen</v>
      </c>
      <c r="D35" s="113">
        <f>IF(C27&gt;"",C27,"")</f>
      </c>
      <c r="E35" s="114"/>
      <c r="F35" s="115"/>
      <c r="G35" s="165"/>
      <c r="H35" s="166"/>
      <c r="I35" s="165"/>
      <c r="J35" s="166"/>
      <c r="K35" s="165"/>
      <c r="L35" s="166"/>
      <c r="M35" s="165"/>
      <c r="N35" s="166"/>
      <c r="O35" s="165"/>
      <c r="P35" s="166"/>
      <c r="Q35" s="116">
        <f t="shared" si="15"/>
      </c>
      <c r="R35" s="117">
        <f t="shared" si="16"/>
      </c>
      <c r="S35" s="118"/>
      <c r="T35" s="119"/>
      <c r="V35" s="98">
        <f t="shared" si="17"/>
        <v>0</v>
      </c>
      <c r="W35" s="99">
        <f t="shared" si="17"/>
        <v>0</v>
      </c>
      <c r="X35" s="100">
        <f t="shared" si="18"/>
        <v>0</v>
      </c>
      <c r="Z35" s="120">
        <f t="shared" si="19"/>
        <v>0</v>
      </c>
      <c r="AA35" s="121">
        <f t="shared" si="20"/>
        <v>0</v>
      </c>
      <c r="AB35" s="120">
        <f t="shared" si="21"/>
        <v>0</v>
      </c>
      <c r="AC35" s="121">
        <f t="shared" si="22"/>
        <v>0</v>
      </c>
      <c r="AD35" s="120">
        <f t="shared" si="23"/>
        <v>0</v>
      </c>
      <c r="AE35" s="121">
        <f t="shared" si="24"/>
        <v>0</v>
      </c>
      <c r="AF35" s="120">
        <f t="shared" si="25"/>
        <v>0</v>
      </c>
      <c r="AG35" s="121">
        <f t="shared" si="26"/>
        <v>0</v>
      </c>
      <c r="AH35" s="120">
        <f t="shared" si="27"/>
        <v>0</v>
      </c>
      <c r="AI35" s="121">
        <f t="shared" si="28"/>
        <v>0</v>
      </c>
      <c r="AJ35" s="9"/>
      <c r="AK35" s="9"/>
      <c r="AL35" s="9"/>
      <c r="AM35" s="9"/>
    </row>
    <row r="36" spans="1:39" ht="13.5" thickTop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3.5" thickBo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6.5" thickTop="1">
      <c r="A38" s="23"/>
      <c r="B38" s="133"/>
      <c r="C38" s="24"/>
      <c r="D38" s="25"/>
      <c r="E38" s="25"/>
      <c r="F38" s="25"/>
      <c r="G38" s="26"/>
      <c r="H38" s="25"/>
      <c r="I38" s="27" t="s">
        <v>127</v>
      </c>
      <c r="J38" s="28"/>
      <c r="K38" s="147" t="s">
        <v>2</v>
      </c>
      <c r="L38" s="148"/>
      <c r="M38" s="148"/>
      <c r="N38" s="149"/>
      <c r="O38" s="150" t="s">
        <v>128</v>
      </c>
      <c r="P38" s="151"/>
      <c r="Q38" s="151"/>
      <c r="R38" s="152" t="s">
        <v>7</v>
      </c>
      <c r="S38" s="153"/>
      <c r="T38" s="154"/>
      <c r="AJ38" s="9"/>
      <c r="AK38" s="9"/>
      <c r="AL38" s="9"/>
      <c r="AM38" s="9"/>
    </row>
    <row r="39" spans="1:39" ht="16.5" thickBot="1">
      <c r="A39" s="29"/>
      <c r="B39" s="134"/>
      <c r="C39" s="30"/>
      <c r="D39" s="31" t="s">
        <v>129</v>
      </c>
      <c r="E39" s="167"/>
      <c r="F39" s="168"/>
      <c r="G39" s="169"/>
      <c r="H39" s="170" t="s">
        <v>130</v>
      </c>
      <c r="I39" s="171"/>
      <c r="J39" s="171"/>
      <c r="K39" s="172"/>
      <c r="L39" s="172"/>
      <c r="M39" s="172"/>
      <c r="N39" s="173"/>
      <c r="O39" s="32" t="s">
        <v>131</v>
      </c>
      <c r="P39" s="33"/>
      <c r="Q39" s="33"/>
      <c r="R39" s="157"/>
      <c r="S39" s="157"/>
      <c r="T39" s="158"/>
      <c r="AJ39" s="9"/>
      <c r="AK39" s="9"/>
      <c r="AL39" s="9"/>
      <c r="AM39" s="9"/>
    </row>
    <row r="40" spans="1:39" ht="15.75" thickTop="1">
      <c r="A40" s="34"/>
      <c r="B40" s="135"/>
      <c r="C40" s="35" t="s">
        <v>132</v>
      </c>
      <c r="D40" s="36" t="s">
        <v>133</v>
      </c>
      <c r="E40" s="161" t="s">
        <v>90</v>
      </c>
      <c r="F40" s="162"/>
      <c r="G40" s="161" t="s">
        <v>108</v>
      </c>
      <c r="H40" s="162"/>
      <c r="I40" s="161" t="s">
        <v>134</v>
      </c>
      <c r="J40" s="162"/>
      <c r="K40" s="161" t="s">
        <v>91</v>
      </c>
      <c r="L40" s="162"/>
      <c r="M40" s="161"/>
      <c r="N40" s="162"/>
      <c r="O40" s="37" t="s">
        <v>126</v>
      </c>
      <c r="P40" s="38" t="s">
        <v>135</v>
      </c>
      <c r="Q40" s="39" t="s">
        <v>136</v>
      </c>
      <c r="R40" s="40"/>
      <c r="S40" s="163" t="s">
        <v>38</v>
      </c>
      <c r="T40" s="164"/>
      <c r="V40" s="41" t="s">
        <v>137</v>
      </c>
      <c r="W40" s="42"/>
      <c r="X40" s="43" t="s">
        <v>138</v>
      </c>
      <c r="AJ40" s="9"/>
      <c r="AK40" s="9"/>
      <c r="AL40" s="9"/>
      <c r="AM40" s="9"/>
    </row>
    <row r="41" spans="1:39" ht="12.75">
      <c r="A41" s="44" t="s">
        <v>90</v>
      </c>
      <c r="B41" s="142">
        <v>2300</v>
      </c>
      <c r="C41" s="45" t="s">
        <v>237</v>
      </c>
      <c r="D41" s="46" t="s">
        <v>119</v>
      </c>
      <c r="E41" s="47"/>
      <c r="F41" s="48"/>
      <c r="G41" s="49">
        <f>+Q51</f>
        <v>3</v>
      </c>
      <c r="H41" s="50">
        <f>+R51</f>
        <v>0</v>
      </c>
      <c r="I41" s="49">
        <f>Q47</f>
        <v>3</v>
      </c>
      <c r="J41" s="50">
        <f>R47</f>
        <v>0</v>
      </c>
      <c r="K41" s="49">
        <f>Q49</f>
        <v>3</v>
      </c>
      <c r="L41" s="50">
        <f>R49</f>
        <v>0</v>
      </c>
      <c r="M41" s="49"/>
      <c r="N41" s="50"/>
      <c r="O41" s="51">
        <f>IF(SUM(E41:N41)=0,"",COUNTIF(F41:F44,"3"))</f>
        <v>3</v>
      </c>
      <c r="P41" s="52">
        <f>IF(SUM(F41:O41)=0,"",COUNTIF(E41:E44,"3"))</f>
        <v>0</v>
      </c>
      <c r="Q41" s="53">
        <f>IF(SUM(E41:N41)=0,"",SUM(F41:F44))</f>
        <v>9</v>
      </c>
      <c r="R41" s="54">
        <f>IF(SUM(E41:N41)=0,"",SUM(E41:E44))</f>
        <v>0</v>
      </c>
      <c r="S41" s="155"/>
      <c r="T41" s="156"/>
      <c r="V41" s="55">
        <f>+V47+V49+V51</f>
        <v>99</v>
      </c>
      <c r="W41" s="56">
        <f>+W47+W49+W51</f>
        <v>42</v>
      </c>
      <c r="X41" s="57">
        <f>+V41-W41</f>
        <v>57</v>
      </c>
      <c r="AJ41" s="9"/>
      <c r="AK41" s="9"/>
      <c r="AL41" s="9"/>
      <c r="AM41" s="9"/>
    </row>
    <row r="42" spans="1:39" ht="12.75">
      <c r="A42" s="58" t="s">
        <v>108</v>
      </c>
      <c r="B42" s="142">
        <v>2036</v>
      </c>
      <c r="C42" s="45" t="s">
        <v>176</v>
      </c>
      <c r="D42" s="59" t="s">
        <v>26</v>
      </c>
      <c r="E42" s="60">
        <f>+R51</f>
        <v>0</v>
      </c>
      <c r="F42" s="61">
        <f>+Q51</f>
        <v>3</v>
      </c>
      <c r="G42" s="62"/>
      <c r="H42" s="63"/>
      <c r="I42" s="60">
        <f>Q50</f>
        <v>2</v>
      </c>
      <c r="J42" s="61">
        <f>R50</f>
        <v>3</v>
      </c>
      <c r="K42" s="60">
        <f>Q48</f>
        <v>3</v>
      </c>
      <c r="L42" s="61">
        <f>R48</f>
        <v>0</v>
      </c>
      <c r="M42" s="60"/>
      <c r="N42" s="61"/>
      <c r="O42" s="51">
        <f>IF(SUM(E42:N42)=0,"",COUNTIF(H41:H44,"3"))</f>
        <v>1</v>
      </c>
      <c r="P42" s="52">
        <f>IF(SUM(F42:O42)=0,"",COUNTIF(G41:G44,"3"))</f>
        <v>2</v>
      </c>
      <c r="Q42" s="53">
        <f>IF(SUM(E42:N42)=0,"",SUM(H41:H44))</f>
        <v>5</v>
      </c>
      <c r="R42" s="54">
        <f>IF(SUM(E42:N42)=0,"",SUM(G41:G44))</f>
        <v>6</v>
      </c>
      <c r="S42" s="155"/>
      <c r="T42" s="156"/>
      <c r="V42" s="55">
        <f>+V48+V50+W51</f>
        <v>82</v>
      </c>
      <c r="W42" s="56">
        <f>+W48+W50+V51</f>
        <v>104</v>
      </c>
      <c r="X42" s="57">
        <f>+V42-W42</f>
        <v>-22</v>
      </c>
      <c r="AJ42" s="9"/>
      <c r="AK42" s="9"/>
      <c r="AL42" s="9"/>
      <c r="AM42" s="9"/>
    </row>
    <row r="43" spans="1:39" ht="12.75">
      <c r="A43" s="58" t="s">
        <v>134</v>
      </c>
      <c r="B43" s="142">
        <v>1882</v>
      </c>
      <c r="C43" s="45" t="s">
        <v>73</v>
      </c>
      <c r="D43" s="59" t="s">
        <v>32</v>
      </c>
      <c r="E43" s="60">
        <f>+R47</f>
        <v>0</v>
      </c>
      <c r="F43" s="61">
        <f>+Q47</f>
        <v>3</v>
      </c>
      <c r="G43" s="60">
        <f>R50</f>
        <v>3</v>
      </c>
      <c r="H43" s="61">
        <f>Q50</f>
        <v>2</v>
      </c>
      <c r="I43" s="62"/>
      <c r="J43" s="63"/>
      <c r="K43" s="60">
        <f>Q52</f>
        <v>3</v>
      </c>
      <c r="L43" s="61">
        <f>R52</f>
        <v>0</v>
      </c>
      <c r="M43" s="60"/>
      <c r="N43" s="61"/>
      <c r="O43" s="51">
        <f>IF(SUM(E43:N43)=0,"",COUNTIF(J41:J44,"3"))</f>
        <v>2</v>
      </c>
      <c r="P43" s="52">
        <f>IF(SUM(F43:O43)=0,"",COUNTIF(I41:I44,"3"))</f>
        <v>1</v>
      </c>
      <c r="Q43" s="53">
        <f>IF(SUM(E43:N43)=0,"",SUM(J41:J44))</f>
        <v>6</v>
      </c>
      <c r="R43" s="54">
        <f>IF(SUM(E43:N43)=0,"",SUM(I41:I44))</f>
        <v>5</v>
      </c>
      <c r="S43" s="155"/>
      <c r="T43" s="156"/>
      <c r="V43" s="55">
        <f>+W47+W50+V52</f>
        <v>94</v>
      </c>
      <c r="W43" s="56">
        <f>+V47+V50+W52</f>
        <v>84</v>
      </c>
      <c r="X43" s="57">
        <f>+V43-W43</f>
        <v>10</v>
      </c>
      <c r="AJ43" s="9"/>
      <c r="AK43" s="9"/>
      <c r="AL43" s="9"/>
      <c r="AM43" s="9"/>
    </row>
    <row r="44" spans="1:39" ht="13.5" thickBot="1">
      <c r="A44" s="64" t="s">
        <v>91</v>
      </c>
      <c r="B44" s="142">
        <v>1611</v>
      </c>
      <c r="C44" s="65" t="s">
        <v>282</v>
      </c>
      <c r="D44" s="66" t="s">
        <v>204</v>
      </c>
      <c r="E44" s="67">
        <f>R49</f>
        <v>0</v>
      </c>
      <c r="F44" s="68">
        <f>Q49</f>
        <v>3</v>
      </c>
      <c r="G44" s="67">
        <f>R48</f>
        <v>0</v>
      </c>
      <c r="H44" s="68">
        <f>Q48</f>
        <v>3</v>
      </c>
      <c r="I44" s="67">
        <f>R52</f>
        <v>0</v>
      </c>
      <c r="J44" s="68">
        <f>Q52</f>
        <v>3</v>
      </c>
      <c r="K44" s="69"/>
      <c r="L44" s="70"/>
      <c r="M44" s="67"/>
      <c r="N44" s="68"/>
      <c r="O44" s="71">
        <f>IF(SUM(E44:N44)=0,"",COUNTIF(L41:L44,"3"))</f>
        <v>0</v>
      </c>
      <c r="P44" s="72">
        <f>IF(SUM(F44:O44)=0,"",COUNTIF(K41:K44,"3"))</f>
        <v>3</v>
      </c>
      <c r="Q44" s="73">
        <f>IF(SUM(E44:N45)=0,"",SUM(L41:L44))</f>
        <v>0</v>
      </c>
      <c r="R44" s="74">
        <f>IF(SUM(E44:N44)=0,"",SUM(K41:K44))</f>
        <v>9</v>
      </c>
      <c r="S44" s="159"/>
      <c r="T44" s="160"/>
      <c r="V44" s="55">
        <f>+W48+W49+W52</f>
        <v>55</v>
      </c>
      <c r="W44" s="56">
        <f>+V48+V49+V52</f>
        <v>100</v>
      </c>
      <c r="X44" s="57">
        <f>+V44-W44</f>
        <v>-45</v>
      </c>
      <c r="AJ44" s="9"/>
      <c r="AK44" s="9"/>
      <c r="AL44" s="9"/>
      <c r="AM44" s="9"/>
    </row>
    <row r="45" spans="1:39" ht="15.75" thickTop="1">
      <c r="A45" s="75"/>
      <c r="B45" s="137"/>
      <c r="C45" s="76" t="s">
        <v>139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9"/>
      <c r="V45" s="80"/>
      <c r="W45" s="81" t="s">
        <v>140</v>
      </c>
      <c r="X45" s="82">
        <f>SUM(X41:X44)</f>
        <v>0</v>
      </c>
      <c r="Y45" s="81" t="str">
        <f>IF(X45=0,"OK","Virhe")</f>
        <v>OK</v>
      </c>
      <c r="AJ45" s="9"/>
      <c r="AK45" s="9"/>
      <c r="AL45" s="9"/>
      <c r="AM45" s="9"/>
    </row>
    <row r="46" spans="1:39" ht="15.75" thickBot="1">
      <c r="A46" s="83"/>
      <c r="B46" s="139"/>
      <c r="C46" s="84" t="s">
        <v>141</v>
      </c>
      <c r="D46" s="85"/>
      <c r="E46" s="85"/>
      <c r="F46" s="86"/>
      <c r="G46" s="183" t="s">
        <v>39</v>
      </c>
      <c r="H46" s="175"/>
      <c r="I46" s="174" t="s">
        <v>40</v>
      </c>
      <c r="J46" s="175"/>
      <c r="K46" s="174" t="s">
        <v>41</v>
      </c>
      <c r="L46" s="175"/>
      <c r="M46" s="174" t="s">
        <v>45</v>
      </c>
      <c r="N46" s="175"/>
      <c r="O46" s="174" t="s">
        <v>46</v>
      </c>
      <c r="P46" s="175"/>
      <c r="Q46" s="176" t="s">
        <v>37</v>
      </c>
      <c r="R46" s="177"/>
      <c r="T46" s="87"/>
      <c r="V46" s="88" t="s">
        <v>137</v>
      </c>
      <c r="W46" s="89"/>
      <c r="X46" s="43" t="s">
        <v>138</v>
      </c>
      <c r="AJ46" s="9"/>
      <c r="AK46" s="9"/>
      <c r="AL46" s="9"/>
      <c r="AM46" s="9"/>
    </row>
    <row r="47" spans="1:39" ht="15.75">
      <c r="A47" s="90" t="s">
        <v>142</v>
      </c>
      <c r="B47" s="128"/>
      <c r="C47" s="91" t="str">
        <f>IF(C41&gt;"",C41,"")</f>
        <v>Vladimir Brill</v>
      </c>
      <c r="D47" s="92" t="str">
        <f>IF(C43&gt;"",C43,"")</f>
        <v>Emil Rantatulkkila</v>
      </c>
      <c r="E47" s="77"/>
      <c r="F47" s="93"/>
      <c r="G47" s="178">
        <v>2</v>
      </c>
      <c r="H47" s="179"/>
      <c r="I47" s="180">
        <v>9</v>
      </c>
      <c r="J47" s="181"/>
      <c r="K47" s="180">
        <v>2</v>
      </c>
      <c r="L47" s="181"/>
      <c r="M47" s="180"/>
      <c r="N47" s="181"/>
      <c r="O47" s="182"/>
      <c r="P47" s="181"/>
      <c r="Q47" s="94">
        <f aca="true" t="shared" si="29" ref="Q47:Q52">IF(COUNT(G47:O47)=0,"",COUNTIF(G47:O47,"&gt;=0"))</f>
        <v>3</v>
      </c>
      <c r="R47" s="95">
        <f aca="true" t="shared" si="30" ref="R47:R52">IF(COUNT(G47:O47)=0,"",(IF(LEFT(G47,1)="-",1,0)+IF(LEFT(I47,1)="-",1,0)+IF(LEFT(K47,1)="-",1,0)+IF(LEFT(M47,1)="-",1,0)+IF(LEFT(O47,1)="-",1,0)))</f>
        <v>0</v>
      </c>
      <c r="S47" s="96"/>
      <c r="T47" s="97"/>
      <c r="V47" s="98">
        <f aca="true" t="shared" si="31" ref="V47:W52">+Z47+AB47+AD47+AF47+AH47</f>
        <v>33</v>
      </c>
      <c r="W47" s="99">
        <f t="shared" si="31"/>
        <v>13</v>
      </c>
      <c r="X47" s="100">
        <f aca="true" t="shared" si="32" ref="X47:X52">+V47-W47</f>
        <v>20</v>
      </c>
      <c r="Z47" s="101">
        <f aca="true" t="shared" si="33" ref="Z47:Z52">IF(G47="",0,IF(LEFT(G47,1)="-",ABS(G47),(IF(G47&gt;9,G47+2,11))))</f>
        <v>11</v>
      </c>
      <c r="AA47" s="102">
        <f aca="true" t="shared" si="34" ref="AA47:AA52">IF(G47="",0,IF(LEFT(G47,1)="-",(IF(ABS(G47)&gt;9,(ABS(G47)+2),11)),G47))</f>
        <v>2</v>
      </c>
      <c r="AB47" s="101">
        <f aca="true" t="shared" si="35" ref="AB47:AB52">IF(I47="",0,IF(LEFT(I47,1)="-",ABS(I47),(IF(I47&gt;9,I47+2,11))))</f>
        <v>11</v>
      </c>
      <c r="AC47" s="102">
        <f aca="true" t="shared" si="36" ref="AC47:AC52">IF(I47="",0,IF(LEFT(I47,1)="-",(IF(ABS(I47)&gt;9,(ABS(I47)+2),11)),I47))</f>
        <v>9</v>
      </c>
      <c r="AD47" s="101">
        <f aca="true" t="shared" si="37" ref="AD47:AD52">IF(K47="",0,IF(LEFT(K47,1)="-",ABS(K47),(IF(K47&gt;9,K47+2,11))))</f>
        <v>11</v>
      </c>
      <c r="AE47" s="102">
        <f aca="true" t="shared" si="38" ref="AE47:AE52">IF(K47="",0,IF(LEFT(K47,1)="-",(IF(ABS(K47)&gt;9,(ABS(K47)+2),11)),K47))</f>
        <v>2</v>
      </c>
      <c r="AF47" s="101">
        <f aca="true" t="shared" si="39" ref="AF47:AF52">IF(M47="",0,IF(LEFT(M47,1)="-",ABS(M47),(IF(M47&gt;9,M47+2,11))))</f>
        <v>0</v>
      </c>
      <c r="AG47" s="102">
        <f aca="true" t="shared" si="40" ref="AG47:AG52">IF(M47="",0,IF(LEFT(M47,1)="-",(IF(ABS(M47)&gt;9,(ABS(M47)+2),11)),M47))</f>
        <v>0</v>
      </c>
      <c r="AH47" s="101">
        <f aca="true" t="shared" si="41" ref="AH47:AH52">IF(O47="",0,IF(LEFT(O47,1)="-",ABS(O47),(IF(O47&gt;9,O47+2,11))))</f>
        <v>0</v>
      </c>
      <c r="AI47" s="102">
        <f aca="true" t="shared" si="42" ref="AI47:AI52">IF(O47="",0,IF(LEFT(O47,1)="-",(IF(ABS(O47)&gt;9,(ABS(O47)+2),11)),O47))</f>
        <v>0</v>
      </c>
      <c r="AJ47" s="9"/>
      <c r="AK47" s="9"/>
      <c r="AL47" s="9"/>
      <c r="AM47" s="9"/>
    </row>
    <row r="48" spans="1:39" ht="15.75">
      <c r="A48" s="90" t="s">
        <v>143</v>
      </c>
      <c r="B48" s="128"/>
      <c r="C48" s="91" t="str">
        <f>IF(C42&gt;"",C42,"")</f>
        <v>Arto Pelli</v>
      </c>
      <c r="D48" s="103" t="str">
        <f>IF(C44&gt;"",C44,"")</f>
        <v>Andrey Shubin</v>
      </c>
      <c r="E48" s="104"/>
      <c r="F48" s="93"/>
      <c r="G48" s="184">
        <v>10</v>
      </c>
      <c r="H48" s="185"/>
      <c r="I48" s="184">
        <v>7</v>
      </c>
      <c r="J48" s="185"/>
      <c r="K48" s="184">
        <v>6</v>
      </c>
      <c r="L48" s="185"/>
      <c r="M48" s="184"/>
      <c r="N48" s="185"/>
      <c r="O48" s="184"/>
      <c r="P48" s="185"/>
      <c r="Q48" s="94">
        <f t="shared" si="29"/>
        <v>3</v>
      </c>
      <c r="R48" s="95">
        <f t="shared" si="30"/>
        <v>0</v>
      </c>
      <c r="S48" s="105"/>
      <c r="T48" s="106"/>
      <c r="V48" s="98">
        <f t="shared" si="31"/>
        <v>34</v>
      </c>
      <c r="W48" s="99">
        <f t="shared" si="31"/>
        <v>23</v>
      </c>
      <c r="X48" s="100">
        <f t="shared" si="32"/>
        <v>11</v>
      </c>
      <c r="Z48" s="107">
        <f t="shared" si="33"/>
        <v>12</v>
      </c>
      <c r="AA48" s="108">
        <f t="shared" si="34"/>
        <v>10</v>
      </c>
      <c r="AB48" s="107">
        <f t="shared" si="35"/>
        <v>11</v>
      </c>
      <c r="AC48" s="108">
        <f t="shared" si="36"/>
        <v>7</v>
      </c>
      <c r="AD48" s="107">
        <f t="shared" si="37"/>
        <v>11</v>
      </c>
      <c r="AE48" s="108">
        <f t="shared" si="38"/>
        <v>6</v>
      </c>
      <c r="AF48" s="107">
        <f t="shared" si="39"/>
        <v>0</v>
      </c>
      <c r="AG48" s="108">
        <f t="shared" si="40"/>
        <v>0</v>
      </c>
      <c r="AH48" s="107">
        <f t="shared" si="41"/>
        <v>0</v>
      </c>
      <c r="AI48" s="108">
        <f t="shared" si="42"/>
        <v>0</v>
      </c>
      <c r="AJ48" s="9"/>
      <c r="AK48" s="9"/>
      <c r="AL48" s="9"/>
      <c r="AM48" s="9"/>
    </row>
    <row r="49" spans="1:39" ht="16.5" thickBot="1">
      <c r="A49" s="90" t="s">
        <v>144</v>
      </c>
      <c r="B49" s="128"/>
      <c r="C49" s="109" t="str">
        <f>IF(C41&gt;"",C41,"")</f>
        <v>Vladimir Brill</v>
      </c>
      <c r="D49" s="110" t="str">
        <f>IF(C44&gt;"",C44,"")</f>
        <v>Andrey Shubin</v>
      </c>
      <c r="E49" s="85"/>
      <c r="F49" s="86"/>
      <c r="G49" s="186">
        <v>4</v>
      </c>
      <c r="H49" s="187"/>
      <c r="I49" s="186">
        <v>6</v>
      </c>
      <c r="J49" s="187"/>
      <c r="K49" s="186">
        <v>6</v>
      </c>
      <c r="L49" s="187"/>
      <c r="M49" s="186"/>
      <c r="N49" s="187"/>
      <c r="O49" s="186"/>
      <c r="P49" s="187"/>
      <c r="Q49" s="94">
        <f t="shared" si="29"/>
        <v>3</v>
      </c>
      <c r="R49" s="95">
        <f t="shared" si="30"/>
        <v>0</v>
      </c>
      <c r="S49" s="105"/>
      <c r="T49" s="106"/>
      <c r="V49" s="98">
        <f t="shared" si="31"/>
        <v>33</v>
      </c>
      <c r="W49" s="99">
        <f t="shared" si="31"/>
        <v>16</v>
      </c>
      <c r="X49" s="100">
        <f t="shared" si="32"/>
        <v>17</v>
      </c>
      <c r="Z49" s="107">
        <f t="shared" si="33"/>
        <v>11</v>
      </c>
      <c r="AA49" s="108">
        <f t="shared" si="34"/>
        <v>4</v>
      </c>
      <c r="AB49" s="107">
        <f t="shared" si="35"/>
        <v>11</v>
      </c>
      <c r="AC49" s="108">
        <f t="shared" si="36"/>
        <v>6</v>
      </c>
      <c r="AD49" s="107">
        <f t="shared" si="37"/>
        <v>11</v>
      </c>
      <c r="AE49" s="108">
        <f t="shared" si="38"/>
        <v>6</v>
      </c>
      <c r="AF49" s="107">
        <f t="shared" si="39"/>
        <v>0</v>
      </c>
      <c r="AG49" s="108">
        <f t="shared" si="40"/>
        <v>0</v>
      </c>
      <c r="AH49" s="107">
        <f t="shared" si="41"/>
        <v>0</v>
      </c>
      <c r="AI49" s="108">
        <f t="shared" si="42"/>
        <v>0</v>
      </c>
      <c r="AJ49" s="9"/>
      <c r="AK49" s="9"/>
      <c r="AL49" s="9"/>
      <c r="AM49" s="9"/>
    </row>
    <row r="50" spans="1:39" ht="15.75">
      <c r="A50" s="90" t="s">
        <v>145</v>
      </c>
      <c r="B50" s="128"/>
      <c r="C50" s="91" t="str">
        <f>IF(C42&gt;"",C42,"")</f>
        <v>Arto Pelli</v>
      </c>
      <c r="D50" s="103" t="str">
        <f>IF(C43&gt;"",C43,"")</f>
        <v>Emil Rantatulkkila</v>
      </c>
      <c r="E50" s="77"/>
      <c r="F50" s="93"/>
      <c r="G50" s="180">
        <v>-2</v>
      </c>
      <c r="H50" s="181"/>
      <c r="I50" s="180">
        <v>-6</v>
      </c>
      <c r="J50" s="181"/>
      <c r="K50" s="180">
        <v>8</v>
      </c>
      <c r="L50" s="181"/>
      <c r="M50" s="180">
        <v>7</v>
      </c>
      <c r="N50" s="181"/>
      <c r="O50" s="180">
        <v>-5</v>
      </c>
      <c r="P50" s="181"/>
      <c r="Q50" s="94">
        <f t="shared" si="29"/>
        <v>2</v>
      </c>
      <c r="R50" s="95">
        <f t="shared" si="30"/>
        <v>3</v>
      </c>
      <c r="S50" s="105"/>
      <c r="T50" s="106"/>
      <c r="V50" s="98">
        <f t="shared" si="31"/>
        <v>35</v>
      </c>
      <c r="W50" s="99">
        <f t="shared" si="31"/>
        <v>48</v>
      </c>
      <c r="X50" s="100">
        <f t="shared" si="32"/>
        <v>-13</v>
      </c>
      <c r="Z50" s="107">
        <f t="shared" si="33"/>
        <v>2</v>
      </c>
      <c r="AA50" s="108">
        <f t="shared" si="34"/>
        <v>11</v>
      </c>
      <c r="AB50" s="107">
        <f t="shared" si="35"/>
        <v>6</v>
      </c>
      <c r="AC50" s="108">
        <f t="shared" si="36"/>
        <v>11</v>
      </c>
      <c r="AD50" s="107">
        <f t="shared" si="37"/>
        <v>11</v>
      </c>
      <c r="AE50" s="108">
        <f t="shared" si="38"/>
        <v>8</v>
      </c>
      <c r="AF50" s="107">
        <f t="shared" si="39"/>
        <v>11</v>
      </c>
      <c r="AG50" s="108">
        <f t="shared" si="40"/>
        <v>7</v>
      </c>
      <c r="AH50" s="107">
        <f t="shared" si="41"/>
        <v>5</v>
      </c>
      <c r="AI50" s="108">
        <f t="shared" si="42"/>
        <v>11</v>
      </c>
      <c r="AJ50" s="9"/>
      <c r="AK50" s="9"/>
      <c r="AL50" s="9"/>
      <c r="AM50" s="9"/>
    </row>
    <row r="51" spans="1:39" ht="15.75">
      <c r="A51" s="90" t="s">
        <v>146</v>
      </c>
      <c r="B51" s="128"/>
      <c r="C51" s="91" t="str">
        <f>IF(C41&gt;"",C41,"")</f>
        <v>Vladimir Brill</v>
      </c>
      <c r="D51" s="103" t="str">
        <f>IF(C42&gt;"",C42,"")</f>
        <v>Arto Pelli</v>
      </c>
      <c r="E51" s="104"/>
      <c r="F51" s="93"/>
      <c r="G51" s="184">
        <v>6</v>
      </c>
      <c r="H51" s="185"/>
      <c r="I51" s="184">
        <v>2</v>
      </c>
      <c r="J51" s="185"/>
      <c r="K51" s="188">
        <v>5</v>
      </c>
      <c r="L51" s="185"/>
      <c r="M51" s="184"/>
      <c r="N51" s="185"/>
      <c r="O51" s="184"/>
      <c r="P51" s="185"/>
      <c r="Q51" s="94">
        <f t="shared" si="29"/>
        <v>3</v>
      </c>
      <c r="R51" s="95">
        <f t="shared" si="30"/>
        <v>0</v>
      </c>
      <c r="S51" s="105"/>
      <c r="T51" s="106"/>
      <c r="V51" s="98">
        <f t="shared" si="31"/>
        <v>33</v>
      </c>
      <c r="W51" s="99">
        <f t="shared" si="31"/>
        <v>13</v>
      </c>
      <c r="X51" s="100">
        <f t="shared" si="32"/>
        <v>20</v>
      </c>
      <c r="Z51" s="107">
        <f t="shared" si="33"/>
        <v>11</v>
      </c>
      <c r="AA51" s="108">
        <f t="shared" si="34"/>
        <v>6</v>
      </c>
      <c r="AB51" s="107">
        <f t="shared" si="35"/>
        <v>11</v>
      </c>
      <c r="AC51" s="108">
        <f t="shared" si="36"/>
        <v>2</v>
      </c>
      <c r="AD51" s="107">
        <f t="shared" si="37"/>
        <v>11</v>
      </c>
      <c r="AE51" s="108">
        <f t="shared" si="38"/>
        <v>5</v>
      </c>
      <c r="AF51" s="107">
        <f t="shared" si="39"/>
        <v>0</v>
      </c>
      <c r="AG51" s="108">
        <f t="shared" si="40"/>
        <v>0</v>
      </c>
      <c r="AH51" s="107">
        <f t="shared" si="41"/>
        <v>0</v>
      </c>
      <c r="AI51" s="108">
        <f t="shared" si="42"/>
        <v>0</v>
      </c>
      <c r="AJ51" s="9"/>
      <c r="AK51" s="9"/>
      <c r="AL51" s="9"/>
      <c r="AM51" s="9"/>
    </row>
    <row r="52" spans="1:39" ht="16.5" thickBot="1">
      <c r="A52" s="111" t="s">
        <v>147</v>
      </c>
      <c r="B52" s="140"/>
      <c r="C52" s="112" t="str">
        <f>IF(C43&gt;"",C43,"")</f>
        <v>Emil Rantatulkkila</v>
      </c>
      <c r="D52" s="113" t="str">
        <f>IF(C44&gt;"",C44,"")</f>
        <v>Andrey Shubin</v>
      </c>
      <c r="E52" s="114"/>
      <c r="F52" s="115"/>
      <c r="G52" s="165">
        <v>5</v>
      </c>
      <c r="H52" s="166"/>
      <c r="I52" s="165">
        <v>5</v>
      </c>
      <c r="J52" s="166"/>
      <c r="K52" s="165">
        <v>6</v>
      </c>
      <c r="L52" s="166"/>
      <c r="M52" s="165"/>
      <c r="N52" s="166"/>
      <c r="O52" s="165"/>
      <c r="P52" s="166"/>
      <c r="Q52" s="116">
        <f t="shared" si="29"/>
        <v>3</v>
      </c>
      <c r="R52" s="117">
        <f t="shared" si="30"/>
        <v>0</v>
      </c>
      <c r="S52" s="118"/>
      <c r="T52" s="119"/>
      <c r="V52" s="98">
        <f t="shared" si="31"/>
        <v>33</v>
      </c>
      <c r="W52" s="99">
        <f t="shared" si="31"/>
        <v>16</v>
      </c>
      <c r="X52" s="100">
        <f t="shared" si="32"/>
        <v>17</v>
      </c>
      <c r="Z52" s="120">
        <f t="shared" si="33"/>
        <v>11</v>
      </c>
      <c r="AA52" s="121">
        <f t="shared" si="34"/>
        <v>5</v>
      </c>
      <c r="AB52" s="120">
        <f t="shared" si="35"/>
        <v>11</v>
      </c>
      <c r="AC52" s="121">
        <f t="shared" si="36"/>
        <v>5</v>
      </c>
      <c r="AD52" s="120">
        <f t="shared" si="37"/>
        <v>11</v>
      </c>
      <c r="AE52" s="121">
        <f t="shared" si="38"/>
        <v>6</v>
      </c>
      <c r="AF52" s="120">
        <f t="shared" si="39"/>
        <v>0</v>
      </c>
      <c r="AG52" s="121">
        <f t="shared" si="40"/>
        <v>0</v>
      </c>
      <c r="AH52" s="120">
        <f t="shared" si="41"/>
        <v>0</v>
      </c>
      <c r="AI52" s="121">
        <f t="shared" si="42"/>
        <v>0</v>
      </c>
      <c r="AJ52" s="9"/>
      <c r="AK52" s="9"/>
      <c r="AL52" s="9"/>
      <c r="AM52" s="9"/>
    </row>
    <row r="53" spans="1:39" ht="13.5" thickTop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3.5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6.5" thickTop="1">
      <c r="A55" s="23"/>
      <c r="B55" s="133"/>
      <c r="C55" s="24"/>
      <c r="D55" s="25"/>
      <c r="E55" s="25"/>
      <c r="F55" s="25"/>
      <c r="G55" s="26"/>
      <c r="H55" s="25"/>
      <c r="I55" s="27" t="s">
        <v>127</v>
      </c>
      <c r="J55" s="28"/>
      <c r="K55" s="147" t="s">
        <v>2</v>
      </c>
      <c r="L55" s="148"/>
      <c r="M55" s="148"/>
      <c r="N55" s="149"/>
      <c r="O55" s="150" t="s">
        <v>128</v>
      </c>
      <c r="P55" s="151"/>
      <c r="Q55" s="151"/>
      <c r="R55" s="152" t="s">
        <v>5</v>
      </c>
      <c r="S55" s="153"/>
      <c r="T55" s="154"/>
      <c r="AJ55" s="9"/>
      <c r="AK55" s="9"/>
      <c r="AL55" s="9"/>
      <c r="AM55" s="9"/>
    </row>
    <row r="56" spans="1:39" ht="16.5" thickBot="1">
      <c r="A56" s="29"/>
      <c r="B56" s="134"/>
      <c r="C56" s="30"/>
      <c r="D56" s="31" t="s">
        <v>129</v>
      </c>
      <c r="E56" s="167"/>
      <c r="F56" s="168"/>
      <c r="G56" s="169"/>
      <c r="H56" s="170" t="s">
        <v>130</v>
      </c>
      <c r="I56" s="171"/>
      <c r="J56" s="171"/>
      <c r="K56" s="172"/>
      <c r="L56" s="172"/>
      <c r="M56" s="172"/>
      <c r="N56" s="173"/>
      <c r="O56" s="32" t="s">
        <v>131</v>
      </c>
      <c r="P56" s="33"/>
      <c r="Q56" s="33"/>
      <c r="R56" s="157"/>
      <c r="S56" s="157"/>
      <c r="T56" s="158"/>
      <c r="AJ56" s="9"/>
      <c r="AK56" s="9"/>
      <c r="AL56" s="9"/>
      <c r="AM56" s="9"/>
    </row>
    <row r="57" spans="1:39" ht="15.75" thickTop="1">
      <c r="A57" s="34"/>
      <c r="B57" s="135"/>
      <c r="C57" s="35" t="s">
        <v>132</v>
      </c>
      <c r="D57" s="36" t="s">
        <v>133</v>
      </c>
      <c r="E57" s="161" t="s">
        <v>90</v>
      </c>
      <c r="F57" s="162"/>
      <c r="G57" s="161" t="s">
        <v>108</v>
      </c>
      <c r="H57" s="162"/>
      <c r="I57" s="161" t="s">
        <v>134</v>
      </c>
      <c r="J57" s="162"/>
      <c r="K57" s="161" t="s">
        <v>91</v>
      </c>
      <c r="L57" s="162"/>
      <c r="M57" s="161"/>
      <c r="N57" s="162"/>
      <c r="O57" s="37" t="s">
        <v>126</v>
      </c>
      <c r="P57" s="38" t="s">
        <v>135</v>
      </c>
      <c r="Q57" s="39" t="s">
        <v>136</v>
      </c>
      <c r="R57" s="40"/>
      <c r="S57" s="163" t="s">
        <v>38</v>
      </c>
      <c r="T57" s="164"/>
      <c r="V57" s="41" t="s">
        <v>137</v>
      </c>
      <c r="W57" s="42"/>
      <c r="X57" s="43" t="s">
        <v>138</v>
      </c>
      <c r="AJ57" s="9"/>
      <c r="AK57" s="9"/>
      <c r="AL57" s="9"/>
      <c r="AM57" s="9"/>
    </row>
    <row r="58" spans="1:39" ht="12.75">
      <c r="A58" s="44" t="s">
        <v>90</v>
      </c>
      <c r="B58" s="142">
        <v>2251</v>
      </c>
      <c r="C58" s="45" t="s">
        <v>187</v>
      </c>
      <c r="D58" s="46" t="s">
        <v>25</v>
      </c>
      <c r="E58" s="47"/>
      <c r="F58" s="48"/>
      <c r="G58" s="49">
        <f>+Q68</f>
        <v>3</v>
      </c>
      <c r="H58" s="50">
        <f>+R68</f>
        <v>2</v>
      </c>
      <c r="I58" s="49">
        <f>Q64</f>
        <v>3</v>
      </c>
      <c r="J58" s="50">
        <f>R64</f>
        <v>0</v>
      </c>
      <c r="K58" s="49">
        <f>Q66</f>
        <v>3</v>
      </c>
      <c r="L58" s="50">
        <f>R66</f>
        <v>0</v>
      </c>
      <c r="M58" s="49"/>
      <c r="N58" s="50"/>
      <c r="O58" s="51">
        <f>IF(SUM(E58:N58)=0,"",COUNTIF(F58:F61,"3"))</f>
        <v>3</v>
      </c>
      <c r="P58" s="52">
        <f>IF(SUM(F58:O58)=0,"",COUNTIF(E58:E61,"3"))</f>
        <v>0</v>
      </c>
      <c r="Q58" s="53">
        <f>IF(SUM(E58:N58)=0,"",SUM(F58:F61))</f>
        <v>9</v>
      </c>
      <c r="R58" s="54">
        <f>IF(SUM(E58:N58)=0,"",SUM(E58:E61))</f>
        <v>2</v>
      </c>
      <c r="S58" s="155"/>
      <c r="T58" s="156"/>
      <c r="V58" s="55">
        <f>+V64+V66+V68</f>
        <v>120</v>
      </c>
      <c r="W58" s="56">
        <f>+W64+W66+W68</f>
        <v>65</v>
      </c>
      <c r="X58" s="57">
        <f>+V58-W58</f>
        <v>55</v>
      </c>
      <c r="AJ58" s="9"/>
      <c r="AK58" s="9"/>
      <c r="AL58" s="9"/>
      <c r="AM58" s="9"/>
    </row>
    <row r="59" spans="1:39" ht="12.75">
      <c r="A59" s="58" t="s">
        <v>108</v>
      </c>
      <c r="B59" s="142">
        <v>2070</v>
      </c>
      <c r="C59" s="45" t="s">
        <v>121</v>
      </c>
      <c r="D59" s="59" t="s">
        <v>153</v>
      </c>
      <c r="E59" s="60">
        <f>+R68</f>
        <v>2</v>
      </c>
      <c r="F59" s="61">
        <f>+Q68</f>
        <v>3</v>
      </c>
      <c r="G59" s="62"/>
      <c r="H59" s="63"/>
      <c r="I59" s="60">
        <f>Q67</f>
        <v>3</v>
      </c>
      <c r="J59" s="61">
        <f>R67</f>
        <v>0</v>
      </c>
      <c r="K59" s="60">
        <f>Q65</f>
        <v>3</v>
      </c>
      <c r="L59" s="61">
        <f>R65</f>
        <v>0</v>
      </c>
      <c r="M59" s="60"/>
      <c r="N59" s="61"/>
      <c r="O59" s="51">
        <f>IF(SUM(E59:N59)=0,"",COUNTIF(H58:H61,"3"))</f>
        <v>2</v>
      </c>
      <c r="P59" s="52">
        <f>IF(SUM(F59:O59)=0,"",COUNTIF(G58:G61,"3"))</f>
        <v>1</v>
      </c>
      <c r="Q59" s="53">
        <f>IF(SUM(E59:N59)=0,"",SUM(H58:H61))</f>
        <v>8</v>
      </c>
      <c r="R59" s="54">
        <f>IF(SUM(E59:N59)=0,"",SUM(G58:G61))</f>
        <v>3</v>
      </c>
      <c r="S59" s="155"/>
      <c r="T59" s="156"/>
      <c r="V59" s="55">
        <f>+V65+V67+W68</f>
        <v>113</v>
      </c>
      <c r="W59" s="56">
        <f>+W65+W67+V68</f>
        <v>101</v>
      </c>
      <c r="X59" s="57">
        <f>+V59-W59</f>
        <v>12</v>
      </c>
      <c r="AJ59" s="9"/>
      <c r="AK59" s="9"/>
      <c r="AL59" s="9"/>
      <c r="AM59" s="9"/>
    </row>
    <row r="60" spans="1:39" ht="12.75">
      <c r="A60" s="58" t="s">
        <v>134</v>
      </c>
      <c r="B60" s="142">
        <v>1941</v>
      </c>
      <c r="C60" s="45" t="s">
        <v>230</v>
      </c>
      <c r="D60" s="59" t="s">
        <v>32</v>
      </c>
      <c r="E60" s="60">
        <f>+R64</f>
        <v>0</v>
      </c>
      <c r="F60" s="61">
        <f>+Q64</f>
        <v>3</v>
      </c>
      <c r="G60" s="60">
        <f>R67</f>
        <v>0</v>
      </c>
      <c r="H60" s="61">
        <f>Q67</f>
        <v>3</v>
      </c>
      <c r="I60" s="62"/>
      <c r="J60" s="63"/>
      <c r="K60" s="60">
        <f>Q69</f>
        <v>3</v>
      </c>
      <c r="L60" s="61">
        <f>R69</f>
        <v>2</v>
      </c>
      <c r="M60" s="60"/>
      <c r="N60" s="61"/>
      <c r="O60" s="51">
        <f>IF(SUM(E60:N60)=0,"",COUNTIF(J58:J61,"3"))</f>
        <v>1</v>
      </c>
      <c r="P60" s="52">
        <f>IF(SUM(F60:O60)=0,"",COUNTIF(I58:I61,"3"))</f>
        <v>2</v>
      </c>
      <c r="Q60" s="53">
        <f>IF(SUM(E60:N60)=0,"",SUM(J58:J61))</f>
        <v>3</v>
      </c>
      <c r="R60" s="54">
        <f>IF(SUM(E60:N60)=0,"",SUM(I58:I61))</f>
        <v>8</v>
      </c>
      <c r="S60" s="155"/>
      <c r="T60" s="156"/>
      <c r="V60" s="55">
        <f>+W64+W67+V69</f>
        <v>90</v>
      </c>
      <c r="W60" s="56">
        <f>+V64+V67+W69</f>
        <v>107</v>
      </c>
      <c r="X60" s="57">
        <f>+V60-W60</f>
        <v>-17</v>
      </c>
      <c r="AJ60" s="9"/>
      <c r="AK60" s="9"/>
      <c r="AL60" s="9"/>
      <c r="AM60" s="9"/>
    </row>
    <row r="61" spans="1:39" ht="13.5" thickBot="1">
      <c r="A61" s="64" t="s">
        <v>91</v>
      </c>
      <c r="B61" s="142">
        <v>1857</v>
      </c>
      <c r="C61" s="65" t="s">
        <v>124</v>
      </c>
      <c r="D61" s="66" t="s">
        <v>77</v>
      </c>
      <c r="E61" s="67">
        <f>R66</f>
        <v>0</v>
      </c>
      <c r="F61" s="68">
        <f>Q66</f>
        <v>3</v>
      </c>
      <c r="G61" s="67">
        <f>R65</f>
        <v>0</v>
      </c>
      <c r="H61" s="68">
        <f>Q65</f>
        <v>3</v>
      </c>
      <c r="I61" s="67">
        <f>R69</f>
        <v>2</v>
      </c>
      <c r="J61" s="68">
        <f>Q69</f>
        <v>3</v>
      </c>
      <c r="K61" s="69"/>
      <c r="L61" s="70"/>
      <c r="M61" s="67"/>
      <c r="N61" s="68"/>
      <c r="O61" s="71">
        <f>IF(SUM(E61:N61)=0,"",COUNTIF(L58:L61,"3"))</f>
        <v>0</v>
      </c>
      <c r="P61" s="72">
        <f>IF(SUM(F61:O61)=0,"",COUNTIF(K58:K61,"3"))</f>
        <v>3</v>
      </c>
      <c r="Q61" s="73">
        <f>IF(SUM(E61:N62)=0,"",SUM(L58:L61))</f>
        <v>2</v>
      </c>
      <c r="R61" s="74">
        <f>IF(SUM(E61:N61)=0,"",SUM(K58:K61))</f>
        <v>9</v>
      </c>
      <c r="S61" s="159"/>
      <c r="T61" s="160"/>
      <c r="V61" s="55">
        <f>+W65+W66+W69</f>
        <v>68</v>
      </c>
      <c r="W61" s="56">
        <f>+V65+V66+V69</f>
        <v>118</v>
      </c>
      <c r="X61" s="57">
        <f>+V61-W61</f>
        <v>-50</v>
      </c>
      <c r="AJ61" s="9"/>
      <c r="AK61" s="9"/>
      <c r="AL61" s="9"/>
      <c r="AM61" s="9"/>
    </row>
    <row r="62" spans="1:39" ht="15.75" thickTop="1">
      <c r="A62" s="75"/>
      <c r="B62" s="137"/>
      <c r="C62" s="76" t="s">
        <v>139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  <c r="T62" s="79"/>
      <c r="V62" s="80"/>
      <c r="W62" s="81" t="s">
        <v>140</v>
      </c>
      <c r="X62" s="82">
        <f>SUM(X58:X61)</f>
        <v>0</v>
      </c>
      <c r="Y62" s="81" t="str">
        <f>IF(X62=0,"OK","Virhe")</f>
        <v>OK</v>
      </c>
      <c r="AJ62" s="9"/>
      <c r="AK62" s="9"/>
      <c r="AL62" s="9"/>
      <c r="AM62" s="9"/>
    </row>
    <row r="63" spans="1:39" ht="15.75" thickBot="1">
      <c r="A63" s="83"/>
      <c r="B63" s="139"/>
      <c r="C63" s="84" t="s">
        <v>141</v>
      </c>
      <c r="D63" s="85"/>
      <c r="E63" s="85"/>
      <c r="F63" s="86"/>
      <c r="G63" s="183" t="s">
        <v>39</v>
      </c>
      <c r="H63" s="175"/>
      <c r="I63" s="174" t="s">
        <v>40</v>
      </c>
      <c r="J63" s="175"/>
      <c r="K63" s="174" t="s">
        <v>41</v>
      </c>
      <c r="L63" s="175"/>
      <c r="M63" s="174" t="s">
        <v>45</v>
      </c>
      <c r="N63" s="175"/>
      <c r="O63" s="174" t="s">
        <v>46</v>
      </c>
      <c r="P63" s="175"/>
      <c r="Q63" s="176" t="s">
        <v>37</v>
      </c>
      <c r="R63" s="177"/>
      <c r="T63" s="87"/>
      <c r="V63" s="88" t="s">
        <v>137</v>
      </c>
      <c r="W63" s="89"/>
      <c r="X63" s="43" t="s">
        <v>138</v>
      </c>
      <c r="AJ63" s="9"/>
      <c r="AK63" s="9"/>
      <c r="AL63" s="9"/>
      <c r="AM63" s="9"/>
    </row>
    <row r="64" spans="1:39" ht="15.75">
      <c r="A64" s="90" t="s">
        <v>142</v>
      </c>
      <c r="B64" s="128"/>
      <c r="C64" s="91" t="str">
        <f>IF(C58&gt;"",C58,"")</f>
        <v>Lauri Laane</v>
      </c>
      <c r="D64" s="92" t="str">
        <f>IF(C60&gt;"",C60,"")</f>
        <v>Thomas Lundström</v>
      </c>
      <c r="E64" s="77"/>
      <c r="F64" s="93"/>
      <c r="G64" s="178">
        <v>4</v>
      </c>
      <c r="H64" s="179"/>
      <c r="I64" s="180">
        <v>6</v>
      </c>
      <c r="J64" s="181"/>
      <c r="K64" s="180">
        <v>1</v>
      </c>
      <c r="L64" s="181"/>
      <c r="M64" s="180"/>
      <c r="N64" s="181"/>
      <c r="O64" s="182"/>
      <c r="P64" s="181"/>
      <c r="Q64" s="94">
        <f aca="true" t="shared" si="43" ref="Q64:Q69">IF(COUNT(G64:O64)=0,"",COUNTIF(G64:O64,"&gt;=0"))</f>
        <v>3</v>
      </c>
      <c r="R64" s="95">
        <f aca="true" t="shared" si="44" ref="R64:R69">IF(COUNT(G64:O64)=0,"",(IF(LEFT(G64,1)="-",1,0)+IF(LEFT(I64,1)="-",1,0)+IF(LEFT(K64,1)="-",1,0)+IF(LEFT(M64,1)="-",1,0)+IF(LEFT(O64,1)="-",1,0)))</f>
        <v>0</v>
      </c>
      <c r="S64" s="96"/>
      <c r="T64" s="97"/>
      <c r="V64" s="98">
        <f aca="true" t="shared" si="45" ref="V64:W69">+Z64+AB64+AD64+AF64+AH64</f>
        <v>33</v>
      </c>
      <c r="W64" s="99">
        <f t="shared" si="45"/>
        <v>11</v>
      </c>
      <c r="X64" s="100">
        <f aca="true" t="shared" si="46" ref="X64:X69">+V64-W64</f>
        <v>22</v>
      </c>
      <c r="Z64" s="101">
        <f aca="true" t="shared" si="47" ref="Z64:Z69">IF(G64="",0,IF(LEFT(G64,1)="-",ABS(G64),(IF(G64&gt;9,G64+2,11))))</f>
        <v>11</v>
      </c>
      <c r="AA64" s="102">
        <f aca="true" t="shared" si="48" ref="AA64:AA69">IF(G64="",0,IF(LEFT(G64,1)="-",(IF(ABS(G64)&gt;9,(ABS(G64)+2),11)),G64))</f>
        <v>4</v>
      </c>
      <c r="AB64" s="101">
        <f aca="true" t="shared" si="49" ref="AB64:AB69">IF(I64="",0,IF(LEFT(I64,1)="-",ABS(I64),(IF(I64&gt;9,I64+2,11))))</f>
        <v>11</v>
      </c>
      <c r="AC64" s="102">
        <f aca="true" t="shared" si="50" ref="AC64:AC69">IF(I64="",0,IF(LEFT(I64,1)="-",(IF(ABS(I64)&gt;9,(ABS(I64)+2),11)),I64))</f>
        <v>6</v>
      </c>
      <c r="AD64" s="101">
        <f aca="true" t="shared" si="51" ref="AD64:AD69">IF(K64="",0,IF(LEFT(K64,1)="-",ABS(K64),(IF(K64&gt;9,K64+2,11))))</f>
        <v>11</v>
      </c>
      <c r="AE64" s="102">
        <f aca="true" t="shared" si="52" ref="AE64:AE69">IF(K64="",0,IF(LEFT(K64,1)="-",(IF(ABS(K64)&gt;9,(ABS(K64)+2),11)),K64))</f>
        <v>1</v>
      </c>
      <c r="AF64" s="101">
        <f aca="true" t="shared" si="53" ref="AF64:AF69">IF(M64="",0,IF(LEFT(M64,1)="-",ABS(M64),(IF(M64&gt;9,M64+2,11))))</f>
        <v>0</v>
      </c>
      <c r="AG64" s="102">
        <f aca="true" t="shared" si="54" ref="AG64:AG69">IF(M64="",0,IF(LEFT(M64,1)="-",(IF(ABS(M64)&gt;9,(ABS(M64)+2),11)),M64))</f>
        <v>0</v>
      </c>
      <c r="AH64" s="101">
        <f aca="true" t="shared" si="55" ref="AH64:AH69">IF(O64="",0,IF(LEFT(O64,1)="-",ABS(O64),(IF(O64&gt;9,O64+2,11))))</f>
        <v>0</v>
      </c>
      <c r="AI64" s="102">
        <f aca="true" t="shared" si="56" ref="AI64:AI69">IF(O64="",0,IF(LEFT(O64,1)="-",(IF(ABS(O64)&gt;9,(ABS(O64)+2),11)),O64))</f>
        <v>0</v>
      </c>
      <c r="AJ64" s="9"/>
      <c r="AK64" s="9"/>
      <c r="AL64" s="9"/>
      <c r="AM64" s="9"/>
    </row>
    <row r="65" spans="1:39" ht="15.75">
      <c r="A65" s="90" t="s">
        <v>143</v>
      </c>
      <c r="B65" s="128"/>
      <c r="C65" s="91" t="str">
        <f>IF(C59&gt;"",C59,"")</f>
        <v>Markus Perkkiö</v>
      </c>
      <c r="D65" s="103" t="str">
        <f>IF(C61&gt;"",C61,"")</f>
        <v>Harri Liukkonen</v>
      </c>
      <c r="E65" s="104"/>
      <c r="F65" s="93"/>
      <c r="G65" s="184">
        <v>8</v>
      </c>
      <c r="H65" s="185"/>
      <c r="I65" s="184">
        <v>5</v>
      </c>
      <c r="J65" s="185"/>
      <c r="K65" s="184">
        <v>7</v>
      </c>
      <c r="L65" s="185"/>
      <c r="M65" s="184"/>
      <c r="N65" s="185"/>
      <c r="O65" s="184"/>
      <c r="P65" s="185"/>
      <c r="Q65" s="94">
        <f t="shared" si="43"/>
        <v>3</v>
      </c>
      <c r="R65" s="95">
        <f t="shared" si="44"/>
        <v>0</v>
      </c>
      <c r="S65" s="105"/>
      <c r="T65" s="106"/>
      <c r="V65" s="98">
        <f t="shared" si="45"/>
        <v>33</v>
      </c>
      <c r="W65" s="99">
        <f t="shared" si="45"/>
        <v>20</v>
      </c>
      <c r="X65" s="100">
        <f t="shared" si="46"/>
        <v>13</v>
      </c>
      <c r="Z65" s="107">
        <f t="shared" si="47"/>
        <v>11</v>
      </c>
      <c r="AA65" s="108">
        <f t="shared" si="48"/>
        <v>8</v>
      </c>
      <c r="AB65" s="107">
        <f t="shared" si="49"/>
        <v>11</v>
      </c>
      <c r="AC65" s="108">
        <f t="shared" si="50"/>
        <v>5</v>
      </c>
      <c r="AD65" s="107">
        <f t="shared" si="51"/>
        <v>11</v>
      </c>
      <c r="AE65" s="108">
        <f t="shared" si="52"/>
        <v>7</v>
      </c>
      <c r="AF65" s="107">
        <f t="shared" si="53"/>
        <v>0</v>
      </c>
      <c r="AG65" s="108">
        <f t="shared" si="54"/>
        <v>0</v>
      </c>
      <c r="AH65" s="107">
        <f t="shared" si="55"/>
        <v>0</v>
      </c>
      <c r="AI65" s="108">
        <f t="shared" si="56"/>
        <v>0</v>
      </c>
      <c r="AJ65" s="9"/>
      <c r="AK65" s="9"/>
      <c r="AL65" s="9"/>
      <c r="AM65" s="9"/>
    </row>
    <row r="66" spans="1:39" ht="16.5" thickBot="1">
      <c r="A66" s="90" t="s">
        <v>144</v>
      </c>
      <c r="B66" s="128"/>
      <c r="C66" s="109" t="str">
        <f>IF(C58&gt;"",C58,"")</f>
        <v>Lauri Laane</v>
      </c>
      <c r="D66" s="110" t="str">
        <f>IF(C61&gt;"",C61,"")</f>
        <v>Harri Liukkonen</v>
      </c>
      <c r="E66" s="85"/>
      <c r="F66" s="86"/>
      <c r="G66" s="186">
        <v>6</v>
      </c>
      <c r="H66" s="187"/>
      <c r="I66" s="186">
        <v>3</v>
      </c>
      <c r="J66" s="187"/>
      <c r="K66" s="186">
        <v>1</v>
      </c>
      <c r="L66" s="187"/>
      <c r="M66" s="186"/>
      <c r="N66" s="187"/>
      <c r="O66" s="186"/>
      <c r="P66" s="187"/>
      <c r="Q66" s="94">
        <f t="shared" si="43"/>
        <v>3</v>
      </c>
      <c r="R66" s="95">
        <f t="shared" si="44"/>
        <v>0</v>
      </c>
      <c r="S66" s="105"/>
      <c r="T66" s="106"/>
      <c r="V66" s="98">
        <f t="shared" si="45"/>
        <v>33</v>
      </c>
      <c r="W66" s="99">
        <f t="shared" si="45"/>
        <v>10</v>
      </c>
      <c r="X66" s="100">
        <f t="shared" si="46"/>
        <v>23</v>
      </c>
      <c r="Z66" s="107">
        <f t="shared" si="47"/>
        <v>11</v>
      </c>
      <c r="AA66" s="108">
        <f t="shared" si="48"/>
        <v>6</v>
      </c>
      <c r="AB66" s="107">
        <f t="shared" si="49"/>
        <v>11</v>
      </c>
      <c r="AC66" s="108">
        <f t="shared" si="50"/>
        <v>3</v>
      </c>
      <c r="AD66" s="107">
        <f t="shared" si="51"/>
        <v>11</v>
      </c>
      <c r="AE66" s="108">
        <f t="shared" si="52"/>
        <v>1</v>
      </c>
      <c r="AF66" s="107">
        <f t="shared" si="53"/>
        <v>0</v>
      </c>
      <c r="AG66" s="108">
        <f t="shared" si="54"/>
        <v>0</v>
      </c>
      <c r="AH66" s="107">
        <f t="shared" si="55"/>
        <v>0</v>
      </c>
      <c r="AI66" s="108">
        <f t="shared" si="56"/>
        <v>0</v>
      </c>
      <c r="AJ66" s="9"/>
      <c r="AK66" s="9"/>
      <c r="AL66" s="9"/>
      <c r="AM66" s="9"/>
    </row>
    <row r="67" spans="1:39" ht="15.75">
      <c r="A67" s="90" t="s">
        <v>145</v>
      </c>
      <c r="B67" s="128"/>
      <c r="C67" s="91" t="str">
        <f>IF(C59&gt;"",C59,"")</f>
        <v>Markus Perkkiö</v>
      </c>
      <c r="D67" s="103" t="str">
        <f>IF(C60&gt;"",C60,"")</f>
        <v>Thomas Lundström</v>
      </c>
      <c r="E67" s="77"/>
      <c r="F67" s="93"/>
      <c r="G67" s="180">
        <v>6</v>
      </c>
      <c r="H67" s="181"/>
      <c r="I67" s="180">
        <v>10</v>
      </c>
      <c r="J67" s="181"/>
      <c r="K67" s="180">
        <v>11</v>
      </c>
      <c r="L67" s="181"/>
      <c r="M67" s="180"/>
      <c r="N67" s="181"/>
      <c r="O67" s="180"/>
      <c r="P67" s="181"/>
      <c r="Q67" s="94">
        <f t="shared" si="43"/>
        <v>3</v>
      </c>
      <c r="R67" s="95">
        <f t="shared" si="44"/>
        <v>0</v>
      </c>
      <c r="S67" s="105"/>
      <c r="T67" s="106"/>
      <c r="V67" s="98">
        <f t="shared" si="45"/>
        <v>36</v>
      </c>
      <c r="W67" s="99">
        <f t="shared" si="45"/>
        <v>27</v>
      </c>
      <c r="X67" s="100">
        <f t="shared" si="46"/>
        <v>9</v>
      </c>
      <c r="Z67" s="107">
        <f t="shared" si="47"/>
        <v>11</v>
      </c>
      <c r="AA67" s="108">
        <f t="shared" si="48"/>
        <v>6</v>
      </c>
      <c r="AB67" s="107">
        <f t="shared" si="49"/>
        <v>12</v>
      </c>
      <c r="AC67" s="108">
        <f t="shared" si="50"/>
        <v>10</v>
      </c>
      <c r="AD67" s="107">
        <f t="shared" si="51"/>
        <v>13</v>
      </c>
      <c r="AE67" s="108">
        <f t="shared" si="52"/>
        <v>11</v>
      </c>
      <c r="AF67" s="107">
        <f t="shared" si="53"/>
        <v>0</v>
      </c>
      <c r="AG67" s="108">
        <f t="shared" si="54"/>
        <v>0</v>
      </c>
      <c r="AH67" s="107">
        <f t="shared" si="55"/>
        <v>0</v>
      </c>
      <c r="AI67" s="108">
        <f t="shared" si="56"/>
        <v>0</v>
      </c>
      <c r="AJ67" s="9"/>
      <c r="AK67" s="9"/>
      <c r="AL67" s="9"/>
      <c r="AM67" s="9"/>
    </row>
    <row r="68" spans="1:39" ht="15.75">
      <c r="A68" s="90" t="s">
        <v>146</v>
      </c>
      <c r="B68" s="128"/>
      <c r="C68" s="91" t="str">
        <f>IF(C58&gt;"",C58,"")</f>
        <v>Lauri Laane</v>
      </c>
      <c r="D68" s="103" t="str">
        <f>IF(C59&gt;"",C59,"")</f>
        <v>Markus Perkkiö</v>
      </c>
      <c r="E68" s="104"/>
      <c r="F68" s="93"/>
      <c r="G68" s="184">
        <v>-10</v>
      </c>
      <c r="H68" s="185"/>
      <c r="I68" s="184">
        <v>6</v>
      </c>
      <c r="J68" s="185"/>
      <c r="K68" s="188">
        <v>-9</v>
      </c>
      <c r="L68" s="185"/>
      <c r="M68" s="184">
        <v>11</v>
      </c>
      <c r="N68" s="185"/>
      <c r="O68" s="184">
        <v>4</v>
      </c>
      <c r="P68" s="185"/>
      <c r="Q68" s="94">
        <f t="shared" si="43"/>
        <v>3</v>
      </c>
      <c r="R68" s="95">
        <f t="shared" si="44"/>
        <v>2</v>
      </c>
      <c r="S68" s="105"/>
      <c r="T68" s="106"/>
      <c r="V68" s="98">
        <f t="shared" si="45"/>
        <v>54</v>
      </c>
      <c r="W68" s="99">
        <f t="shared" si="45"/>
        <v>44</v>
      </c>
      <c r="X68" s="100">
        <f t="shared" si="46"/>
        <v>10</v>
      </c>
      <c r="Z68" s="107">
        <f t="shared" si="47"/>
        <v>10</v>
      </c>
      <c r="AA68" s="108">
        <f t="shared" si="48"/>
        <v>12</v>
      </c>
      <c r="AB68" s="107">
        <f t="shared" si="49"/>
        <v>11</v>
      </c>
      <c r="AC68" s="108">
        <f t="shared" si="50"/>
        <v>6</v>
      </c>
      <c r="AD68" s="107">
        <f t="shared" si="51"/>
        <v>9</v>
      </c>
      <c r="AE68" s="108">
        <f t="shared" si="52"/>
        <v>11</v>
      </c>
      <c r="AF68" s="107">
        <f t="shared" si="53"/>
        <v>13</v>
      </c>
      <c r="AG68" s="108">
        <f t="shared" si="54"/>
        <v>11</v>
      </c>
      <c r="AH68" s="107">
        <f t="shared" si="55"/>
        <v>11</v>
      </c>
      <c r="AI68" s="108">
        <f t="shared" si="56"/>
        <v>4</v>
      </c>
      <c r="AJ68" s="9"/>
      <c r="AK68" s="9"/>
      <c r="AL68" s="9"/>
      <c r="AM68" s="9"/>
    </row>
    <row r="69" spans="1:39" ht="16.5" thickBot="1">
      <c r="A69" s="111" t="s">
        <v>147</v>
      </c>
      <c r="B69" s="140"/>
      <c r="C69" s="112" t="str">
        <f>IF(C60&gt;"",C60,"")</f>
        <v>Thomas Lundström</v>
      </c>
      <c r="D69" s="113" t="str">
        <f>IF(C61&gt;"",C61,"")</f>
        <v>Harri Liukkonen</v>
      </c>
      <c r="E69" s="114"/>
      <c r="F69" s="115"/>
      <c r="G69" s="165">
        <v>7</v>
      </c>
      <c r="H69" s="166"/>
      <c r="I69" s="165">
        <v>6</v>
      </c>
      <c r="J69" s="166"/>
      <c r="K69" s="165">
        <v>-10</v>
      </c>
      <c r="L69" s="166"/>
      <c r="M69" s="165">
        <v>-9</v>
      </c>
      <c r="N69" s="166"/>
      <c r="O69" s="165">
        <v>2</v>
      </c>
      <c r="P69" s="166"/>
      <c r="Q69" s="116">
        <f t="shared" si="43"/>
        <v>3</v>
      </c>
      <c r="R69" s="117">
        <f t="shared" si="44"/>
        <v>2</v>
      </c>
      <c r="S69" s="118"/>
      <c r="T69" s="119"/>
      <c r="V69" s="98">
        <f t="shared" si="45"/>
        <v>52</v>
      </c>
      <c r="W69" s="99">
        <f t="shared" si="45"/>
        <v>38</v>
      </c>
      <c r="X69" s="100">
        <f t="shared" si="46"/>
        <v>14</v>
      </c>
      <c r="Z69" s="120">
        <f t="shared" si="47"/>
        <v>11</v>
      </c>
      <c r="AA69" s="121">
        <f t="shared" si="48"/>
        <v>7</v>
      </c>
      <c r="AB69" s="120">
        <f t="shared" si="49"/>
        <v>11</v>
      </c>
      <c r="AC69" s="121">
        <f t="shared" si="50"/>
        <v>6</v>
      </c>
      <c r="AD69" s="120">
        <f t="shared" si="51"/>
        <v>10</v>
      </c>
      <c r="AE69" s="121">
        <f t="shared" si="52"/>
        <v>12</v>
      </c>
      <c r="AF69" s="120">
        <f t="shared" si="53"/>
        <v>9</v>
      </c>
      <c r="AG69" s="121">
        <f t="shared" si="54"/>
        <v>11</v>
      </c>
      <c r="AH69" s="120">
        <f t="shared" si="55"/>
        <v>11</v>
      </c>
      <c r="AI69" s="121">
        <f t="shared" si="56"/>
        <v>2</v>
      </c>
      <c r="AJ69" s="9"/>
      <c r="AK69" s="9"/>
      <c r="AL69" s="9"/>
      <c r="AM69" s="9"/>
    </row>
    <row r="70" spans="1:39" ht="13.5" thickTop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3.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6.5" thickTop="1">
      <c r="A72" s="23"/>
      <c r="B72" s="133"/>
      <c r="C72" s="24"/>
      <c r="D72" s="25"/>
      <c r="E72" s="25"/>
      <c r="F72" s="25"/>
      <c r="G72" s="26"/>
      <c r="H72" s="25"/>
      <c r="I72" s="27" t="s">
        <v>127</v>
      </c>
      <c r="J72" s="28"/>
      <c r="K72" s="147" t="s">
        <v>2</v>
      </c>
      <c r="L72" s="148"/>
      <c r="M72" s="148"/>
      <c r="N72" s="149"/>
      <c r="O72" s="150" t="s">
        <v>128</v>
      </c>
      <c r="P72" s="151"/>
      <c r="Q72" s="151"/>
      <c r="R72" s="152" t="s">
        <v>148</v>
      </c>
      <c r="S72" s="153"/>
      <c r="T72" s="154"/>
      <c r="AJ72" s="9"/>
      <c r="AK72" s="9"/>
      <c r="AL72" s="9"/>
      <c r="AM72" s="9"/>
    </row>
    <row r="73" spans="1:39" ht="16.5" thickBot="1">
      <c r="A73" s="29"/>
      <c r="B73" s="134"/>
      <c r="C73" s="30"/>
      <c r="D73" s="31" t="s">
        <v>129</v>
      </c>
      <c r="E73" s="167"/>
      <c r="F73" s="168"/>
      <c r="G73" s="169"/>
      <c r="H73" s="170" t="s">
        <v>130</v>
      </c>
      <c r="I73" s="171"/>
      <c r="J73" s="171"/>
      <c r="K73" s="172"/>
      <c r="L73" s="172"/>
      <c r="M73" s="172"/>
      <c r="N73" s="173"/>
      <c r="O73" s="32" t="s">
        <v>131</v>
      </c>
      <c r="P73" s="33"/>
      <c r="Q73" s="33"/>
      <c r="R73" s="157"/>
      <c r="S73" s="157"/>
      <c r="T73" s="158"/>
      <c r="AJ73" s="9"/>
      <c r="AK73" s="9"/>
      <c r="AL73" s="9"/>
      <c r="AM73" s="9"/>
    </row>
    <row r="74" spans="1:39" ht="15.75" thickTop="1">
      <c r="A74" s="34"/>
      <c r="B74" s="135"/>
      <c r="C74" s="35" t="s">
        <v>132</v>
      </c>
      <c r="D74" s="36" t="s">
        <v>133</v>
      </c>
      <c r="E74" s="161" t="s">
        <v>90</v>
      </c>
      <c r="F74" s="162"/>
      <c r="G74" s="161" t="s">
        <v>108</v>
      </c>
      <c r="H74" s="162"/>
      <c r="I74" s="161" t="s">
        <v>134</v>
      </c>
      <c r="J74" s="162"/>
      <c r="K74" s="161" t="s">
        <v>91</v>
      </c>
      <c r="L74" s="162"/>
      <c r="M74" s="161"/>
      <c r="N74" s="162"/>
      <c r="O74" s="37" t="s">
        <v>126</v>
      </c>
      <c r="P74" s="38" t="s">
        <v>135</v>
      </c>
      <c r="Q74" s="39" t="s">
        <v>136</v>
      </c>
      <c r="R74" s="40"/>
      <c r="S74" s="163" t="s">
        <v>38</v>
      </c>
      <c r="T74" s="164"/>
      <c r="V74" s="41" t="s">
        <v>137</v>
      </c>
      <c r="W74" s="42"/>
      <c r="X74" s="43" t="s">
        <v>138</v>
      </c>
      <c r="AJ74" s="9"/>
      <c r="AK74" s="9"/>
      <c r="AL74" s="9"/>
      <c r="AM74" s="9"/>
    </row>
    <row r="75" spans="1:39" ht="12.75">
      <c r="A75" s="44" t="s">
        <v>90</v>
      </c>
      <c r="B75" s="136">
        <v>2250</v>
      </c>
      <c r="C75" s="45" t="s">
        <v>64</v>
      </c>
      <c r="D75" s="59" t="s">
        <v>24</v>
      </c>
      <c r="E75" s="47"/>
      <c r="F75" s="48"/>
      <c r="G75" s="49">
        <f>+Q85</f>
        <v>3</v>
      </c>
      <c r="H75" s="50">
        <f>+R85</f>
        <v>0</v>
      </c>
      <c r="I75" s="49">
        <f>Q81</f>
        <v>3</v>
      </c>
      <c r="J75" s="50">
        <f>R81</f>
        <v>0</v>
      </c>
      <c r="K75" s="49">
        <f>Q83</f>
        <v>3</v>
      </c>
      <c r="L75" s="50">
        <f>R83</f>
        <v>0</v>
      </c>
      <c r="M75" s="49"/>
      <c r="N75" s="50"/>
      <c r="O75" s="51">
        <f>IF(SUM(E75:N75)=0,"",COUNTIF(F75:F78,"3"))</f>
        <v>3</v>
      </c>
      <c r="P75" s="52">
        <f>IF(SUM(F75:O75)=0,"",COUNTIF(E75:E78,"3"))</f>
        <v>0</v>
      </c>
      <c r="Q75" s="53">
        <f>IF(SUM(E75:N75)=0,"",SUM(F75:F78))</f>
        <v>9</v>
      </c>
      <c r="R75" s="54">
        <f>IF(SUM(E75:N75)=0,"",SUM(E75:E78))</f>
        <v>0</v>
      </c>
      <c r="S75" s="155"/>
      <c r="T75" s="156"/>
      <c r="V75" s="55">
        <f>+V81+V83+V85</f>
        <v>99</v>
      </c>
      <c r="W75" s="56">
        <f>+W81+W83+W85</f>
        <v>29</v>
      </c>
      <c r="X75" s="57">
        <f>+V75-W75</f>
        <v>70</v>
      </c>
      <c r="AJ75" s="9"/>
      <c r="AK75" s="9"/>
      <c r="AL75" s="9"/>
      <c r="AM75" s="9"/>
    </row>
    <row r="76" spans="1:39" ht="12.75">
      <c r="A76" s="58" t="s">
        <v>108</v>
      </c>
      <c r="B76" s="136">
        <v>1993</v>
      </c>
      <c r="C76" s="45" t="s">
        <v>217</v>
      </c>
      <c r="D76" s="59" t="s">
        <v>26</v>
      </c>
      <c r="E76" s="60">
        <f>+R85</f>
        <v>0</v>
      </c>
      <c r="F76" s="61">
        <f>+Q85</f>
        <v>3</v>
      </c>
      <c r="G76" s="62"/>
      <c r="H76" s="63"/>
      <c r="I76" s="60">
        <f>Q84</f>
        <v>3</v>
      </c>
      <c r="J76" s="61">
        <f>R84</f>
        <v>0</v>
      </c>
      <c r="K76" s="60">
        <f>Q82</f>
        <v>3</v>
      </c>
      <c r="L76" s="61">
        <f>R82</f>
        <v>0</v>
      </c>
      <c r="M76" s="60"/>
      <c r="N76" s="61"/>
      <c r="O76" s="51">
        <f>IF(SUM(E76:N76)=0,"",COUNTIF(H75:H78,"3"))</f>
        <v>2</v>
      </c>
      <c r="P76" s="52">
        <f>IF(SUM(F76:O76)=0,"",COUNTIF(G75:G78,"3"))</f>
        <v>1</v>
      </c>
      <c r="Q76" s="53">
        <f>IF(SUM(E76:N76)=0,"",SUM(H75:H78))</f>
        <v>6</v>
      </c>
      <c r="R76" s="54">
        <f>IF(SUM(E76:N76)=0,"",SUM(G75:G78))</f>
        <v>3</v>
      </c>
      <c r="S76" s="155"/>
      <c r="T76" s="156"/>
      <c r="V76" s="55">
        <f>+V82+V84+W85</f>
        <v>75</v>
      </c>
      <c r="W76" s="56">
        <f>+W82+W84+V85</f>
        <v>77</v>
      </c>
      <c r="X76" s="57">
        <f>+V76-W76</f>
        <v>-2</v>
      </c>
      <c r="AJ76" s="9"/>
      <c r="AK76" s="9"/>
      <c r="AL76" s="9"/>
      <c r="AM76" s="9"/>
    </row>
    <row r="77" spans="1:39" ht="12.75">
      <c r="A77" s="58" t="s">
        <v>134</v>
      </c>
      <c r="B77" s="136">
        <v>2034</v>
      </c>
      <c r="C77" s="45" t="s">
        <v>211</v>
      </c>
      <c r="D77" s="59" t="s">
        <v>119</v>
      </c>
      <c r="E77" s="60">
        <f>+R81</f>
        <v>0</v>
      </c>
      <c r="F77" s="61">
        <f>+Q81</f>
        <v>3</v>
      </c>
      <c r="G77" s="60">
        <f>R84</f>
        <v>0</v>
      </c>
      <c r="H77" s="61">
        <f>Q84</f>
        <v>3</v>
      </c>
      <c r="I77" s="62"/>
      <c r="J77" s="63"/>
      <c r="K77" s="60">
        <f>Q86</f>
        <v>3</v>
      </c>
      <c r="L77" s="61">
        <f>R86</f>
        <v>1</v>
      </c>
      <c r="M77" s="60"/>
      <c r="N77" s="61"/>
      <c r="O77" s="51">
        <f>IF(SUM(E77:N77)=0,"",COUNTIF(J75:J78,"3"))</f>
        <v>1</v>
      </c>
      <c r="P77" s="52">
        <f>IF(SUM(F77:O77)=0,"",COUNTIF(I75:I78,"3"))</f>
        <v>2</v>
      </c>
      <c r="Q77" s="53">
        <f>IF(SUM(E77:N77)=0,"",SUM(J75:J78))</f>
        <v>3</v>
      </c>
      <c r="R77" s="54">
        <f>IF(SUM(E77:N77)=0,"",SUM(I75:I78))</f>
        <v>7</v>
      </c>
      <c r="S77" s="155"/>
      <c r="T77" s="156"/>
      <c r="V77" s="55">
        <f>+W81+W84+V86</f>
        <v>79</v>
      </c>
      <c r="W77" s="56">
        <f>+V81+V84+W86</f>
        <v>101</v>
      </c>
      <c r="X77" s="57">
        <f>+V77-W77</f>
        <v>-22</v>
      </c>
      <c r="AJ77" s="9"/>
      <c r="AK77" s="9"/>
      <c r="AL77" s="9"/>
      <c r="AM77" s="9"/>
    </row>
    <row r="78" spans="1:39" ht="13.5" thickBot="1">
      <c r="A78" s="64" t="s">
        <v>91</v>
      </c>
      <c r="B78" s="138">
        <v>1922</v>
      </c>
      <c r="C78" s="65" t="s">
        <v>75</v>
      </c>
      <c r="D78" s="66" t="s">
        <v>32</v>
      </c>
      <c r="E78" s="67">
        <f>R83</f>
        <v>0</v>
      </c>
      <c r="F78" s="68">
        <f>Q83</f>
        <v>3</v>
      </c>
      <c r="G78" s="67">
        <f>R82</f>
        <v>0</v>
      </c>
      <c r="H78" s="68">
        <f>Q82</f>
        <v>3</v>
      </c>
      <c r="I78" s="67">
        <f>R86</f>
        <v>1</v>
      </c>
      <c r="J78" s="68">
        <f>Q86</f>
        <v>3</v>
      </c>
      <c r="K78" s="69"/>
      <c r="L78" s="70"/>
      <c r="M78" s="67"/>
      <c r="N78" s="68"/>
      <c r="O78" s="71">
        <f>IF(SUM(E78:N78)=0,"",COUNTIF(L75:L78,"3"))</f>
        <v>0</v>
      </c>
      <c r="P78" s="72">
        <f>IF(SUM(F78:O78)=0,"",COUNTIF(K75:K78,"3"))</f>
        <v>3</v>
      </c>
      <c r="Q78" s="73">
        <f>IF(SUM(E78:N79)=0,"",SUM(L75:L78))</f>
        <v>1</v>
      </c>
      <c r="R78" s="74">
        <f>IF(SUM(E78:N78)=0,"",SUM(K75:K78))</f>
        <v>9</v>
      </c>
      <c r="S78" s="159"/>
      <c r="T78" s="160"/>
      <c r="V78" s="55">
        <f>+W82+W83+W86</f>
        <v>62</v>
      </c>
      <c r="W78" s="56">
        <f>+V82+V83+V86</f>
        <v>108</v>
      </c>
      <c r="X78" s="57">
        <f>+V78-W78</f>
        <v>-46</v>
      </c>
      <c r="AJ78" s="9"/>
      <c r="AK78" s="9"/>
      <c r="AL78" s="9"/>
      <c r="AM78" s="9"/>
    </row>
    <row r="79" spans="1:39" ht="15.75" thickTop="1">
      <c r="A79" s="75"/>
      <c r="B79" s="137"/>
      <c r="C79" s="76" t="s">
        <v>139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79"/>
      <c r="V79" s="80"/>
      <c r="W79" s="81" t="s">
        <v>140</v>
      </c>
      <c r="X79" s="82">
        <f>SUM(X75:X78)</f>
        <v>0</v>
      </c>
      <c r="Y79" s="81" t="str">
        <f>IF(X79=0,"OK","Virhe")</f>
        <v>OK</v>
      </c>
      <c r="AJ79" s="9"/>
      <c r="AK79" s="9"/>
      <c r="AL79" s="9"/>
      <c r="AM79" s="9"/>
    </row>
    <row r="80" spans="1:39" ht="15.75" thickBot="1">
      <c r="A80" s="83"/>
      <c r="B80" s="139"/>
      <c r="C80" s="84" t="s">
        <v>141</v>
      </c>
      <c r="D80" s="85"/>
      <c r="E80" s="85"/>
      <c r="F80" s="86"/>
      <c r="G80" s="183" t="s">
        <v>39</v>
      </c>
      <c r="H80" s="175"/>
      <c r="I80" s="174" t="s">
        <v>40</v>
      </c>
      <c r="J80" s="175"/>
      <c r="K80" s="174" t="s">
        <v>41</v>
      </c>
      <c r="L80" s="175"/>
      <c r="M80" s="174" t="s">
        <v>45</v>
      </c>
      <c r="N80" s="175"/>
      <c r="O80" s="174" t="s">
        <v>46</v>
      </c>
      <c r="P80" s="175"/>
      <c r="Q80" s="176" t="s">
        <v>37</v>
      </c>
      <c r="R80" s="177"/>
      <c r="T80" s="87"/>
      <c r="V80" s="88" t="s">
        <v>137</v>
      </c>
      <c r="W80" s="89"/>
      <c r="X80" s="43" t="s">
        <v>138</v>
      </c>
      <c r="AJ80" s="9"/>
      <c r="AK80" s="9"/>
      <c r="AL80" s="9"/>
      <c r="AM80" s="9"/>
    </row>
    <row r="81" spans="1:39" ht="15.75">
      <c r="A81" s="90" t="s">
        <v>142</v>
      </c>
      <c r="B81" s="128"/>
      <c r="C81" s="91" t="str">
        <f>IF(C75&gt;"",C75,"")</f>
        <v>Esa Miettinen</v>
      </c>
      <c r="D81" s="92" t="str">
        <f>IF(C77&gt;"",C77,"")</f>
        <v>Timo Salo</v>
      </c>
      <c r="E81" s="77"/>
      <c r="F81" s="93"/>
      <c r="G81" s="178">
        <v>3</v>
      </c>
      <c r="H81" s="179"/>
      <c r="I81" s="180">
        <v>6</v>
      </c>
      <c r="J81" s="181"/>
      <c r="K81" s="180">
        <v>2</v>
      </c>
      <c r="L81" s="181"/>
      <c r="M81" s="180"/>
      <c r="N81" s="181"/>
      <c r="O81" s="182"/>
      <c r="P81" s="181"/>
      <c r="Q81" s="94">
        <f aca="true" t="shared" si="57" ref="Q81:Q86">IF(COUNT(G81:O81)=0,"",COUNTIF(G81:O81,"&gt;=0"))</f>
        <v>3</v>
      </c>
      <c r="R81" s="95">
        <f aca="true" t="shared" si="58" ref="R81:R86">IF(COUNT(G81:O81)=0,"",(IF(LEFT(G81,1)="-",1,0)+IF(LEFT(I81,1)="-",1,0)+IF(LEFT(K81,1)="-",1,0)+IF(LEFT(M81,1)="-",1,0)+IF(LEFT(O81,1)="-",1,0)))</f>
        <v>0</v>
      </c>
      <c r="S81" s="96"/>
      <c r="T81" s="97"/>
      <c r="V81" s="98">
        <f aca="true" t="shared" si="59" ref="V81:W86">+Z81+AB81+AD81+AF81+AH81</f>
        <v>33</v>
      </c>
      <c r="W81" s="99">
        <f t="shared" si="59"/>
        <v>11</v>
      </c>
      <c r="X81" s="100">
        <f aca="true" t="shared" si="60" ref="X81:X86">+V81-W81</f>
        <v>22</v>
      </c>
      <c r="Z81" s="101">
        <f aca="true" t="shared" si="61" ref="Z81:Z86">IF(G81="",0,IF(LEFT(G81,1)="-",ABS(G81),(IF(G81&gt;9,G81+2,11))))</f>
        <v>11</v>
      </c>
      <c r="AA81" s="102">
        <f aca="true" t="shared" si="62" ref="AA81:AA86">IF(G81="",0,IF(LEFT(G81,1)="-",(IF(ABS(G81)&gt;9,(ABS(G81)+2),11)),G81))</f>
        <v>3</v>
      </c>
      <c r="AB81" s="101">
        <f aca="true" t="shared" si="63" ref="AB81:AB86">IF(I81="",0,IF(LEFT(I81,1)="-",ABS(I81),(IF(I81&gt;9,I81+2,11))))</f>
        <v>11</v>
      </c>
      <c r="AC81" s="102">
        <f aca="true" t="shared" si="64" ref="AC81:AC86">IF(I81="",0,IF(LEFT(I81,1)="-",(IF(ABS(I81)&gt;9,(ABS(I81)+2),11)),I81))</f>
        <v>6</v>
      </c>
      <c r="AD81" s="101">
        <f aca="true" t="shared" si="65" ref="AD81:AD86">IF(K81="",0,IF(LEFT(K81,1)="-",ABS(K81),(IF(K81&gt;9,K81+2,11))))</f>
        <v>11</v>
      </c>
      <c r="AE81" s="102">
        <f aca="true" t="shared" si="66" ref="AE81:AE86">IF(K81="",0,IF(LEFT(K81,1)="-",(IF(ABS(K81)&gt;9,(ABS(K81)+2),11)),K81))</f>
        <v>2</v>
      </c>
      <c r="AF81" s="101">
        <f aca="true" t="shared" si="67" ref="AF81:AF86">IF(M81="",0,IF(LEFT(M81,1)="-",ABS(M81),(IF(M81&gt;9,M81+2,11))))</f>
        <v>0</v>
      </c>
      <c r="AG81" s="102">
        <f aca="true" t="shared" si="68" ref="AG81:AG86">IF(M81="",0,IF(LEFT(M81,1)="-",(IF(ABS(M81)&gt;9,(ABS(M81)+2),11)),M81))</f>
        <v>0</v>
      </c>
      <c r="AH81" s="101">
        <f aca="true" t="shared" si="69" ref="AH81:AH86">IF(O81="",0,IF(LEFT(O81,1)="-",ABS(O81),(IF(O81&gt;9,O81+2,11))))</f>
        <v>0</v>
      </c>
      <c r="AI81" s="102">
        <f aca="true" t="shared" si="70" ref="AI81:AI86">IF(O81="",0,IF(LEFT(O81,1)="-",(IF(ABS(O81)&gt;9,(ABS(O81)+2),11)),O81))</f>
        <v>0</v>
      </c>
      <c r="AJ81" s="9"/>
      <c r="AK81" s="9"/>
      <c r="AL81" s="9"/>
      <c r="AM81" s="9"/>
    </row>
    <row r="82" spans="1:39" ht="15.75">
      <c r="A82" s="90" t="s">
        <v>143</v>
      </c>
      <c r="B82" s="128"/>
      <c r="C82" s="91" t="str">
        <f>IF(C76&gt;"",C76,"")</f>
        <v>Xicheng Cong</v>
      </c>
      <c r="D82" s="103" t="str">
        <f>IF(C78&gt;"",C78,"")</f>
        <v>Peter Eriksson</v>
      </c>
      <c r="E82" s="104"/>
      <c r="F82" s="93"/>
      <c r="G82" s="184">
        <v>5</v>
      </c>
      <c r="H82" s="185"/>
      <c r="I82" s="184">
        <v>7</v>
      </c>
      <c r="J82" s="185"/>
      <c r="K82" s="184">
        <v>6</v>
      </c>
      <c r="L82" s="185"/>
      <c r="M82" s="184"/>
      <c r="N82" s="185"/>
      <c r="O82" s="184"/>
      <c r="P82" s="185"/>
      <c r="Q82" s="94">
        <f t="shared" si="57"/>
        <v>3</v>
      </c>
      <c r="R82" s="95">
        <f t="shared" si="58"/>
        <v>0</v>
      </c>
      <c r="S82" s="105"/>
      <c r="T82" s="106"/>
      <c r="V82" s="98">
        <f t="shared" si="59"/>
        <v>33</v>
      </c>
      <c r="W82" s="99">
        <f t="shared" si="59"/>
        <v>18</v>
      </c>
      <c r="X82" s="100">
        <f t="shared" si="60"/>
        <v>15</v>
      </c>
      <c r="Z82" s="107">
        <f t="shared" si="61"/>
        <v>11</v>
      </c>
      <c r="AA82" s="108">
        <f t="shared" si="62"/>
        <v>5</v>
      </c>
      <c r="AB82" s="107">
        <f t="shared" si="63"/>
        <v>11</v>
      </c>
      <c r="AC82" s="108">
        <f t="shared" si="64"/>
        <v>7</v>
      </c>
      <c r="AD82" s="107">
        <f t="shared" si="65"/>
        <v>11</v>
      </c>
      <c r="AE82" s="108">
        <f t="shared" si="66"/>
        <v>6</v>
      </c>
      <c r="AF82" s="107">
        <f t="shared" si="67"/>
        <v>0</v>
      </c>
      <c r="AG82" s="108">
        <f t="shared" si="68"/>
        <v>0</v>
      </c>
      <c r="AH82" s="107">
        <f t="shared" si="69"/>
        <v>0</v>
      </c>
      <c r="AI82" s="108">
        <f t="shared" si="70"/>
        <v>0</v>
      </c>
      <c r="AJ82" s="9"/>
      <c r="AK82" s="9"/>
      <c r="AL82" s="9"/>
      <c r="AM82" s="9"/>
    </row>
    <row r="83" spans="1:39" ht="16.5" thickBot="1">
      <c r="A83" s="90" t="s">
        <v>144</v>
      </c>
      <c r="B83" s="128"/>
      <c r="C83" s="109" t="str">
        <f>IF(C75&gt;"",C75,"")</f>
        <v>Esa Miettinen</v>
      </c>
      <c r="D83" s="110" t="str">
        <f>IF(C78&gt;"",C78,"")</f>
        <v>Peter Eriksson</v>
      </c>
      <c r="E83" s="85"/>
      <c r="F83" s="86"/>
      <c r="G83" s="186">
        <v>6</v>
      </c>
      <c r="H83" s="187"/>
      <c r="I83" s="186">
        <v>2</v>
      </c>
      <c r="J83" s="187"/>
      <c r="K83" s="186">
        <v>2</v>
      </c>
      <c r="L83" s="187"/>
      <c r="M83" s="186"/>
      <c r="N83" s="187"/>
      <c r="O83" s="186"/>
      <c r="P83" s="187"/>
      <c r="Q83" s="94">
        <f t="shared" si="57"/>
        <v>3</v>
      </c>
      <c r="R83" s="95">
        <f t="shared" si="58"/>
        <v>0</v>
      </c>
      <c r="S83" s="105"/>
      <c r="T83" s="106"/>
      <c r="V83" s="98">
        <f t="shared" si="59"/>
        <v>33</v>
      </c>
      <c r="W83" s="99">
        <f t="shared" si="59"/>
        <v>10</v>
      </c>
      <c r="X83" s="100">
        <f t="shared" si="60"/>
        <v>23</v>
      </c>
      <c r="Z83" s="107">
        <f t="shared" si="61"/>
        <v>11</v>
      </c>
      <c r="AA83" s="108">
        <f t="shared" si="62"/>
        <v>6</v>
      </c>
      <c r="AB83" s="107">
        <f t="shared" si="63"/>
        <v>11</v>
      </c>
      <c r="AC83" s="108">
        <f t="shared" si="64"/>
        <v>2</v>
      </c>
      <c r="AD83" s="107">
        <f t="shared" si="65"/>
        <v>11</v>
      </c>
      <c r="AE83" s="108">
        <f t="shared" si="66"/>
        <v>2</v>
      </c>
      <c r="AF83" s="107">
        <f t="shared" si="67"/>
        <v>0</v>
      </c>
      <c r="AG83" s="108">
        <f t="shared" si="68"/>
        <v>0</v>
      </c>
      <c r="AH83" s="107">
        <f t="shared" si="69"/>
        <v>0</v>
      </c>
      <c r="AI83" s="108">
        <f t="shared" si="70"/>
        <v>0</v>
      </c>
      <c r="AJ83" s="9"/>
      <c r="AK83" s="9"/>
      <c r="AL83" s="9"/>
      <c r="AM83" s="9"/>
    </row>
    <row r="84" spans="1:39" ht="15.75">
      <c r="A84" s="90" t="s">
        <v>145</v>
      </c>
      <c r="B84" s="128"/>
      <c r="C84" s="91" t="str">
        <f>IF(C76&gt;"",C76,"")</f>
        <v>Xicheng Cong</v>
      </c>
      <c r="D84" s="103" t="str">
        <f>IF(C77&gt;"",C77,"")</f>
        <v>Timo Salo</v>
      </c>
      <c r="E84" s="77"/>
      <c r="F84" s="93"/>
      <c r="G84" s="180">
        <v>7</v>
      </c>
      <c r="H84" s="181"/>
      <c r="I84" s="180">
        <v>9</v>
      </c>
      <c r="J84" s="181"/>
      <c r="K84" s="180">
        <v>10</v>
      </c>
      <c r="L84" s="181"/>
      <c r="M84" s="180"/>
      <c r="N84" s="181"/>
      <c r="O84" s="180"/>
      <c r="P84" s="181"/>
      <c r="Q84" s="94">
        <f t="shared" si="57"/>
        <v>3</v>
      </c>
      <c r="R84" s="95">
        <f t="shared" si="58"/>
        <v>0</v>
      </c>
      <c r="S84" s="105"/>
      <c r="T84" s="106"/>
      <c r="V84" s="98">
        <f t="shared" si="59"/>
        <v>34</v>
      </c>
      <c r="W84" s="99">
        <f t="shared" si="59"/>
        <v>26</v>
      </c>
      <c r="X84" s="100">
        <f t="shared" si="60"/>
        <v>8</v>
      </c>
      <c r="Z84" s="107">
        <f t="shared" si="61"/>
        <v>11</v>
      </c>
      <c r="AA84" s="108">
        <f t="shared" si="62"/>
        <v>7</v>
      </c>
      <c r="AB84" s="107">
        <f t="shared" si="63"/>
        <v>11</v>
      </c>
      <c r="AC84" s="108">
        <f t="shared" si="64"/>
        <v>9</v>
      </c>
      <c r="AD84" s="107">
        <f t="shared" si="65"/>
        <v>12</v>
      </c>
      <c r="AE84" s="108">
        <f t="shared" si="66"/>
        <v>10</v>
      </c>
      <c r="AF84" s="107">
        <f t="shared" si="67"/>
        <v>0</v>
      </c>
      <c r="AG84" s="108">
        <f t="shared" si="68"/>
        <v>0</v>
      </c>
      <c r="AH84" s="107">
        <f t="shared" si="69"/>
        <v>0</v>
      </c>
      <c r="AI84" s="108">
        <f t="shared" si="70"/>
        <v>0</v>
      </c>
      <c r="AJ84" s="9"/>
      <c r="AK84" s="9"/>
      <c r="AL84" s="9"/>
      <c r="AM84" s="9"/>
    </row>
    <row r="85" spans="1:39" ht="15.75">
      <c r="A85" s="90" t="s">
        <v>146</v>
      </c>
      <c r="B85" s="128"/>
      <c r="C85" s="91" t="str">
        <f>IF(C75&gt;"",C75,"")</f>
        <v>Esa Miettinen</v>
      </c>
      <c r="D85" s="103" t="str">
        <f>IF(C76&gt;"",C76,"")</f>
        <v>Xicheng Cong</v>
      </c>
      <c r="E85" s="104"/>
      <c r="F85" s="93"/>
      <c r="G85" s="184">
        <v>0</v>
      </c>
      <c r="H85" s="185"/>
      <c r="I85" s="184">
        <v>3</v>
      </c>
      <c r="J85" s="185"/>
      <c r="K85" s="188">
        <v>5</v>
      </c>
      <c r="L85" s="185"/>
      <c r="M85" s="184"/>
      <c r="N85" s="185"/>
      <c r="O85" s="184"/>
      <c r="P85" s="185"/>
      <c r="Q85" s="94">
        <f t="shared" si="57"/>
        <v>3</v>
      </c>
      <c r="R85" s="95">
        <f t="shared" si="58"/>
        <v>0</v>
      </c>
      <c r="S85" s="105"/>
      <c r="T85" s="106"/>
      <c r="V85" s="98">
        <f t="shared" si="59"/>
        <v>33</v>
      </c>
      <c r="W85" s="99">
        <f t="shared" si="59"/>
        <v>8</v>
      </c>
      <c r="X85" s="100">
        <f t="shared" si="60"/>
        <v>25</v>
      </c>
      <c r="Z85" s="107">
        <f t="shared" si="61"/>
        <v>11</v>
      </c>
      <c r="AA85" s="108">
        <f t="shared" si="62"/>
        <v>0</v>
      </c>
      <c r="AB85" s="107">
        <f t="shared" si="63"/>
        <v>11</v>
      </c>
      <c r="AC85" s="108">
        <f t="shared" si="64"/>
        <v>3</v>
      </c>
      <c r="AD85" s="107">
        <f t="shared" si="65"/>
        <v>11</v>
      </c>
      <c r="AE85" s="108">
        <f t="shared" si="66"/>
        <v>5</v>
      </c>
      <c r="AF85" s="107">
        <f t="shared" si="67"/>
        <v>0</v>
      </c>
      <c r="AG85" s="108">
        <f t="shared" si="68"/>
        <v>0</v>
      </c>
      <c r="AH85" s="107">
        <f t="shared" si="69"/>
        <v>0</v>
      </c>
      <c r="AI85" s="108">
        <f t="shared" si="70"/>
        <v>0</v>
      </c>
      <c r="AJ85" s="9"/>
      <c r="AK85" s="9"/>
      <c r="AL85" s="9"/>
      <c r="AM85" s="9"/>
    </row>
    <row r="86" spans="1:39" ht="16.5" thickBot="1">
      <c r="A86" s="111" t="s">
        <v>147</v>
      </c>
      <c r="B86" s="140"/>
      <c r="C86" s="112" t="str">
        <f>IF(C77&gt;"",C77,"")</f>
        <v>Timo Salo</v>
      </c>
      <c r="D86" s="113" t="str">
        <f>IF(C78&gt;"",C78,"")</f>
        <v>Peter Eriksson</v>
      </c>
      <c r="E86" s="114"/>
      <c r="F86" s="115"/>
      <c r="G86" s="165">
        <v>7</v>
      </c>
      <c r="H86" s="166"/>
      <c r="I86" s="165">
        <v>-9</v>
      </c>
      <c r="J86" s="166"/>
      <c r="K86" s="165">
        <v>8</v>
      </c>
      <c r="L86" s="166"/>
      <c r="M86" s="165">
        <v>8</v>
      </c>
      <c r="N86" s="166"/>
      <c r="O86" s="165"/>
      <c r="P86" s="166"/>
      <c r="Q86" s="116">
        <f t="shared" si="57"/>
        <v>3</v>
      </c>
      <c r="R86" s="117">
        <f t="shared" si="58"/>
        <v>1</v>
      </c>
      <c r="S86" s="118"/>
      <c r="T86" s="119"/>
      <c r="V86" s="98">
        <f t="shared" si="59"/>
        <v>42</v>
      </c>
      <c r="W86" s="99">
        <f t="shared" si="59"/>
        <v>34</v>
      </c>
      <c r="X86" s="100">
        <f t="shared" si="60"/>
        <v>8</v>
      </c>
      <c r="Z86" s="120">
        <f t="shared" si="61"/>
        <v>11</v>
      </c>
      <c r="AA86" s="121">
        <f t="shared" si="62"/>
        <v>7</v>
      </c>
      <c r="AB86" s="120">
        <f t="shared" si="63"/>
        <v>9</v>
      </c>
      <c r="AC86" s="121">
        <f t="shared" si="64"/>
        <v>11</v>
      </c>
      <c r="AD86" s="120">
        <f t="shared" si="65"/>
        <v>11</v>
      </c>
      <c r="AE86" s="121">
        <f t="shared" si="66"/>
        <v>8</v>
      </c>
      <c r="AF86" s="120">
        <f t="shared" si="67"/>
        <v>11</v>
      </c>
      <c r="AG86" s="121">
        <f t="shared" si="68"/>
        <v>8</v>
      </c>
      <c r="AH86" s="120">
        <f t="shared" si="69"/>
        <v>0</v>
      </c>
      <c r="AI86" s="121">
        <f t="shared" si="70"/>
        <v>0</v>
      </c>
      <c r="AJ86" s="9"/>
      <c r="AK86" s="9"/>
      <c r="AL86" s="9"/>
      <c r="AM86" s="9"/>
    </row>
    <row r="87" ht="13.5" thickTop="1"/>
    <row r="88" spans="1:39" ht="13.5" thickBo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6.5" thickTop="1">
      <c r="A89" s="23"/>
      <c r="B89" s="133"/>
      <c r="C89" s="24"/>
      <c r="D89" s="25"/>
      <c r="E89" s="25"/>
      <c r="F89" s="25"/>
      <c r="G89" s="26"/>
      <c r="H89" s="25"/>
      <c r="I89" s="27" t="s">
        <v>127</v>
      </c>
      <c r="J89" s="28"/>
      <c r="K89" s="147" t="s">
        <v>2</v>
      </c>
      <c r="L89" s="148"/>
      <c r="M89" s="148"/>
      <c r="N89" s="149"/>
      <c r="O89" s="150" t="s">
        <v>128</v>
      </c>
      <c r="P89" s="151"/>
      <c r="Q89" s="151"/>
      <c r="R89" s="152" t="s">
        <v>149</v>
      </c>
      <c r="S89" s="153"/>
      <c r="T89" s="154"/>
      <c r="AJ89" s="9"/>
      <c r="AK89" s="9"/>
      <c r="AL89" s="9"/>
      <c r="AM89" s="9"/>
    </row>
    <row r="90" spans="1:39" ht="16.5" thickBot="1">
      <c r="A90" s="29"/>
      <c r="B90" s="134"/>
      <c r="C90" s="30"/>
      <c r="D90" s="31" t="s">
        <v>129</v>
      </c>
      <c r="E90" s="167"/>
      <c r="F90" s="168"/>
      <c r="G90" s="169"/>
      <c r="H90" s="170" t="s">
        <v>130</v>
      </c>
      <c r="I90" s="171"/>
      <c r="J90" s="171"/>
      <c r="K90" s="172"/>
      <c r="L90" s="172"/>
      <c r="M90" s="172"/>
      <c r="N90" s="173"/>
      <c r="O90" s="32" t="s">
        <v>131</v>
      </c>
      <c r="P90" s="33"/>
      <c r="Q90" s="33"/>
      <c r="R90" s="157"/>
      <c r="S90" s="157"/>
      <c r="T90" s="158"/>
      <c r="AJ90" s="9"/>
      <c r="AK90" s="9"/>
      <c r="AL90" s="9"/>
      <c r="AM90" s="9"/>
    </row>
    <row r="91" spans="1:39" ht="15.75" thickTop="1">
      <c r="A91" s="34"/>
      <c r="B91" s="135"/>
      <c r="C91" s="35" t="s">
        <v>132</v>
      </c>
      <c r="D91" s="36" t="s">
        <v>133</v>
      </c>
      <c r="E91" s="161" t="s">
        <v>90</v>
      </c>
      <c r="F91" s="162"/>
      <c r="G91" s="161" t="s">
        <v>108</v>
      </c>
      <c r="H91" s="162"/>
      <c r="I91" s="161" t="s">
        <v>134</v>
      </c>
      <c r="J91" s="162"/>
      <c r="K91" s="161" t="s">
        <v>91</v>
      </c>
      <c r="L91" s="162"/>
      <c r="M91" s="161"/>
      <c r="N91" s="162"/>
      <c r="O91" s="37" t="s">
        <v>126</v>
      </c>
      <c r="P91" s="38" t="s">
        <v>135</v>
      </c>
      <c r="Q91" s="39" t="s">
        <v>136</v>
      </c>
      <c r="R91" s="40"/>
      <c r="S91" s="163" t="s">
        <v>38</v>
      </c>
      <c r="T91" s="164"/>
      <c r="V91" s="41" t="s">
        <v>137</v>
      </c>
      <c r="W91" s="42"/>
      <c r="X91" s="43" t="s">
        <v>138</v>
      </c>
      <c r="AJ91" s="9"/>
      <c r="AK91" s="9"/>
      <c r="AL91" s="9"/>
      <c r="AM91" s="9"/>
    </row>
    <row r="92" spans="1:39" ht="12.75">
      <c r="A92" s="44" t="s">
        <v>90</v>
      </c>
      <c r="B92" s="136">
        <v>2208</v>
      </c>
      <c r="C92" s="45" t="s">
        <v>79</v>
      </c>
      <c r="D92" s="59" t="s">
        <v>32</v>
      </c>
      <c r="E92" s="47"/>
      <c r="F92" s="48"/>
      <c r="G92" s="49">
        <f>+Q102</f>
        <v>3</v>
      </c>
      <c r="H92" s="50">
        <f>+R102</f>
        <v>1</v>
      </c>
      <c r="I92" s="49">
        <f>Q98</f>
        <v>3</v>
      </c>
      <c r="J92" s="50">
        <f>R98</f>
        <v>1</v>
      </c>
      <c r="K92" s="49">
        <f>Q100</f>
        <v>3</v>
      </c>
      <c r="L92" s="50">
        <f>R100</f>
        <v>2</v>
      </c>
      <c r="M92" s="49"/>
      <c r="N92" s="50"/>
      <c r="O92" s="51">
        <f>IF(SUM(E92:N92)=0,"",COUNTIF(F92:F95,"3"))</f>
        <v>3</v>
      </c>
      <c r="P92" s="52">
        <f>IF(SUM(F92:O92)=0,"",COUNTIF(E92:E95,"3"))</f>
        <v>0</v>
      </c>
      <c r="Q92" s="53">
        <f>IF(SUM(E92:N92)=0,"",SUM(F92:F95))</f>
        <v>9</v>
      </c>
      <c r="R92" s="54">
        <f>IF(SUM(E92:N92)=0,"",SUM(E92:E95))</f>
        <v>4</v>
      </c>
      <c r="S92" s="155"/>
      <c r="T92" s="156"/>
      <c r="V92" s="55">
        <f>+V98+V100+V102</f>
        <v>121</v>
      </c>
      <c r="W92" s="56">
        <f>+W98+W100+W102</f>
        <v>104</v>
      </c>
      <c r="X92" s="57">
        <f>+V92-W92</f>
        <v>17</v>
      </c>
      <c r="AJ92" s="9"/>
      <c r="AK92" s="9"/>
      <c r="AL92" s="9"/>
      <c r="AM92" s="9"/>
    </row>
    <row r="93" spans="1:39" ht="12.75">
      <c r="A93" s="58" t="s">
        <v>108</v>
      </c>
      <c r="B93" s="136">
        <v>2037</v>
      </c>
      <c r="C93" s="45" t="s">
        <v>122</v>
      </c>
      <c r="D93" s="59" t="s">
        <v>153</v>
      </c>
      <c r="E93" s="60">
        <f>+R102</f>
        <v>1</v>
      </c>
      <c r="F93" s="61">
        <f>+Q102</f>
        <v>3</v>
      </c>
      <c r="G93" s="62"/>
      <c r="H93" s="63"/>
      <c r="I93" s="60">
        <f>Q101</f>
        <v>3</v>
      </c>
      <c r="J93" s="61">
        <f>R101</f>
        <v>2</v>
      </c>
      <c r="K93" s="60">
        <f>Q99</f>
        <v>3</v>
      </c>
      <c r="L93" s="61">
        <f>R99</f>
        <v>1</v>
      </c>
      <c r="M93" s="60"/>
      <c r="N93" s="61"/>
      <c r="O93" s="51">
        <f>IF(SUM(E93:N93)=0,"",COUNTIF(H92:H95,"3"))</f>
        <v>2</v>
      </c>
      <c r="P93" s="52">
        <f>IF(SUM(F93:O93)=0,"",COUNTIF(G92:G95,"3"))</f>
        <v>1</v>
      </c>
      <c r="Q93" s="53">
        <f>IF(SUM(E93:N93)=0,"",SUM(H92:H95))</f>
        <v>7</v>
      </c>
      <c r="R93" s="54">
        <f>IF(SUM(E93:N93)=0,"",SUM(G92:G95))</f>
        <v>6</v>
      </c>
      <c r="S93" s="155"/>
      <c r="T93" s="156"/>
      <c r="V93" s="55">
        <f>+V99+V101+W102</f>
        <v>115</v>
      </c>
      <c r="W93" s="56">
        <f>+W99+W101+V102</f>
        <v>115</v>
      </c>
      <c r="X93" s="57">
        <f>+V93-W93</f>
        <v>0</v>
      </c>
      <c r="AJ93" s="9"/>
      <c r="AK93" s="9"/>
      <c r="AL93" s="9"/>
      <c r="AM93" s="9"/>
    </row>
    <row r="94" spans="1:39" ht="12.75">
      <c r="A94" s="58" t="s">
        <v>134</v>
      </c>
      <c r="B94" s="136">
        <v>1969</v>
      </c>
      <c r="C94" s="45" t="s">
        <v>50</v>
      </c>
      <c r="D94" s="59" t="s">
        <v>119</v>
      </c>
      <c r="E94" s="60">
        <f>+R98</f>
        <v>1</v>
      </c>
      <c r="F94" s="61">
        <f>+Q98</f>
        <v>3</v>
      </c>
      <c r="G94" s="60">
        <f>R101</f>
        <v>2</v>
      </c>
      <c r="H94" s="61">
        <f>Q101</f>
        <v>3</v>
      </c>
      <c r="I94" s="62"/>
      <c r="J94" s="63"/>
      <c r="K94" s="60">
        <f>Q103</f>
        <v>2</v>
      </c>
      <c r="L94" s="61">
        <f>R103</f>
        <v>3</v>
      </c>
      <c r="M94" s="60"/>
      <c r="N94" s="61"/>
      <c r="O94" s="51">
        <f>IF(SUM(E94:N94)=0,"",COUNTIF(J92:J95,"3"))</f>
        <v>0</v>
      </c>
      <c r="P94" s="52">
        <f>IF(SUM(F94:O94)=0,"",COUNTIF(I92:I95,"3"))</f>
        <v>3</v>
      </c>
      <c r="Q94" s="53">
        <f>IF(SUM(E94:N94)=0,"",SUM(J92:J95))</f>
        <v>5</v>
      </c>
      <c r="R94" s="54">
        <f>IF(SUM(E94:N94)=0,"",SUM(I92:I95))</f>
        <v>9</v>
      </c>
      <c r="S94" s="155"/>
      <c r="T94" s="156"/>
      <c r="V94" s="55">
        <f>+W98+W101+V103</f>
        <v>120</v>
      </c>
      <c r="W94" s="56">
        <f>+V98+V101+W103</f>
        <v>136</v>
      </c>
      <c r="X94" s="57">
        <f>+V94-W94</f>
        <v>-16</v>
      </c>
      <c r="AJ94" s="9"/>
      <c r="AK94" s="9"/>
      <c r="AL94" s="9"/>
      <c r="AM94" s="9"/>
    </row>
    <row r="95" spans="1:39" ht="13.5" thickBot="1">
      <c r="A95" s="64" t="s">
        <v>91</v>
      </c>
      <c r="B95" s="138">
        <v>1959</v>
      </c>
      <c r="C95" s="65" t="s">
        <v>340</v>
      </c>
      <c r="D95" s="66" t="s">
        <v>26</v>
      </c>
      <c r="E95" s="67">
        <f>R100</f>
        <v>2</v>
      </c>
      <c r="F95" s="68">
        <f>Q100</f>
        <v>3</v>
      </c>
      <c r="G95" s="67">
        <f>R99</f>
        <v>1</v>
      </c>
      <c r="H95" s="68">
        <f>Q99</f>
        <v>3</v>
      </c>
      <c r="I95" s="67">
        <f>R103</f>
        <v>3</v>
      </c>
      <c r="J95" s="68">
        <f>Q103</f>
        <v>2</v>
      </c>
      <c r="K95" s="69"/>
      <c r="L95" s="70"/>
      <c r="M95" s="67"/>
      <c r="N95" s="68"/>
      <c r="O95" s="71">
        <f>IF(SUM(E95:N95)=0,"",COUNTIF(L92:L95,"3"))</f>
        <v>1</v>
      </c>
      <c r="P95" s="72">
        <f>IF(SUM(F95:O95)=0,"",COUNTIF(K92:K95,"3"))</f>
        <v>2</v>
      </c>
      <c r="Q95" s="73">
        <f>IF(SUM(E95:N96)=0,"",SUM(L92:L95))</f>
        <v>6</v>
      </c>
      <c r="R95" s="74">
        <f>IF(SUM(E95:N95)=0,"",SUM(K92:K95))</f>
        <v>8</v>
      </c>
      <c r="S95" s="159"/>
      <c r="T95" s="160"/>
      <c r="V95" s="55">
        <f>+W99+W100+W103</f>
        <v>132</v>
      </c>
      <c r="W95" s="56">
        <f>+V99+V100+V103</f>
        <v>133</v>
      </c>
      <c r="X95" s="57">
        <f>+V95-W95</f>
        <v>-1</v>
      </c>
      <c r="AJ95" s="9"/>
      <c r="AK95" s="9"/>
      <c r="AL95" s="9"/>
      <c r="AM95" s="9"/>
    </row>
    <row r="96" spans="1:39" ht="15.75" thickTop="1">
      <c r="A96" s="75"/>
      <c r="B96" s="137"/>
      <c r="C96" s="76" t="s">
        <v>139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8"/>
      <c r="T96" s="79"/>
      <c r="V96" s="80"/>
      <c r="W96" s="81" t="s">
        <v>140</v>
      </c>
      <c r="X96" s="82">
        <f>SUM(X92:X95)</f>
        <v>0</v>
      </c>
      <c r="Y96" s="81" t="str">
        <f>IF(X96=0,"OK","Virhe")</f>
        <v>OK</v>
      </c>
      <c r="AJ96" s="9"/>
      <c r="AK96" s="9"/>
      <c r="AL96" s="9"/>
      <c r="AM96" s="9"/>
    </row>
    <row r="97" spans="1:39" ht="15.75" thickBot="1">
      <c r="A97" s="83"/>
      <c r="B97" s="139"/>
      <c r="C97" s="84" t="s">
        <v>141</v>
      </c>
      <c r="D97" s="85"/>
      <c r="E97" s="85"/>
      <c r="F97" s="86"/>
      <c r="G97" s="183" t="s">
        <v>39</v>
      </c>
      <c r="H97" s="175"/>
      <c r="I97" s="174" t="s">
        <v>40</v>
      </c>
      <c r="J97" s="175"/>
      <c r="K97" s="174" t="s">
        <v>41</v>
      </c>
      <c r="L97" s="175"/>
      <c r="M97" s="174" t="s">
        <v>45</v>
      </c>
      <c r="N97" s="175"/>
      <c r="O97" s="174" t="s">
        <v>46</v>
      </c>
      <c r="P97" s="175"/>
      <c r="Q97" s="176" t="s">
        <v>37</v>
      </c>
      <c r="R97" s="177"/>
      <c r="T97" s="87"/>
      <c r="V97" s="88" t="s">
        <v>137</v>
      </c>
      <c r="W97" s="89"/>
      <c r="X97" s="43" t="s">
        <v>138</v>
      </c>
      <c r="AJ97" s="9"/>
      <c r="AK97" s="9"/>
      <c r="AL97" s="9"/>
      <c r="AM97" s="9"/>
    </row>
    <row r="98" spans="1:39" ht="15.75">
      <c r="A98" s="90" t="s">
        <v>142</v>
      </c>
      <c r="B98" s="128"/>
      <c r="C98" s="91" t="str">
        <f>IF(C92&gt;"",C92,"")</f>
        <v>Mika Rauvola</v>
      </c>
      <c r="D98" s="92" t="str">
        <f>IF(C94&gt;"",C94,"")</f>
        <v>Risto Koskinen</v>
      </c>
      <c r="E98" s="77"/>
      <c r="F98" s="93"/>
      <c r="G98" s="178">
        <v>7</v>
      </c>
      <c r="H98" s="179"/>
      <c r="I98" s="180">
        <v>-6</v>
      </c>
      <c r="J98" s="181"/>
      <c r="K98" s="180">
        <v>6</v>
      </c>
      <c r="L98" s="181"/>
      <c r="M98" s="180">
        <v>6</v>
      </c>
      <c r="N98" s="181"/>
      <c r="O98" s="182"/>
      <c r="P98" s="181"/>
      <c r="Q98" s="94">
        <f aca="true" t="shared" si="71" ref="Q98:Q103">IF(COUNT(G98:O98)=0,"",COUNTIF(G98:O98,"&gt;=0"))</f>
        <v>3</v>
      </c>
      <c r="R98" s="95">
        <f aca="true" t="shared" si="72" ref="R98:R103">IF(COUNT(G98:O98)=0,"",(IF(LEFT(G98,1)="-",1,0)+IF(LEFT(I98,1)="-",1,0)+IF(LEFT(K98,1)="-",1,0)+IF(LEFT(M98,1)="-",1,0)+IF(LEFT(O98,1)="-",1,0)))</f>
        <v>1</v>
      </c>
      <c r="S98" s="96"/>
      <c r="T98" s="97"/>
      <c r="V98" s="98">
        <f aca="true" t="shared" si="73" ref="V98:W103">+Z98+AB98+AD98+AF98+AH98</f>
        <v>39</v>
      </c>
      <c r="W98" s="99">
        <f t="shared" si="73"/>
        <v>30</v>
      </c>
      <c r="X98" s="100">
        <f aca="true" t="shared" si="74" ref="X98:X103">+V98-W98</f>
        <v>9</v>
      </c>
      <c r="Z98" s="101">
        <f aca="true" t="shared" si="75" ref="Z98:Z103">IF(G98="",0,IF(LEFT(G98,1)="-",ABS(G98),(IF(G98&gt;9,G98+2,11))))</f>
        <v>11</v>
      </c>
      <c r="AA98" s="102">
        <f aca="true" t="shared" si="76" ref="AA98:AA103">IF(G98="",0,IF(LEFT(G98,1)="-",(IF(ABS(G98)&gt;9,(ABS(G98)+2),11)),G98))</f>
        <v>7</v>
      </c>
      <c r="AB98" s="101">
        <f aca="true" t="shared" si="77" ref="AB98:AB103">IF(I98="",0,IF(LEFT(I98,1)="-",ABS(I98),(IF(I98&gt;9,I98+2,11))))</f>
        <v>6</v>
      </c>
      <c r="AC98" s="102">
        <f aca="true" t="shared" si="78" ref="AC98:AC103">IF(I98="",0,IF(LEFT(I98,1)="-",(IF(ABS(I98)&gt;9,(ABS(I98)+2),11)),I98))</f>
        <v>11</v>
      </c>
      <c r="AD98" s="101">
        <f aca="true" t="shared" si="79" ref="AD98:AD103">IF(K98="",0,IF(LEFT(K98,1)="-",ABS(K98),(IF(K98&gt;9,K98+2,11))))</f>
        <v>11</v>
      </c>
      <c r="AE98" s="102">
        <f aca="true" t="shared" si="80" ref="AE98:AE103">IF(K98="",0,IF(LEFT(K98,1)="-",(IF(ABS(K98)&gt;9,(ABS(K98)+2),11)),K98))</f>
        <v>6</v>
      </c>
      <c r="AF98" s="101">
        <f aca="true" t="shared" si="81" ref="AF98:AF103">IF(M98="",0,IF(LEFT(M98,1)="-",ABS(M98),(IF(M98&gt;9,M98+2,11))))</f>
        <v>11</v>
      </c>
      <c r="AG98" s="102">
        <f aca="true" t="shared" si="82" ref="AG98:AG103">IF(M98="",0,IF(LEFT(M98,1)="-",(IF(ABS(M98)&gt;9,(ABS(M98)+2),11)),M98))</f>
        <v>6</v>
      </c>
      <c r="AH98" s="101">
        <f aca="true" t="shared" si="83" ref="AH98:AH103">IF(O98="",0,IF(LEFT(O98,1)="-",ABS(O98),(IF(O98&gt;9,O98+2,11))))</f>
        <v>0</v>
      </c>
      <c r="AI98" s="102">
        <f aca="true" t="shared" si="84" ref="AI98:AI103">IF(O98="",0,IF(LEFT(O98,1)="-",(IF(ABS(O98)&gt;9,(ABS(O98)+2),11)),O98))</f>
        <v>0</v>
      </c>
      <c r="AJ98" s="9"/>
      <c r="AK98" s="9"/>
      <c r="AL98" s="9"/>
      <c r="AM98" s="9"/>
    </row>
    <row r="99" spans="1:39" ht="15.75">
      <c r="A99" s="90" t="s">
        <v>143</v>
      </c>
      <c r="B99" s="128"/>
      <c r="C99" s="91" t="str">
        <f>IF(C93&gt;"",C93,"")</f>
        <v>Teemu Oinas</v>
      </c>
      <c r="D99" s="103" t="str">
        <f>IF(C95&gt;"",C95,"")</f>
        <v>Chau Dinh Huy</v>
      </c>
      <c r="E99" s="104"/>
      <c r="F99" s="93"/>
      <c r="G99" s="184">
        <v>7</v>
      </c>
      <c r="H99" s="185"/>
      <c r="I99" s="184">
        <v>9</v>
      </c>
      <c r="J99" s="185"/>
      <c r="K99" s="184">
        <v>-7</v>
      </c>
      <c r="L99" s="185"/>
      <c r="M99" s="184">
        <v>9</v>
      </c>
      <c r="N99" s="185"/>
      <c r="O99" s="184"/>
      <c r="P99" s="185"/>
      <c r="Q99" s="94">
        <f t="shared" si="71"/>
        <v>3</v>
      </c>
      <c r="R99" s="95">
        <f t="shared" si="72"/>
        <v>1</v>
      </c>
      <c r="S99" s="105"/>
      <c r="T99" s="106"/>
      <c r="V99" s="98">
        <f t="shared" si="73"/>
        <v>40</v>
      </c>
      <c r="W99" s="99">
        <f t="shared" si="73"/>
        <v>36</v>
      </c>
      <c r="X99" s="100">
        <f t="shared" si="74"/>
        <v>4</v>
      </c>
      <c r="Z99" s="107">
        <f t="shared" si="75"/>
        <v>11</v>
      </c>
      <c r="AA99" s="108">
        <f t="shared" si="76"/>
        <v>7</v>
      </c>
      <c r="AB99" s="107">
        <f t="shared" si="77"/>
        <v>11</v>
      </c>
      <c r="AC99" s="108">
        <f t="shared" si="78"/>
        <v>9</v>
      </c>
      <c r="AD99" s="107">
        <f t="shared" si="79"/>
        <v>7</v>
      </c>
      <c r="AE99" s="108">
        <f t="shared" si="80"/>
        <v>11</v>
      </c>
      <c r="AF99" s="107">
        <f t="shared" si="81"/>
        <v>11</v>
      </c>
      <c r="AG99" s="108">
        <f t="shared" si="82"/>
        <v>9</v>
      </c>
      <c r="AH99" s="107">
        <f t="shared" si="83"/>
        <v>0</v>
      </c>
      <c r="AI99" s="108">
        <f t="shared" si="84"/>
        <v>0</v>
      </c>
      <c r="AJ99" s="9"/>
      <c r="AK99" s="9"/>
      <c r="AL99" s="9"/>
      <c r="AM99" s="9"/>
    </row>
    <row r="100" spans="1:39" ht="16.5" thickBot="1">
      <c r="A100" s="90" t="s">
        <v>144</v>
      </c>
      <c r="B100" s="128"/>
      <c r="C100" s="109" t="str">
        <f>IF(C92&gt;"",C92,"")</f>
        <v>Mika Rauvola</v>
      </c>
      <c r="D100" s="110" t="str">
        <f>IF(C95&gt;"",C95,"")</f>
        <v>Chau Dinh Huy</v>
      </c>
      <c r="E100" s="85"/>
      <c r="F100" s="86"/>
      <c r="G100" s="186">
        <v>7</v>
      </c>
      <c r="H100" s="187"/>
      <c r="I100" s="186">
        <v>-9</v>
      </c>
      <c r="J100" s="187"/>
      <c r="K100" s="186">
        <v>5</v>
      </c>
      <c r="L100" s="187"/>
      <c r="M100" s="186">
        <v>-5</v>
      </c>
      <c r="N100" s="187"/>
      <c r="O100" s="186">
        <v>8</v>
      </c>
      <c r="P100" s="187"/>
      <c r="Q100" s="94">
        <f t="shared" si="71"/>
        <v>3</v>
      </c>
      <c r="R100" s="95">
        <f t="shared" si="72"/>
        <v>2</v>
      </c>
      <c r="S100" s="105"/>
      <c r="T100" s="106"/>
      <c r="V100" s="98">
        <f t="shared" si="73"/>
        <v>47</v>
      </c>
      <c r="W100" s="99">
        <f t="shared" si="73"/>
        <v>42</v>
      </c>
      <c r="X100" s="100">
        <f t="shared" si="74"/>
        <v>5</v>
      </c>
      <c r="Z100" s="107">
        <f t="shared" si="75"/>
        <v>11</v>
      </c>
      <c r="AA100" s="108">
        <f t="shared" si="76"/>
        <v>7</v>
      </c>
      <c r="AB100" s="107">
        <f t="shared" si="77"/>
        <v>9</v>
      </c>
      <c r="AC100" s="108">
        <f t="shared" si="78"/>
        <v>11</v>
      </c>
      <c r="AD100" s="107">
        <f t="shared" si="79"/>
        <v>11</v>
      </c>
      <c r="AE100" s="108">
        <f t="shared" si="80"/>
        <v>5</v>
      </c>
      <c r="AF100" s="107">
        <f t="shared" si="81"/>
        <v>5</v>
      </c>
      <c r="AG100" s="108">
        <f t="shared" si="82"/>
        <v>11</v>
      </c>
      <c r="AH100" s="107">
        <f t="shared" si="83"/>
        <v>11</v>
      </c>
      <c r="AI100" s="108">
        <f t="shared" si="84"/>
        <v>8</v>
      </c>
      <c r="AJ100" s="9"/>
      <c r="AK100" s="9"/>
      <c r="AL100" s="9"/>
      <c r="AM100" s="9"/>
    </row>
    <row r="101" spans="1:39" ht="15.75">
      <c r="A101" s="90" t="s">
        <v>145</v>
      </c>
      <c r="B101" s="128"/>
      <c r="C101" s="91" t="str">
        <f>IF(C93&gt;"",C93,"")</f>
        <v>Teemu Oinas</v>
      </c>
      <c r="D101" s="103" t="str">
        <f>IF(C94&gt;"",C94,"")</f>
        <v>Risto Koskinen</v>
      </c>
      <c r="E101" s="77"/>
      <c r="F101" s="93"/>
      <c r="G101" s="180">
        <v>11</v>
      </c>
      <c r="H101" s="181"/>
      <c r="I101" s="180">
        <v>-4</v>
      </c>
      <c r="J101" s="181"/>
      <c r="K101" s="180">
        <v>5</v>
      </c>
      <c r="L101" s="181"/>
      <c r="M101" s="180">
        <v>-4</v>
      </c>
      <c r="N101" s="181"/>
      <c r="O101" s="180">
        <v>6</v>
      </c>
      <c r="P101" s="181"/>
      <c r="Q101" s="94">
        <f t="shared" si="71"/>
        <v>3</v>
      </c>
      <c r="R101" s="95">
        <f t="shared" si="72"/>
        <v>2</v>
      </c>
      <c r="S101" s="105"/>
      <c r="T101" s="106"/>
      <c r="V101" s="98">
        <f t="shared" si="73"/>
        <v>43</v>
      </c>
      <c r="W101" s="99">
        <f t="shared" si="73"/>
        <v>44</v>
      </c>
      <c r="X101" s="100">
        <f t="shared" si="74"/>
        <v>-1</v>
      </c>
      <c r="Z101" s="107">
        <f t="shared" si="75"/>
        <v>13</v>
      </c>
      <c r="AA101" s="108">
        <f t="shared" si="76"/>
        <v>11</v>
      </c>
      <c r="AB101" s="107">
        <f t="shared" si="77"/>
        <v>4</v>
      </c>
      <c r="AC101" s="108">
        <f t="shared" si="78"/>
        <v>11</v>
      </c>
      <c r="AD101" s="107">
        <f t="shared" si="79"/>
        <v>11</v>
      </c>
      <c r="AE101" s="108">
        <f t="shared" si="80"/>
        <v>5</v>
      </c>
      <c r="AF101" s="107">
        <f t="shared" si="81"/>
        <v>4</v>
      </c>
      <c r="AG101" s="108">
        <f t="shared" si="82"/>
        <v>11</v>
      </c>
      <c r="AH101" s="107">
        <f t="shared" si="83"/>
        <v>11</v>
      </c>
      <c r="AI101" s="108">
        <f t="shared" si="84"/>
        <v>6</v>
      </c>
      <c r="AJ101" s="9"/>
      <c r="AK101" s="9"/>
      <c r="AL101" s="9"/>
      <c r="AM101" s="9"/>
    </row>
    <row r="102" spans="1:39" ht="15.75">
      <c r="A102" s="90" t="s">
        <v>146</v>
      </c>
      <c r="B102" s="128"/>
      <c r="C102" s="91" t="str">
        <f>IF(C92&gt;"",C92,"")</f>
        <v>Mika Rauvola</v>
      </c>
      <c r="D102" s="103" t="str">
        <f>IF(C93&gt;"",C93,"")</f>
        <v>Teemu Oinas</v>
      </c>
      <c r="E102" s="104"/>
      <c r="F102" s="93"/>
      <c r="G102" s="184">
        <v>9</v>
      </c>
      <c r="H102" s="185"/>
      <c r="I102" s="184">
        <v>-2</v>
      </c>
      <c r="J102" s="185"/>
      <c r="K102" s="188">
        <v>9</v>
      </c>
      <c r="L102" s="185"/>
      <c r="M102" s="184">
        <v>3</v>
      </c>
      <c r="N102" s="185"/>
      <c r="O102" s="184"/>
      <c r="P102" s="185"/>
      <c r="Q102" s="94">
        <f t="shared" si="71"/>
        <v>3</v>
      </c>
      <c r="R102" s="95">
        <f t="shared" si="72"/>
        <v>1</v>
      </c>
      <c r="S102" s="105"/>
      <c r="T102" s="106"/>
      <c r="V102" s="98">
        <f t="shared" si="73"/>
        <v>35</v>
      </c>
      <c r="W102" s="99">
        <f t="shared" si="73"/>
        <v>32</v>
      </c>
      <c r="X102" s="100">
        <f t="shared" si="74"/>
        <v>3</v>
      </c>
      <c r="Z102" s="107">
        <f t="shared" si="75"/>
        <v>11</v>
      </c>
      <c r="AA102" s="108">
        <f t="shared" si="76"/>
        <v>9</v>
      </c>
      <c r="AB102" s="107">
        <f t="shared" si="77"/>
        <v>2</v>
      </c>
      <c r="AC102" s="108">
        <f t="shared" si="78"/>
        <v>11</v>
      </c>
      <c r="AD102" s="107">
        <f t="shared" si="79"/>
        <v>11</v>
      </c>
      <c r="AE102" s="108">
        <f t="shared" si="80"/>
        <v>9</v>
      </c>
      <c r="AF102" s="107">
        <f t="shared" si="81"/>
        <v>11</v>
      </c>
      <c r="AG102" s="108">
        <f t="shared" si="82"/>
        <v>3</v>
      </c>
      <c r="AH102" s="107">
        <f t="shared" si="83"/>
        <v>0</v>
      </c>
      <c r="AI102" s="108">
        <f t="shared" si="84"/>
        <v>0</v>
      </c>
      <c r="AJ102" s="9"/>
      <c r="AK102" s="9"/>
      <c r="AL102" s="9"/>
      <c r="AM102" s="9"/>
    </row>
    <row r="103" spans="1:39" ht="16.5" thickBot="1">
      <c r="A103" s="111" t="s">
        <v>147</v>
      </c>
      <c r="B103" s="140"/>
      <c r="C103" s="112" t="str">
        <f>IF(C94&gt;"",C94,"")</f>
        <v>Risto Koskinen</v>
      </c>
      <c r="D103" s="113" t="str">
        <f>IF(C95&gt;"",C95,"")</f>
        <v>Chau Dinh Huy</v>
      </c>
      <c r="E103" s="114"/>
      <c r="F103" s="115"/>
      <c r="G103" s="165">
        <v>14</v>
      </c>
      <c r="H103" s="166"/>
      <c r="I103" s="165">
        <v>7</v>
      </c>
      <c r="J103" s="166"/>
      <c r="K103" s="165">
        <v>-5</v>
      </c>
      <c r="L103" s="166"/>
      <c r="M103" s="165">
        <v>-6</v>
      </c>
      <c r="N103" s="166"/>
      <c r="O103" s="165">
        <v>-8</v>
      </c>
      <c r="P103" s="166"/>
      <c r="Q103" s="116">
        <f t="shared" si="71"/>
        <v>2</v>
      </c>
      <c r="R103" s="117">
        <f t="shared" si="72"/>
        <v>3</v>
      </c>
      <c r="S103" s="118"/>
      <c r="T103" s="119"/>
      <c r="V103" s="98">
        <f t="shared" si="73"/>
        <v>46</v>
      </c>
      <c r="W103" s="99">
        <f t="shared" si="73"/>
        <v>54</v>
      </c>
      <c r="X103" s="100">
        <f t="shared" si="74"/>
        <v>-8</v>
      </c>
      <c r="Z103" s="120">
        <f t="shared" si="75"/>
        <v>16</v>
      </c>
      <c r="AA103" s="121">
        <f t="shared" si="76"/>
        <v>14</v>
      </c>
      <c r="AB103" s="120">
        <f t="shared" si="77"/>
        <v>11</v>
      </c>
      <c r="AC103" s="121">
        <f t="shared" si="78"/>
        <v>7</v>
      </c>
      <c r="AD103" s="120">
        <f t="shared" si="79"/>
        <v>5</v>
      </c>
      <c r="AE103" s="121">
        <f t="shared" si="80"/>
        <v>11</v>
      </c>
      <c r="AF103" s="120">
        <f t="shared" si="81"/>
        <v>6</v>
      </c>
      <c r="AG103" s="121">
        <f t="shared" si="82"/>
        <v>11</v>
      </c>
      <c r="AH103" s="120">
        <f t="shared" si="83"/>
        <v>8</v>
      </c>
      <c r="AI103" s="121">
        <f t="shared" si="84"/>
        <v>11</v>
      </c>
      <c r="AJ103" s="9"/>
      <c r="AK103" s="9"/>
      <c r="AL103" s="9"/>
      <c r="AM103" s="9"/>
    </row>
    <row r="104" ht="13.5" thickTop="1"/>
    <row r="105" spans="1:39" ht="13.5" thickBo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6.5" thickTop="1">
      <c r="A106" s="23"/>
      <c r="B106" s="133"/>
      <c r="C106" s="24"/>
      <c r="D106" s="25"/>
      <c r="E106" s="25"/>
      <c r="F106" s="25"/>
      <c r="G106" s="26"/>
      <c r="H106" s="25"/>
      <c r="I106" s="27" t="s">
        <v>127</v>
      </c>
      <c r="J106" s="28"/>
      <c r="K106" s="147" t="s">
        <v>2</v>
      </c>
      <c r="L106" s="148"/>
      <c r="M106" s="148"/>
      <c r="N106" s="149"/>
      <c r="O106" s="150" t="s">
        <v>128</v>
      </c>
      <c r="P106" s="151"/>
      <c r="Q106" s="151"/>
      <c r="R106" s="152" t="s">
        <v>150</v>
      </c>
      <c r="S106" s="153"/>
      <c r="T106" s="154"/>
      <c r="AJ106" s="9"/>
      <c r="AK106" s="9"/>
      <c r="AL106" s="9"/>
      <c r="AM106" s="9"/>
    </row>
    <row r="107" spans="1:39" ht="16.5" thickBot="1">
      <c r="A107" s="29"/>
      <c r="B107" s="134"/>
      <c r="C107" s="30"/>
      <c r="D107" s="31" t="s">
        <v>129</v>
      </c>
      <c r="E107" s="167"/>
      <c r="F107" s="168"/>
      <c r="G107" s="169"/>
      <c r="H107" s="170" t="s">
        <v>130</v>
      </c>
      <c r="I107" s="171"/>
      <c r="J107" s="171"/>
      <c r="K107" s="172"/>
      <c r="L107" s="172"/>
      <c r="M107" s="172"/>
      <c r="N107" s="173"/>
      <c r="O107" s="32" t="s">
        <v>131</v>
      </c>
      <c r="P107" s="33"/>
      <c r="Q107" s="33"/>
      <c r="R107" s="157"/>
      <c r="S107" s="157"/>
      <c r="T107" s="158"/>
      <c r="AJ107" s="9"/>
      <c r="AK107" s="9"/>
      <c r="AL107" s="9"/>
      <c r="AM107" s="9"/>
    </row>
    <row r="108" spans="1:39" ht="15.75" thickTop="1">
      <c r="A108" s="34"/>
      <c r="B108" s="135"/>
      <c r="C108" s="35" t="s">
        <v>132</v>
      </c>
      <c r="D108" s="36" t="s">
        <v>133</v>
      </c>
      <c r="E108" s="161" t="s">
        <v>90</v>
      </c>
      <c r="F108" s="162"/>
      <c r="G108" s="161" t="s">
        <v>108</v>
      </c>
      <c r="H108" s="162"/>
      <c r="I108" s="161" t="s">
        <v>134</v>
      </c>
      <c r="J108" s="162"/>
      <c r="K108" s="161" t="s">
        <v>91</v>
      </c>
      <c r="L108" s="162"/>
      <c r="M108" s="161"/>
      <c r="N108" s="162"/>
      <c r="O108" s="37" t="s">
        <v>126</v>
      </c>
      <c r="P108" s="38" t="s">
        <v>135</v>
      </c>
      <c r="Q108" s="39" t="s">
        <v>136</v>
      </c>
      <c r="R108" s="40"/>
      <c r="S108" s="163" t="s">
        <v>38</v>
      </c>
      <c r="T108" s="164"/>
      <c r="V108" s="41" t="s">
        <v>137</v>
      </c>
      <c r="W108" s="42"/>
      <c r="X108" s="43" t="s">
        <v>138</v>
      </c>
      <c r="AJ108" s="9"/>
      <c r="AK108" s="9"/>
      <c r="AL108" s="9"/>
      <c r="AM108" s="9"/>
    </row>
    <row r="109" spans="1:39" ht="12.75">
      <c r="A109" s="44" t="s">
        <v>90</v>
      </c>
      <c r="B109" s="136">
        <v>2225</v>
      </c>
      <c r="C109" s="45" t="s">
        <v>115</v>
      </c>
      <c r="D109" s="46" t="s">
        <v>119</v>
      </c>
      <c r="E109" s="47"/>
      <c r="F109" s="48"/>
      <c r="G109" s="49">
        <f>+Q119</f>
        <v>2</v>
      </c>
      <c r="H109" s="50">
        <f>+R119</f>
        <v>3</v>
      </c>
      <c r="I109" s="49">
        <f>Q115</f>
        <v>3</v>
      </c>
      <c r="J109" s="50">
        <f>R115</f>
        <v>0</v>
      </c>
      <c r="K109" s="49">
        <f>Q117</f>
      </c>
      <c r="L109" s="50">
        <f>R117</f>
      </c>
      <c r="M109" s="49"/>
      <c r="N109" s="50"/>
      <c r="O109" s="51">
        <f>IF(SUM(E109:N109)=0,"",COUNTIF(F109:F112,"3"))</f>
        <v>1</v>
      </c>
      <c r="P109" s="52">
        <f>IF(SUM(F109:O109)=0,"",COUNTIF(E109:E112,"3"))</f>
        <v>1</v>
      </c>
      <c r="Q109" s="53">
        <f>IF(SUM(E109:N109)=0,"",SUM(F109:F112))</f>
        <v>5</v>
      </c>
      <c r="R109" s="54">
        <f>IF(SUM(E109:N109)=0,"",SUM(E109:E112))</f>
        <v>3</v>
      </c>
      <c r="S109" s="155"/>
      <c r="T109" s="156"/>
      <c r="V109" s="55">
        <f>+V115+V117+V119</f>
        <v>81</v>
      </c>
      <c r="W109" s="56">
        <f>+W115+W117+W119</f>
        <v>77</v>
      </c>
      <c r="X109" s="57">
        <f>+V109-W109</f>
        <v>4</v>
      </c>
      <c r="AJ109" s="9"/>
      <c r="AK109" s="9"/>
      <c r="AL109" s="9"/>
      <c r="AM109" s="9"/>
    </row>
    <row r="110" spans="1:39" ht="12.75">
      <c r="A110" s="58" t="s">
        <v>108</v>
      </c>
      <c r="B110" s="136">
        <v>2065</v>
      </c>
      <c r="C110" s="45" t="s">
        <v>52</v>
      </c>
      <c r="D110" s="59" t="s">
        <v>32</v>
      </c>
      <c r="E110" s="60">
        <f>+R119</f>
        <v>3</v>
      </c>
      <c r="F110" s="61">
        <f>+Q119</f>
        <v>2</v>
      </c>
      <c r="G110" s="62"/>
      <c r="H110" s="63"/>
      <c r="I110" s="60">
        <f>Q118</f>
        <v>2</v>
      </c>
      <c r="J110" s="61">
        <f>R118</f>
        <v>3</v>
      </c>
      <c r="K110" s="60">
        <f>Q116</f>
      </c>
      <c r="L110" s="61">
        <f>R116</f>
      </c>
      <c r="M110" s="60"/>
      <c r="N110" s="61"/>
      <c r="O110" s="51">
        <f>IF(SUM(E110:N110)=0,"",COUNTIF(H109:H112,"3"))</f>
        <v>1</v>
      </c>
      <c r="P110" s="52">
        <f>IF(SUM(F110:O110)=0,"",COUNTIF(G109:G112,"3"))</f>
        <v>1</v>
      </c>
      <c r="Q110" s="53">
        <f>IF(SUM(E110:N110)=0,"",SUM(H109:H112))</f>
        <v>5</v>
      </c>
      <c r="R110" s="54">
        <f>IF(SUM(E110:N110)=0,"",SUM(G109:G112))</f>
        <v>5</v>
      </c>
      <c r="S110" s="155"/>
      <c r="T110" s="156"/>
      <c r="V110" s="55">
        <f>+V116+V118+W119</f>
        <v>95</v>
      </c>
      <c r="W110" s="56">
        <f>+W116+W118+V119</f>
        <v>100</v>
      </c>
      <c r="X110" s="57">
        <f>+V110-W110</f>
        <v>-5</v>
      </c>
      <c r="AJ110" s="9"/>
      <c r="AK110" s="9"/>
      <c r="AL110" s="9"/>
      <c r="AM110" s="9"/>
    </row>
    <row r="111" spans="1:39" ht="12.75">
      <c r="A111" s="58" t="s">
        <v>134</v>
      </c>
      <c r="B111" s="136" t="s">
        <v>402</v>
      </c>
      <c r="C111" s="45" t="s">
        <v>203</v>
      </c>
      <c r="D111" s="59" t="s">
        <v>204</v>
      </c>
      <c r="E111" s="60">
        <f>+R115</f>
        <v>0</v>
      </c>
      <c r="F111" s="61">
        <f>+Q115</f>
        <v>3</v>
      </c>
      <c r="G111" s="60">
        <f>R118</f>
        <v>3</v>
      </c>
      <c r="H111" s="61">
        <f>Q118</f>
        <v>2</v>
      </c>
      <c r="I111" s="62"/>
      <c r="J111" s="63"/>
      <c r="K111" s="60">
        <f>Q120</f>
      </c>
      <c r="L111" s="61">
        <f>R120</f>
      </c>
      <c r="M111" s="60"/>
      <c r="N111" s="61"/>
      <c r="O111" s="51">
        <f>IF(SUM(E111:N111)=0,"",COUNTIF(J109:J112,"3"))</f>
        <v>1</v>
      </c>
      <c r="P111" s="52">
        <f>IF(SUM(F111:O111)=0,"",COUNTIF(I109:I112,"3"))</f>
        <v>1</v>
      </c>
      <c r="Q111" s="53">
        <f>IF(SUM(E111:N111)=0,"",SUM(J109:J112))</f>
        <v>3</v>
      </c>
      <c r="R111" s="54">
        <f>IF(SUM(E111:N111)=0,"",SUM(I109:I112))</f>
        <v>5</v>
      </c>
      <c r="S111" s="155"/>
      <c r="T111" s="156"/>
      <c r="V111" s="55">
        <f>+W115+W118+V120</f>
        <v>80</v>
      </c>
      <c r="W111" s="56">
        <f>+V115+V118+W120</f>
        <v>79</v>
      </c>
      <c r="X111" s="57">
        <f>+V111-W111</f>
        <v>1</v>
      </c>
      <c r="AJ111" s="9"/>
      <c r="AK111" s="9"/>
      <c r="AL111" s="9"/>
      <c r="AM111" s="9"/>
    </row>
    <row r="112" spans="1:39" ht="13.5" thickBot="1">
      <c r="A112" s="64" t="s">
        <v>91</v>
      </c>
      <c r="B112" s="138"/>
      <c r="C112" s="65"/>
      <c r="D112" s="66"/>
      <c r="E112" s="67">
        <f>R117</f>
      </c>
      <c r="F112" s="68">
        <f>Q117</f>
      </c>
      <c r="G112" s="67">
        <f>R116</f>
      </c>
      <c r="H112" s="68">
        <f>Q116</f>
      </c>
      <c r="I112" s="67">
        <f>R120</f>
      </c>
      <c r="J112" s="68">
        <f>Q120</f>
      </c>
      <c r="K112" s="69"/>
      <c r="L112" s="70"/>
      <c r="M112" s="67"/>
      <c r="N112" s="68"/>
      <c r="O112" s="71">
        <f>IF(SUM(E112:N112)=0,"",COUNTIF(L109:L112,"3"))</f>
      </c>
      <c r="P112" s="72">
        <f>IF(SUM(F112:O112)=0,"",COUNTIF(K109:K112,"3"))</f>
      </c>
      <c r="Q112" s="73">
        <f>IF(SUM(E112:N113)=0,"",SUM(L109:L112))</f>
      </c>
      <c r="R112" s="74">
        <f>IF(SUM(E112:N112)=0,"",SUM(K109:K112))</f>
      </c>
      <c r="S112" s="159"/>
      <c r="T112" s="160"/>
      <c r="V112" s="55">
        <f>+W116+W117+W120</f>
        <v>0</v>
      </c>
      <c r="W112" s="56">
        <f>+V116+V117+V120</f>
        <v>0</v>
      </c>
      <c r="X112" s="57">
        <f>+V112-W112</f>
        <v>0</v>
      </c>
      <c r="AJ112" s="9"/>
      <c r="AK112" s="9"/>
      <c r="AL112" s="9"/>
      <c r="AM112" s="9"/>
    </row>
    <row r="113" spans="1:39" ht="15.75" thickTop="1">
      <c r="A113" s="75"/>
      <c r="B113" s="137"/>
      <c r="C113" s="76" t="s">
        <v>139</v>
      </c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8"/>
      <c r="T113" s="79"/>
      <c r="V113" s="80"/>
      <c r="W113" s="81" t="s">
        <v>140</v>
      </c>
      <c r="X113" s="82">
        <f>SUM(X109:X112)</f>
        <v>0</v>
      </c>
      <c r="Y113" s="81" t="str">
        <f>IF(X113=0,"OK","Virhe")</f>
        <v>OK</v>
      </c>
      <c r="AJ113" s="9"/>
      <c r="AK113" s="9"/>
      <c r="AL113" s="9"/>
      <c r="AM113" s="9"/>
    </row>
    <row r="114" spans="1:39" ht="15.75" thickBot="1">
      <c r="A114" s="83"/>
      <c r="B114" s="139"/>
      <c r="C114" s="84" t="s">
        <v>141</v>
      </c>
      <c r="D114" s="85"/>
      <c r="E114" s="85"/>
      <c r="F114" s="86"/>
      <c r="G114" s="183" t="s">
        <v>39</v>
      </c>
      <c r="H114" s="175"/>
      <c r="I114" s="174" t="s">
        <v>40</v>
      </c>
      <c r="J114" s="175"/>
      <c r="K114" s="174" t="s">
        <v>41</v>
      </c>
      <c r="L114" s="175"/>
      <c r="M114" s="174" t="s">
        <v>45</v>
      </c>
      <c r="N114" s="175"/>
      <c r="O114" s="174" t="s">
        <v>46</v>
      </c>
      <c r="P114" s="175"/>
      <c r="Q114" s="176" t="s">
        <v>37</v>
      </c>
      <c r="R114" s="177"/>
      <c r="T114" s="87"/>
      <c r="V114" s="88" t="s">
        <v>137</v>
      </c>
      <c r="W114" s="89"/>
      <c r="X114" s="43" t="s">
        <v>138</v>
      </c>
      <c r="AJ114" s="9"/>
      <c r="AK114" s="9"/>
      <c r="AL114" s="9"/>
      <c r="AM114" s="9"/>
    </row>
    <row r="115" spans="1:39" ht="15.75">
      <c r="A115" s="90" t="s">
        <v>142</v>
      </c>
      <c r="B115" s="128"/>
      <c r="C115" s="91" t="str">
        <f>IF(C109&gt;"",C109,"")</f>
        <v>Jani Kokkonen</v>
      </c>
      <c r="D115" s="92" t="str">
        <f>IF(C111&gt;"",C111,"")</f>
        <v>Suynaliev Asilbek</v>
      </c>
      <c r="E115" s="77"/>
      <c r="F115" s="93"/>
      <c r="G115" s="178">
        <v>8</v>
      </c>
      <c r="H115" s="179"/>
      <c r="I115" s="180">
        <v>9</v>
      </c>
      <c r="J115" s="181"/>
      <c r="K115" s="180">
        <v>10</v>
      </c>
      <c r="L115" s="181"/>
      <c r="M115" s="180"/>
      <c r="N115" s="181"/>
      <c r="O115" s="182"/>
      <c r="P115" s="181"/>
      <c r="Q115" s="94">
        <f aca="true" t="shared" si="85" ref="Q115:Q120">IF(COUNT(G115:O115)=0,"",COUNTIF(G115:O115,"&gt;=0"))</f>
        <v>3</v>
      </c>
      <c r="R115" s="95">
        <f aca="true" t="shared" si="86" ref="R115:R120">IF(COUNT(G115:O115)=0,"",(IF(LEFT(G115,1)="-",1,0)+IF(LEFT(I115,1)="-",1,0)+IF(LEFT(K115,1)="-",1,0)+IF(LEFT(M115,1)="-",1,0)+IF(LEFT(O115,1)="-",1,0)))</f>
        <v>0</v>
      </c>
      <c r="S115" s="96"/>
      <c r="T115" s="97"/>
      <c r="V115" s="98">
        <f aca="true" t="shared" si="87" ref="V115:V120">+Z115+AB115+AD115+AF115+AH115</f>
        <v>34</v>
      </c>
      <c r="W115" s="99">
        <f aca="true" t="shared" si="88" ref="W115:W120">+AA115+AC115+AE115+AG115+AI115</f>
        <v>27</v>
      </c>
      <c r="X115" s="100">
        <f aca="true" t="shared" si="89" ref="X115:X120">+V115-W115</f>
        <v>7</v>
      </c>
      <c r="Z115" s="101">
        <f aca="true" t="shared" si="90" ref="Z115:Z120">IF(G115="",0,IF(LEFT(G115,1)="-",ABS(G115),(IF(G115&gt;9,G115+2,11))))</f>
        <v>11</v>
      </c>
      <c r="AA115" s="102">
        <f aca="true" t="shared" si="91" ref="AA115:AA120">IF(G115="",0,IF(LEFT(G115,1)="-",(IF(ABS(G115)&gt;9,(ABS(G115)+2),11)),G115))</f>
        <v>8</v>
      </c>
      <c r="AB115" s="101">
        <f aca="true" t="shared" si="92" ref="AB115:AB120">IF(I115="",0,IF(LEFT(I115,1)="-",ABS(I115),(IF(I115&gt;9,I115+2,11))))</f>
        <v>11</v>
      </c>
      <c r="AC115" s="102">
        <f aca="true" t="shared" si="93" ref="AC115:AC120">IF(I115="",0,IF(LEFT(I115,1)="-",(IF(ABS(I115)&gt;9,(ABS(I115)+2),11)),I115))</f>
        <v>9</v>
      </c>
      <c r="AD115" s="101">
        <f aca="true" t="shared" si="94" ref="AD115:AD120">IF(K115="",0,IF(LEFT(K115,1)="-",ABS(K115),(IF(K115&gt;9,K115+2,11))))</f>
        <v>12</v>
      </c>
      <c r="AE115" s="102">
        <f aca="true" t="shared" si="95" ref="AE115:AE120">IF(K115="",0,IF(LEFT(K115,1)="-",(IF(ABS(K115)&gt;9,(ABS(K115)+2),11)),K115))</f>
        <v>10</v>
      </c>
      <c r="AF115" s="101">
        <f aca="true" t="shared" si="96" ref="AF115:AF120">IF(M115="",0,IF(LEFT(M115,1)="-",ABS(M115),(IF(M115&gt;9,M115+2,11))))</f>
        <v>0</v>
      </c>
      <c r="AG115" s="102">
        <f aca="true" t="shared" si="97" ref="AG115:AG120">IF(M115="",0,IF(LEFT(M115,1)="-",(IF(ABS(M115)&gt;9,(ABS(M115)+2),11)),M115))</f>
        <v>0</v>
      </c>
      <c r="AH115" s="101">
        <f aca="true" t="shared" si="98" ref="AH115:AH120">IF(O115="",0,IF(LEFT(O115,1)="-",ABS(O115),(IF(O115&gt;9,O115+2,11))))</f>
        <v>0</v>
      </c>
      <c r="AI115" s="102">
        <f aca="true" t="shared" si="99" ref="AI115:AI120">IF(O115="",0,IF(LEFT(O115,1)="-",(IF(ABS(O115)&gt;9,(ABS(O115)+2),11)),O115))</f>
        <v>0</v>
      </c>
      <c r="AJ115" s="9"/>
      <c r="AK115" s="9"/>
      <c r="AL115" s="9"/>
      <c r="AM115" s="9"/>
    </row>
    <row r="116" spans="1:39" ht="15.75">
      <c r="A116" s="90" t="s">
        <v>143</v>
      </c>
      <c r="B116" s="128"/>
      <c r="C116" s="91" t="str">
        <f>IF(C110&gt;"",C110,"")</f>
        <v>Anders Lundström</v>
      </c>
      <c r="D116" s="103">
        <f>IF(C112&gt;"",C112,"")</f>
      </c>
      <c r="E116" s="104"/>
      <c r="F116" s="93"/>
      <c r="G116" s="184"/>
      <c r="H116" s="185"/>
      <c r="I116" s="184"/>
      <c r="J116" s="185"/>
      <c r="K116" s="184"/>
      <c r="L116" s="185"/>
      <c r="M116" s="184"/>
      <c r="N116" s="185"/>
      <c r="O116" s="184"/>
      <c r="P116" s="185"/>
      <c r="Q116" s="94">
        <f t="shared" si="85"/>
      </c>
      <c r="R116" s="95">
        <f t="shared" si="86"/>
      </c>
      <c r="S116" s="105"/>
      <c r="T116" s="106"/>
      <c r="V116" s="98">
        <f t="shared" si="87"/>
        <v>0</v>
      </c>
      <c r="W116" s="99">
        <f t="shared" si="88"/>
        <v>0</v>
      </c>
      <c r="X116" s="100">
        <f t="shared" si="89"/>
        <v>0</v>
      </c>
      <c r="Z116" s="107">
        <f t="shared" si="90"/>
        <v>0</v>
      </c>
      <c r="AA116" s="108">
        <f t="shared" si="91"/>
        <v>0</v>
      </c>
      <c r="AB116" s="107">
        <f t="shared" si="92"/>
        <v>0</v>
      </c>
      <c r="AC116" s="108">
        <f t="shared" si="93"/>
        <v>0</v>
      </c>
      <c r="AD116" s="107">
        <f t="shared" si="94"/>
        <v>0</v>
      </c>
      <c r="AE116" s="108">
        <f t="shared" si="95"/>
        <v>0</v>
      </c>
      <c r="AF116" s="107">
        <f t="shared" si="96"/>
        <v>0</v>
      </c>
      <c r="AG116" s="108">
        <f t="shared" si="97"/>
        <v>0</v>
      </c>
      <c r="AH116" s="107">
        <f t="shared" si="98"/>
        <v>0</v>
      </c>
      <c r="AI116" s="108">
        <f t="shared" si="99"/>
        <v>0</v>
      </c>
      <c r="AJ116" s="9"/>
      <c r="AK116" s="9"/>
      <c r="AL116" s="9"/>
      <c r="AM116" s="9"/>
    </row>
    <row r="117" spans="1:39" ht="16.5" thickBot="1">
      <c r="A117" s="90" t="s">
        <v>144</v>
      </c>
      <c r="B117" s="128"/>
      <c r="C117" s="109" t="str">
        <f>IF(C109&gt;"",C109,"")</f>
        <v>Jani Kokkonen</v>
      </c>
      <c r="D117" s="110">
        <f>IF(C112&gt;"",C112,"")</f>
      </c>
      <c r="E117" s="85"/>
      <c r="F117" s="86"/>
      <c r="G117" s="186"/>
      <c r="H117" s="187"/>
      <c r="I117" s="186"/>
      <c r="J117" s="187"/>
      <c r="K117" s="186"/>
      <c r="L117" s="187"/>
      <c r="M117" s="186"/>
      <c r="N117" s="187"/>
      <c r="O117" s="186"/>
      <c r="P117" s="187"/>
      <c r="Q117" s="94">
        <f t="shared" si="85"/>
      </c>
      <c r="R117" s="95">
        <f t="shared" si="86"/>
      </c>
      <c r="S117" s="105"/>
      <c r="T117" s="106"/>
      <c r="V117" s="98">
        <f t="shared" si="87"/>
        <v>0</v>
      </c>
      <c r="W117" s="99">
        <f t="shared" si="88"/>
        <v>0</v>
      </c>
      <c r="X117" s="100">
        <f t="shared" si="89"/>
        <v>0</v>
      </c>
      <c r="Z117" s="107">
        <f t="shared" si="90"/>
        <v>0</v>
      </c>
      <c r="AA117" s="108">
        <f t="shared" si="91"/>
        <v>0</v>
      </c>
      <c r="AB117" s="107">
        <f t="shared" si="92"/>
        <v>0</v>
      </c>
      <c r="AC117" s="108">
        <f t="shared" si="93"/>
        <v>0</v>
      </c>
      <c r="AD117" s="107">
        <f t="shared" si="94"/>
        <v>0</v>
      </c>
      <c r="AE117" s="108">
        <f t="shared" si="95"/>
        <v>0</v>
      </c>
      <c r="AF117" s="107">
        <f t="shared" si="96"/>
        <v>0</v>
      </c>
      <c r="AG117" s="108">
        <f t="shared" si="97"/>
        <v>0</v>
      </c>
      <c r="AH117" s="107">
        <f t="shared" si="98"/>
        <v>0</v>
      </c>
      <c r="AI117" s="108">
        <f t="shared" si="99"/>
        <v>0</v>
      </c>
      <c r="AJ117" s="9"/>
      <c r="AK117" s="9"/>
      <c r="AL117" s="9"/>
      <c r="AM117" s="9"/>
    </row>
    <row r="118" spans="1:39" ht="15.75">
      <c r="A118" s="90" t="s">
        <v>145</v>
      </c>
      <c r="B118" s="128"/>
      <c r="C118" s="91" t="str">
        <f>IF(C110&gt;"",C110,"")</f>
        <v>Anders Lundström</v>
      </c>
      <c r="D118" s="103" t="str">
        <f>IF(C111&gt;"",C111,"")</f>
        <v>Suynaliev Asilbek</v>
      </c>
      <c r="E118" s="77"/>
      <c r="F118" s="93"/>
      <c r="G118" s="180">
        <v>-9</v>
      </c>
      <c r="H118" s="181"/>
      <c r="I118" s="180">
        <v>-5</v>
      </c>
      <c r="J118" s="181"/>
      <c r="K118" s="180">
        <v>11</v>
      </c>
      <c r="L118" s="181"/>
      <c r="M118" s="180">
        <v>9</v>
      </c>
      <c r="N118" s="181"/>
      <c r="O118" s="180">
        <v>-7</v>
      </c>
      <c r="P118" s="181"/>
      <c r="Q118" s="94">
        <f t="shared" si="85"/>
        <v>2</v>
      </c>
      <c r="R118" s="95">
        <f t="shared" si="86"/>
        <v>3</v>
      </c>
      <c r="S118" s="105"/>
      <c r="T118" s="106"/>
      <c r="V118" s="98">
        <f t="shared" si="87"/>
        <v>45</v>
      </c>
      <c r="W118" s="99">
        <f t="shared" si="88"/>
        <v>53</v>
      </c>
      <c r="X118" s="100">
        <f t="shared" si="89"/>
        <v>-8</v>
      </c>
      <c r="Z118" s="107">
        <f t="shared" si="90"/>
        <v>9</v>
      </c>
      <c r="AA118" s="108">
        <f t="shared" si="91"/>
        <v>11</v>
      </c>
      <c r="AB118" s="107">
        <f t="shared" si="92"/>
        <v>5</v>
      </c>
      <c r="AC118" s="108">
        <f t="shared" si="93"/>
        <v>11</v>
      </c>
      <c r="AD118" s="107">
        <f t="shared" si="94"/>
        <v>13</v>
      </c>
      <c r="AE118" s="108">
        <f t="shared" si="95"/>
        <v>11</v>
      </c>
      <c r="AF118" s="107">
        <f t="shared" si="96"/>
        <v>11</v>
      </c>
      <c r="AG118" s="108">
        <f t="shared" si="97"/>
        <v>9</v>
      </c>
      <c r="AH118" s="107">
        <f t="shared" si="98"/>
        <v>7</v>
      </c>
      <c r="AI118" s="108">
        <f t="shared" si="99"/>
        <v>11</v>
      </c>
      <c r="AJ118" s="9"/>
      <c r="AK118" s="9"/>
      <c r="AL118" s="9"/>
      <c r="AM118" s="9"/>
    </row>
    <row r="119" spans="1:39" ht="15.75">
      <c r="A119" s="90" t="s">
        <v>146</v>
      </c>
      <c r="B119" s="128"/>
      <c r="C119" s="91" t="str">
        <f>IF(C109&gt;"",C109,"")</f>
        <v>Jani Kokkonen</v>
      </c>
      <c r="D119" s="103" t="str">
        <f>IF(C110&gt;"",C110,"")</f>
        <v>Anders Lundström</v>
      </c>
      <c r="E119" s="104"/>
      <c r="F119" s="93"/>
      <c r="G119" s="184">
        <v>-9</v>
      </c>
      <c r="H119" s="185"/>
      <c r="I119" s="184">
        <v>10</v>
      </c>
      <c r="J119" s="185"/>
      <c r="K119" s="188">
        <v>-6</v>
      </c>
      <c r="L119" s="185"/>
      <c r="M119" s="184">
        <v>7</v>
      </c>
      <c r="N119" s="185"/>
      <c r="O119" s="184">
        <v>-9</v>
      </c>
      <c r="P119" s="185"/>
      <c r="Q119" s="94">
        <f t="shared" si="85"/>
        <v>2</v>
      </c>
      <c r="R119" s="95">
        <f t="shared" si="86"/>
        <v>3</v>
      </c>
      <c r="S119" s="105"/>
      <c r="T119" s="106"/>
      <c r="V119" s="98">
        <f t="shared" si="87"/>
        <v>47</v>
      </c>
      <c r="W119" s="99">
        <f t="shared" si="88"/>
        <v>50</v>
      </c>
      <c r="X119" s="100">
        <f t="shared" si="89"/>
        <v>-3</v>
      </c>
      <c r="Z119" s="107">
        <f t="shared" si="90"/>
        <v>9</v>
      </c>
      <c r="AA119" s="108">
        <f t="shared" si="91"/>
        <v>11</v>
      </c>
      <c r="AB119" s="107">
        <f t="shared" si="92"/>
        <v>12</v>
      </c>
      <c r="AC119" s="108">
        <f t="shared" si="93"/>
        <v>10</v>
      </c>
      <c r="AD119" s="107">
        <f t="shared" si="94"/>
        <v>6</v>
      </c>
      <c r="AE119" s="108">
        <f t="shared" si="95"/>
        <v>11</v>
      </c>
      <c r="AF119" s="107">
        <f t="shared" si="96"/>
        <v>11</v>
      </c>
      <c r="AG119" s="108">
        <f t="shared" si="97"/>
        <v>7</v>
      </c>
      <c r="AH119" s="107">
        <f t="shared" si="98"/>
        <v>9</v>
      </c>
      <c r="AI119" s="108">
        <f t="shared" si="99"/>
        <v>11</v>
      </c>
      <c r="AJ119" s="9"/>
      <c r="AK119" s="9"/>
      <c r="AL119" s="9"/>
      <c r="AM119" s="9"/>
    </row>
    <row r="120" spans="1:39" ht="16.5" thickBot="1">
      <c r="A120" s="111" t="s">
        <v>147</v>
      </c>
      <c r="B120" s="140"/>
      <c r="C120" s="112" t="str">
        <f>IF(C111&gt;"",C111,"")</f>
        <v>Suynaliev Asilbek</v>
      </c>
      <c r="D120" s="113">
        <f>IF(C112&gt;"",C112,"")</f>
      </c>
      <c r="E120" s="114"/>
      <c r="F120" s="115"/>
      <c r="G120" s="165"/>
      <c r="H120" s="166"/>
      <c r="I120" s="165"/>
      <c r="J120" s="166"/>
      <c r="K120" s="165"/>
      <c r="L120" s="166"/>
      <c r="M120" s="165"/>
      <c r="N120" s="166"/>
      <c r="O120" s="165"/>
      <c r="P120" s="166"/>
      <c r="Q120" s="116">
        <f t="shared" si="85"/>
      </c>
      <c r="R120" s="117">
        <f t="shared" si="86"/>
      </c>
      <c r="S120" s="118"/>
      <c r="T120" s="119"/>
      <c r="V120" s="98">
        <f t="shared" si="87"/>
        <v>0</v>
      </c>
      <c r="W120" s="99">
        <f t="shared" si="88"/>
        <v>0</v>
      </c>
      <c r="X120" s="100">
        <f t="shared" si="89"/>
        <v>0</v>
      </c>
      <c r="Z120" s="120">
        <f t="shared" si="90"/>
        <v>0</v>
      </c>
      <c r="AA120" s="121">
        <f t="shared" si="91"/>
        <v>0</v>
      </c>
      <c r="AB120" s="120">
        <f t="shared" si="92"/>
        <v>0</v>
      </c>
      <c r="AC120" s="121">
        <f t="shared" si="93"/>
        <v>0</v>
      </c>
      <c r="AD120" s="120">
        <f t="shared" si="94"/>
        <v>0</v>
      </c>
      <c r="AE120" s="121">
        <f t="shared" si="95"/>
        <v>0</v>
      </c>
      <c r="AF120" s="120">
        <f t="shared" si="96"/>
        <v>0</v>
      </c>
      <c r="AG120" s="121">
        <f t="shared" si="97"/>
        <v>0</v>
      </c>
      <c r="AH120" s="120">
        <f t="shared" si="98"/>
        <v>0</v>
      </c>
      <c r="AI120" s="121">
        <f t="shared" si="99"/>
        <v>0</v>
      </c>
      <c r="AJ120" s="9"/>
      <c r="AK120" s="9"/>
      <c r="AL120" s="9"/>
      <c r="AM120" s="9"/>
    </row>
    <row r="121" spans="1:39" ht="13.5" thickTop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3.5" thickBo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6.5" thickTop="1">
      <c r="A123" s="23"/>
      <c r="B123" s="133"/>
      <c r="C123" s="24"/>
      <c r="D123" s="25"/>
      <c r="E123" s="25"/>
      <c r="F123" s="25"/>
      <c r="G123" s="26"/>
      <c r="H123" s="25"/>
      <c r="I123" s="27" t="s">
        <v>127</v>
      </c>
      <c r="J123" s="28"/>
      <c r="K123" s="147" t="s">
        <v>2</v>
      </c>
      <c r="L123" s="148"/>
      <c r="M123" s="148"/>
      <c r="N123" s="149"/>
      <c r="O123" s="150" t="s">
        <v>128</v>
      </c>
      <c r="P123" s="151"/>
      <c r="Q123" s="151"/>
      <c r="R123" s="152" t="s">
        <v>157</v>
      </c>
      <c r="S123" s="153"/>
      <c r="T123" s="154"/>
      <c r="AJ123" s="9"/>
      <c r="AK123" s="9"/>
      <c r="AL123" s="9"/>
      <c r="AM123" s="9"/>
    </row>
    <row r="124" spans="1:39" ht="16.5" thickBot="1">
      <c r="A124" s="29"/>
      <c r="B124" s="134"/>
      <c r="C124" s="30"/>
      <c r="D124" s="31" t="s">
        <v>129</v>
      </c>
      <c r="E124" s="167"/>
      <c r="F124" s="168"/>
      <c r="G124" s="169"/>
      <c r="H124" s="170" t="s">
        <v>130</v>
      </c>
      <c r="I124" s="171"/>
      <c r="J124" s="171"/>
      <c r="K124" s="172"/>
      <c r="L124" s="172"/>
      <c r="M124" s="172"/>
      <c r="N124" s="173"/>
      <c r="O124" s="32" t="s">
        <v>131</v>
      </c>
      <c r="P124" s="33"/>
      <c r="Q124" s="33"/>
      <c r="R124" s="157"/>
      <c r="S124" s="157"/>
      <c r="T124" s="158"/>
      <c r="AJ124" s="9"/>
      <c r="AK124" s="9"/>
      <c r="AL124" s="9"/>
      <c r="AM124" s="9"/>
    </row>
    <row r="125" spans="1:39" ht="15.75" thickTop="1">
      <c r="A125" s="34"/>
      <c r="B125" s="135"/>
      <c r="C125" s="35" t="s">
        <v>132</v>
      </c>
      <c r="D125" s="36" t="s">
        <v>133</v>
      </c>
      <c r="E125" s="161" t="s">
        <v>90</v>
      </c>
      <c r="F125" s="162"/>
      <c r="G125" s="161" t="s">
        <v>108</v>
      </c>
      <c r="H125" s="162"/>
      <c r="I125" s="161" t="s">
        <v>134</v>
      </c>
      <c r="J125" s="162"/>
      <c r="K125" s="161" t="s">
        <v>91</v>
      </c>
      <c r="L125" s="162"/>
      <c r="M125" s="161"/>
      <c r="N125" s="162"/>
      <c r="O125" s="37" t="s">
        <v>126</v>
      </c>
      <c r="P125" s="38" t="s">
        <v>135</v>
      </c>
      <c r="Q125" s="39" t="s">
        <v>136</v>
      </c>
      <c r="R125" s="40"/>
      <c r="S125" s="163" t="s">
        <v>38</v>
      </c>
      <c r="T125" s="164"/>
      <c r="V125" s="41" t="s">
        <v>137</v>
      </c>
      <c r="W125" s="42"/>
      <c r="X125" s="43" t="s">
        <v>138</v>
      </c>
      <c r="AJ125" s="9"/>
      <c r="AK125" s="9"/>
      <c r="AL125" s="9"/>
      <c r="AM125" s="9"/>
    </row>
    <row r="126" spans="1:39" ht="12.75">
      <c r="A126" s="44" t="s">
        <v>90</v>
      </c>
      <c r="B126" s="136">
        <v>2175</v>
      </c>
      <c r="C126" s="45" t="s">
        <v>61</v>
      </c>
      <c r="D126" s="46" t="s">
        <v>112</v>
      </c>
      <c r="E126" s="47"/>
      <c r="F126" s="48"/>
      <c r="G126" s="49">
        <f>+Q136</f>
        <v>3</v>
      </c>
      <c r="H126" s="50">
        <f>+R136</f>
        <v>0</v>
      </c>
      <c r="I126" s="49">
        <f>Q132</f>
        <v>3</v>
      </c>
      <c r="J126" s="50">
        <f>R132</f>
        <v>0</v>
      </c>
      <c r="K126" s="49">
        <f>Q134</f>
        <v>3</v>
      </c>
      <c r="L126" s="50">
        <f>R134</f>
        <v>0</v>
      </c>
      <c r="M126" s="49"/>
      <c r="N126" s="50"/>
      <c r="O126" s="51">
        <f>IF(SUM(E126:N126)=0,"",COUNTIF(F126:F129,"3"))</f>
        <v>3</v>
      </c>
      <c r="P126" s="52">
        <f>IF(SUM(F126:O126)=0,"",COUNTIF(E126:E129,"3"))</f>
        <v>0</v>
      </c>
      <c r="Q126" s="53">
        <f>IF(SUM(E126:N126)=0,"",SUM(F126:F129))</f>
        <v>9</v>
      </c>
      <c r="R126" s="54">
        <f>IF(SUM(E126:N126)=0,"",SUM(E126:E129))</f>
        <v>0</v>
      </c>
      <c r="S126" s="155"/>
      <c r="T126" s="156"/>
      <c r="V126" s="55">
        <f>+V132+V134+V136</f>
        <v>101</v>
      </c>
      <c r="W126" s="56">
        <f>+W132+W134+W136</f>
        <v>63</v>
      </c>
      <c r="X126" s="57">
        <f>+V126-W126</f>
        <v>38</v>
      </c>
      <c r="AJ126" s="9"/>
      <c r="AK126" s="9"/>
      <c r="AL126" s="9"/>
      <c r="AM126" s="9"/>
    </row>
    <row r="127" spans="1:39" ht="12.75">
      <c r="A127" s="58" t="s">
        <v>108</v>
      </c>
      <c r="B127" s="136">
        <v>1971</v>
      </c>
      <c r="C127" s="45" t="s">
        <v>174</v>
      </c>
      <c r="D127" s="59" t="s">
        <v>119</v>
      </c>
      <c r="E127" s="60">
        <f>+R136</f>
        <v>0</v>
      </c>
      <c r="F127" s="61">
        <f>+Q136</f>
        <v>3</v>
      </c>
      <c r="G127" s="62"/>
      <c r="H127" s="63"/>
      <c r="I127" s="60">
        <f>Q135</f>
        <v>3</v>
      </c>
      <c r="J127" s="61">
        <f>R135</f>
        <v>1</v>
      </c>
      <c r="K127" s="60">
        <f>Q133</f>
        <v>3</v>
      </c>
      <c r="L127" s="61">
        <f>R133</f>
        <v>1</v>
      </c>
      <c r="M127" s="60"/>
      <c r="N127" s="61"/>
      <c r="O127" s="51">
        <f>IF(SUM(E127:N127)=0,"",COUNTIF(H126:H129,"3"))</f>
        <v>2</v>
      </c>
      <c r="P127" s="52">
        <f>IF(SUM(F127:O127)=0,"",COUNTIF(G126:G129,"3"))</f>
        <v>1</v>
      </c>
      <c r="Q127" s="53">
        <f>IF(SUM(E127:N127)=0,"",SUM(H126:H129))</f>
        <v>6</v>
      </c>
      <c r="R127" s="54">
        <f>IF(SUM(E127:N127)=0,"",SUM(G126:G129))</f>
        <v>5</v>
      </c>
      <c r="S127" s="155"/>
      <c r="T127" s="156"/>
      <c r="V127" s="55">
        <f>+V133+V135+W136</f>
        <v>108</v>
      </c>
      <c r="W127" s="56">
        <f>+W133+W135+V136</f>
        <v>93</v>
      </c>
      <c r="X127" s="57">
        <f>+V127-W127</f>
        <v>15</v>
      </c>
      <c r="AJ127" s="9"/>
      <c r="AK127" s="9"/>
      <c r="AL127" s="9"/>
      <c r="AM127" s="9"/>
    </row>
    <row r="128" spans="1:39" ht="13.5" thickBot="1">
      <c r="A128" s="58" t="s">
        <v>134</v>
      </c>
      <c r="B128" s="137">
        <v>1980</v>
      </c>
      <c r="C128" s="65" t="s">
        <v>72</v>
      </c>
      <c r="D128" s="66" t="s">
        <v>26</v>
      </c>
      <c r="E128" s="60">
        <f>+R132</f>
        <v>0</v>
      </c>
      <c r="F128" s="61">
        <f>+Q132</f>
        <v>3</v>
      </c>
      <c r="G128" s="60">
        <f>R135</f>
        <v>1</v>
      </c>
      <c r="H128" s="61">
        <f>Q135</f>
        <v>3</v>
      </c>
      <c r="I128" s="62"/>
      <c r="J128" s="63"/>
      <c r="K128" s="60">
        <f>Q137</f>
        <v>3</v>
      </c>
      <c r="L128" s="61">
        <f>R137</f>
        <v>0</v>
      </c>
      <c r="M128" s="60"/>
      <c r="N128" s="61"/>
      <c r="O128" s="51">
        <f>IF(SUM(E128:N128)=0,"",COUNTIF(J126:J129,"3"))</f>
        <v>1</v>
      </c>
      <c r="P128" s="52">
        <f>IF(SUM(F128:O128)=0,"",COUNTIF(I126:I129,"3"))</f>
        <v>2</v>
      </c>
      <c r="Q128" s="53">
        <f>IF(SUM(E128:N128)=0,"",SUM(J126:J129))</f>
        <v>4</v>
      </c>
      <c r="R128" s="54">
        <f>IF(SUM(E128:N128)=0,"",SUM(I126:I129))</f>
        <v>6</v>
      </c>
      <c r="S128" s="155"/>
      <c r="T128" s="156"/>
      <c r="V128" s="55">
        <f>+W132+W135+V137</f>
        <v>83</v>
      </c>
      <c r="W128" s="56">
        <f>+V132+V135+W137</f>
        <v>91</v>
      </c>
      <c r="X128" s="57">
        <f>+V128-W128</f>
        <v>-8</v>
      </c>
      <c r="AJ128" s="9"/>
      <c r="AK128" s="9"/>
      <c r="AL128" s="9"/>
      <c r="AM128" s="9"/>
    </row>
    <row r="129" spans="1:39" ht="14.25" thickBot="1" thickTop="1">
      <c r="A129" s="64" t="s">
        <v>91</v>
      </c>
      <c r="B129" s="138">
        <v>1590</v>
      </c>
      <c r="C129" s="65" t="s">
        <v>175</v>
      </c>
      <c r="D129" s="66" t="s">
        <v>32</v>
      </c>
      <c r="E129" s="67">
        <f>R134</f>
        <v>0</v>
      </c>
      <c r="F129" s="68">
        <f>Q134</f>
        <v>3</v>
      </c>
      <c r="G129" s="67">
        <f>R133</f>
        <v>1</v>
      </c>
      <c r="H129" s="68">
        <f>Q133</f>
        <v>3</v>
      </c>
      <c r="I129" s="67">
        <f>R137</f>
        <v>0</v>
      </c>
      <c r="J129" s="68">
        <f>Q137</f>
        <v>3</v>
      </c>
      <c r="K129" s="69"/>
      <c r="L129" s="70"/>
      <c r="M129" s="67"/>
      <c r="N129" s="68"/>
      <c r="O129" s="71">
        <f>IF(SUM(E129:N129)=0,"",COUNTIF(L126:L129,"3"))</f>
        <v>0</v>
      </c>
      <c r="P129" s="72">
        <f>IF(SUM(F129:O129)=0,"",COUNTIF(K126:K129,"3"))</f>
        <v>3</v>
      </c>
      <c r="Q129" s="73">
        <f>IF(SUM(E129:N130)=0,"",SUM(L126:L129))</f>
        <v>1</v>
      </c>
      <c r="R129" s="74">
        <f>IF(SUM(E129:N129)=0,"",SUM(K126:K129))</f>
        <v>9</v>
      </c>
      <c r="S129" s="159"/>
      <c r="T129" s="160"/>
      <c r="V129" s="55">
        <f>+W133+W134+W137</f>
        <v>64</v>
      </c>
      <c r="W129" s="56">
        <f>+V133+V134+V137</f>
        <v>109</v>
      </c>
      <c r="X129" s="57">
        <f>+V129-W129</f>
        <v>-45</v>
      </c>
      <c r="AJ129" s="9"/>
      <c r="AK129" s="9"/>
      <c r="AL129" s="9"/>
      <c r="AM129" s="9"/>
    </row>
    <row r="130" spans="1:39" ht="15.75" thickTop="1">
      <c r="A130" s="75"/>
      <c r="B130" s="137"/>
      <c r="C130" s="76" t="s">
        <v>139</v>
      </c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8"/>
      <c r="T130" s="79"/>
      <c r="V130" s="80"/>
      <c r="W130" s="81" t="s">
        <v>140</v>
      </c>
      <c r="X130" s="82">
        <f>SUM(X126:X129)</f>
        <v>0</v>
      </c>
      <c r="Y130" s="81" t="str">
        <f>IF(X130=0,"OK","Virhe")</f>
        <v>OK</v>
      </c>
      <c r="AJ130" s="9"/>
      <c r="AK130" s="9"/>
      <c r="AL130" s="9"/>
      <c r="AM130" s="9"/>
    </row>
    <row r="131" spans="1:39" ht="15.75" thickBot="1">
      <c r="A131" s="83"/>
      <c r="B131" s="139"/>
      <c r="C131" s="84" t="s">
        <v>141</v>
      </c>
      <c r="D131" s="85"/>
      <c r="E131" s="85"/>
      <c r="F131" s="86"/>
      <c r="G131" s="183" t="s">
        <v>39</v>
      </c>
      <c r="H131" s="175"/>
      <c r="I131" s="174" t="s">
        <v>40</v>
      </c>
      <c r="J131" s="175"/>
      <c r="K131" s="174" t="s">
        <v>41</v>
      </c>
      <c r="L131" s="175"/>
      <c r="M131" s="174" t="s">
        <v>45</v>
      </c>
      <c r="N131" s="175"/>
      <c r="O131" s="174" t="s">
        <v>46</v>
      </c>
      <c r="P131" s="175"/>
      <c r="Q131" s="176" t="s">
        <v>37</v>
      </c>
      <c r="R131" s="177"/>
      <c r="T131" s="87"/>
      <c r="V131" s="88" t="s">
        <v>137</v>
      </c>
      <c r="W131" s="89"/>
      <c r="X131" s="43" t="s">
        <v>138</v>
      </c>
      <c r="AJ131" s="9"/>
      <c r="AK131" s="9"/>
      <c r="AL131" s="9"/>
      <c r="AM131" s="9"/>
    </row>
    <row r="132" spans="1:39" ht="15.75">
      <c r="A132" s="90" t="s">
        <v>142</v>
      </c>
      <c r="B132" s="128"/>
      <c r="C132" s="91" t="str">
        <f>IF(C126&gt;"",C126,"")</f>
        <v>Leo Kivelä</v>
      </c>
      <c r="D132" s="92" t="str">
        <f>IF(C128&gt;"",C128,"")</f>
        <v>Sami Järvinen</v>
      </c>
      <c r="E132" s="77"/>
      <c r="F132" s="93"/>
      <c r="G132" s="178">
        <v>8</v>
      </c>
      <c r="H132" s="179"/>
      <c r="I132" s="180">
        <v>8</v>
      </c>
      <c r="J132" s="181"/>
      <c r="K132" s="180">
        <v>4</v>
      </c>
      <c r="L132" s="181"/>
      <c r="M132" s="180"/>
      <c r="N132" s="181"/>
      <c r="O132" s="182"/>
      <c r="P132" s="181"/>
      <c r="Q132" s="94">
        <f aca="true" t="shared" si="100" ref="Q132:Q137">IF(COUNT(G132:O132)=0,"",COUNTIF(G132:O132,"&gt;=0"))</f>
        <v>3</v>
      </c>
      <c r="R132" s="95">
        <f aca="true" t="shared" si="101" ref="R132:R137">IF(COUNT(G132:O132)=0,"",(IF(LEFT(G132,1)="-",1,0)+IF(LEFT(I132,1)="-",1,0)+IF(LEFT(K132,1)="-",1,0)+IF(LEFT(M132,1)="-",1,0)+IF(LEFT(O132,1)="-",1,0)))</f>
        <v>0</v>
      </c>
      <c r="S132" s="96"/>
      <c r="T132" s="97"/>
      <c r="V132" s="98">
        <f aca="true" t="shared" si="102" ref="V132:V137">+Z132+AB132+AD132+AF132+AH132</f>
        <v>33</v>
      </c>
      <c r="W132" s="99">
        <f aca="true" t="shared" si="103" ref="W132:W137">+AA132+AC132+AE132+AG132+AI132</f>
        <v>20</v>
      </c>
      <c r="X132" s="100">
        <f aca="true" t="shared" si="104" ref="X132:X137">+V132-W132</f>
        <v>13</v>
      </c>
      <c r="Z132" s="101">
        <f aca="true" t="shared" si="105" ref="Z132:Z137">IF(G132="",0,IF(LEFT(G132,1)="-",ABS(G132),(IF(G132&gt;9,G132+2,11))))</f>
        <v>11</v>
      </c>
      <c r="AA132" s="102">
        <f aca="true" t="shared" si="106" ref="AA132:AA137">IF(G132="",0,IF(LEFT(G132,1)="-",(IF(ABS(G132)&gt;9,(ABS(G132)+2),11)),G132))</f>
        <v>8</v>
      </c>
      <c r="AB132" s="101">
        <f aca="true" t="shared" si="107" ref="AB132:AB137">IF(I132="",0,IF(LEFT(I132,1)="-",ABS(I132),(IF(I132&gt;9,I132+2,11))))</f>
        <v>11</v>
      </c>
      <c r="AC132" s="102">
        <f aca="true" t="shared" si="108" ref="AC132:AC137">IF(I132="",0,IF(LEFT(I132,1)="-",(IF(ABS(I132)&gt;9,(ABS(I132)+2),11)),I132))</f>
        <v>8</v>
      </c>
      <c r="AD132" s="101">
        <f aca="true" t="shared" si="109" ref="AD132:AD137">IF(K132="",0,IF(LEFT(K132,1)="-",ABS(K132),(IF(K132&gt;9,K132+2,11))))</f>
        <v>11</v>
      </c>
      <c r="AE132" s="102">
        <f aca="true" t="shared" si="110" ref="AE132:AE137">IF(K132="",0,IF(LEFT(K132,1)="-",(IF(ABS(K132)&gt;9,(ABS(K132)+2),11)),K132))</f>
        <v>4</v>
      </c>
      <c r="AF132" s="101">
        <f aca="true" t="shared" si="111" ref="AF132:AF137">IF(M132="",0,IF(LEFT(M132,1)="-",ABS(M132),(IF(M132&gt;9,M132+2,11))))</f>
        <v>0</v>
      </c>
      <c r="AG132" s="102">
        <f aca="true" t="shared" si="112" ref="AG132:AG137">IF(M132="",0,IF(LEFT(M132,1)="-",(IF(ABS(M132)&gt;9,(ABS(M132)+2),11)),M132))</f>
        <v>0</v>
      </c>
      <c r="AH132" s="101">
        <f aca="true" t="shared" si="113" ref="AH132:AH137">IF(O132="",0,IF(LEFT(O132,1)="-",ABS(O132),(IF(O132&gt;9,O132+2,11))))</f>
        <v>0</v>
      </c>
      <c r="AI132" s="102">
        <f aca="true" t="shared" si="114" ref="AI132:AI137">IF(O132="",0,IF(LEFT(O132,1)="-",(IF(ABS(O132)&gt;9,(ABS(O132)+2),11)),O132))</f>
        <v>0</v>
      </c>
      <c r="AJ132" s="9"/>
      <c r="AK132" s="9"/>
      <c r="AL132" s="9"/>
      <c r="AM132" s="9"/>
    </row>
    <row r="133" spans="1:39" ht="15.75">
      <c r="A133" s="90" t="s">
        <v>143</v>
      </c>
      <c r="B133" s="128"/>
      <c r="C133" s="91" t="str">
        <f>IF(C127&gt;"",C127,"")</f>
        <v>Terho Pitkänen</v>
      </c>
      <c r="D133" s="103" t="str">
        <f>IF(C129&gt;"",C129,"")</f>
        <v>Andrei Bakharev</v>
      </c>
      <c r="E133" s="104"/>
      <c r="F133" s="93"/>
      <c r="G133" s="184">
        <v>3</v>
      </c>
      <c r="H133" s="185"/>
      <c r="I133" s="184">
        <v>-10</v>
      </c>
      <c r="J133" s="185"/>
      <c r="K133" s="184">
        <v>6</v>
      </c>
      <c r="L133" s="185"/>
      <c r="M133" s="184">
        <v>7</v>
      </c>
      <c r="N133" s="185"/>
      <c r="O133" s="184"/>
      <c r="P133" s="185"/>
      <c r="Q133" s="94">
        <f t="shared" si="100"/>
        <v>3</v>
      </c>
      <c r="R133" s="95">
        <f t="shared" si="101"/>
        <v>1</v>
      </c>
      <c r="S133" s="105"/>
      <c r="T133" s="106"/>
      <c r="V133" s="98">
        <f t="shared" si="102"/>
        <v>43</v>
      </c>
      <c r="W133" s="99">
        <f t="shared" si="103"/>
        <v>28</v>
      </c>
      <c r="X133" s="100">
        <f t="shared" si="104"/>
        <v>15</v>
      </c>
      <c r="Z133" s="107">
        <f t="shared" si="105"/>
        <v>11</v>
      </c>
      <c r="AA133" s="108">
        <f t="shared" si="106"/>
        <v>3</v>
      </c>
      <c r="AB133" s="107">
        <f t="shared" si="107"/>
        <v>10</v>
      </c>
      <c r="AC133" s="108">
        <f t="shared" si="108"/>
        <v>12</v>
      </c>
      <c r="AD133" s="107">
        <f t="shared" si="109"/>
        <v>11</v>
      </c>
      <c r="AE133" s="108">
        <f t="shared" si="110"/>
        <v>6</v>
      </c>
      <c r="AF133" s="107">
        <f t="shared" si="111"/>
        <v>11</v>
      </c>
      <c r="AG133" s="108">
        <f t="shared" si="112"/>
        <v>7</v>
      </c>
      <c r="AH133" s="107">
        <f t="shared" si="113"/>
        <v>0</v>
      </c>
      <c r="AI133" s="108">
        <f t="shared" si="114"/>
        <v>0</v>
      </c>
      <c r="AJ133" s="9"/>
      <c r="AK133" s="9"/>
      <c r="AL133" s="9"/>
      <c r="AM133" s="9"/>
    </row>
    <row r="134" spans="1:39" ht="16.5" thickBot="1">
      <c r="A134" s="90" t="s">
        <v>144</v>
      </c>
      <c r="B134" s="128"/>
      <c r="C134" s="109" t="str">
        <f>IF(C126&gt;"",C126,"")</f>
        <v>Leo Kivelä</v>
      </c>
      <c r="D134" s="110" t="str">
        <f>IF(C129&gt;"",C129,"")</f>
        <v>Andrei Bakharev</v>
      </c>
      <c r="E134" s="85"/>
      <c r="F134" s="86"/>
      <c r="G134" s="186">
        <v>5</v>
      </c>
      <c r="H134" s="187"/>
      <c r="I134" s="186">
        <v>4</v>
      </c>
      <c r="J134" s="187"/>
      <c r="K134" s="186">
        <v>7</v>
      </c>
      <c r="L134" s="187"/>
      <c r="M134" s="186"/>
      <c r="N134" s="187"/>
      <c r="O134" s="186"/>
      <c r="P134" s="187"/>
      <c r="Q134" s="94">
        <f t="shared" si="100"/>
        <v>3</v>
      </c>
      <c r="R134" s="95">
        <f t="shared" si="101"/>
        <v>0</v>
      </c>
      <c r="S134" s="105"/>
      <c r="T134" s="106"/>
      <c r="V134" s="98">
        <f t="shared" si="102"/>
        <v>33</v>
      </c>
      <c r="W134" s="99">
        <f t="shared" si="103"/>
        <v>16</v>
      </c>
      <c r="X134" s="100">
        <f t="shared" si="104"/>
        <v>17</v>
      </c>
      <c r="Z134" s="107">
        <f t="shared" si="105"/>
        <v>11</v>
      </c>
      <c r="AA134" s="108">
        <f t="shared" si="106"/>
        <v>5</v>
      </c>
      <c r="AB134" s="107">
        <f t="shared" si="107"/>
        <v>11</v>
      </c>
      <c r="AC134" s="108">
        <f t="shared" si="108"/>
        <v>4</v>
      </c>
      <c r="AD134" s="107">
        <f t="shared" si="109"/>
        <v>11</v>
      </c>
      <c r="AE134" s="108">
        <f t="shared" si="110"/>
        <v>7</v>
      </c>
      <c r="AF134" s="107">
        <f t="shared" si="111"/>
        <v>0</v>
      </c>
      <c r="AG134" s="108">
        <f t="shared" si="112"/>
        <v>0</v>
      </c>
      <c r="AH134" s="107">
        <f t="shared" si="113"/>
        <v>0</v>
      </c>
      <c r="AI134" s="108">
        <f t="shared" si="114"/>
        <v>0</v>
      </c>
      <c r="AJ134" s="9"/>
      <c r="AK134" s="9"/>
      <c r="AL134" s="9"/>
      <c r="AM134" s="9"/>
    </row>
    <row r="135" spans="1:39" ht="15.75">
      <c r="A135" s="90" t="s">
        <v>145</v>
      </c>
      <c r="B135" s="128"/>
      <c r="C135" s="91" t="str">
        <f>IF(C127&gt;"",C127,"")</f>
        <v>Terho Pitkänen</v>
      </c>
      <c r="D135" s="103" t="str">
        <f>IF(C128&gt;"",C128,"")</f>
        <v>Sami Järvinen</v>
      </c>
      <c r="E135" s="77"/>
      <c r="F135" s="93"/>
      <c r="G135" s="180">
        <v>-5</v>
      </c>
      <c r="H135" s="181"/>
      <c r="I135" s="180">
        <v>6</v>
      </c>
      <c r="J135" s="181"/>
      <c r="K135" s="180">
        <v>7</v>
      </c>
      <c r="L135" s="181"/>
      <c r="M135" s="180">
        <v>6</v>
      </c>
      <c r="N135" s="181"/>
      <c r="O135" s="180"/>
      <c r="P135" s="181"/>
      <c r="Q135" s="94">
        <f t="shared" si="100"/>
        <v>3</v>
      </c>
      <c r="R135" s="95">
        <f t="shared" si="101"/>
        <v>1</v>
      </c>
      <c r="S135" s="105"/>
      <c r="T135" s="106"/>
      <c r="V135" s="98">
        <f t="shared" si="102"/>
        <v>38</v>
      </c>
      <c r="W135" s="99">
        <f t="shared" si="103"/>
        <v>30</v>
      </c>
      <c r="X135" s="100">
        <f t="shared" si="104"/>
        <v>8</v>
      </c>
      <c r="Z135" s="107">
        <f t="shared" si="105"/>
        <v>5</v>
      </c>
      <c r="AA135" s="108">
        <f t="shared" si="106"/>
        <v>11</v>
      </c>
      <c r="AB135" s="107">
        <f t="shared" si="107"/>
        <v>11</v>
      </c>
      <c r="AC135" s="108">
        <f t="shared" si="108"/>
        <v>6</v>
      </c>
      <c r="AD135" s="107">
        <f t="shared" si="109"/>
        <v>11</v>
      </c>
      <c r="AE135" s="108">
        <f t="shared" si="110"/>
        <v>7</v>
      </c>
      <c r="AF135" s="107">
        <f t="shared" si="111"/>
        <v>11</v>
      </c>
      <c r="AG135" s="108">
        <f t="shared" si="112"/>
        <v>6</v>
      </c>
      <c r="AH135" s="107">
        <f t="shared" si="113"/>
        <v>0</v>
      </c>
      <c r="AI135" s="108">
        <f t="shared" si="114"/>
        <v>0</v>
      </c>
      <c r="AJ135" s="9"/>
      <c r="AK135" s="9"/>
      <c r="AL135" s="9"/>
      <c r="AM135" s="9"/>
    </row>
    <row r="136" spans="1:39" ht="15.75">
      <c r="A136" s="90" t="s">
        <v>146</v>
      </c>
      <c r="B136" s="128"/>
      <c r="C136" s="91" t="str">
        <f>IF(C126&gt;"",C126,"")</f>
        <v>Leo Kivelä</v>
      </c>
      <c r="D136" s="103" t="str">
        <f>IF(C127&gt;"",C127,"")</f>
        <v>Terho Pitkänen</v>
      </c>
      <c r="E136" s="104"/>
      <c r="F136" s="93"/>
      <c r="G136" s="184">
        <v>7</v>
      </c>
      <c r="H136" s="185"/>
      <c r="I136" s="184">
        <v>10</v>
      </c>
      <c r="J136" s="185"/>
      <c r="K136" s="188">
        <v>10</v>
      </c>
      <c r="L136" s="185"/>
      <c r="M136" s="184"/>
      <c r="N136" s="185"/>
      <c r="O136" s="184"/>
      <c r="P136" s="185"/>
      <c r="Q136" s="94">
        <f t="shared" si="100"/>
        <v>3</v>
      </c>
      <c r="R136" s="95">
        <f t="shared" si="101"/>
        <v>0</v>
      </c>
      <c r="S136" s="105"/>
      <c r="T136" s="106"/>
      <c r="V136" s="98">
        <f t="shared" si="102"/>
        <v>35</v>
      </c>
      <c r="W136" s="99">
        <f t="shared" si="103"/>
        <v>27</v>
      </c>
      <c r="X136" s="100">
        <f t="shared" si="104"/>
        <v>8</v>
      </c>
      <c r="Z136" s="107">
        <f t="shared" si="105"/>
        <v>11</v>
      </c>
      <c r="AA136" s="108">
        <f t="shared" si="106"/>
        <v>7</v>
      </c>
      <c r="AB136" s="107">
        <f t="shared" si="107"/>
        <v>12</v>
      </c>
      <c r="AC136" s="108">
        <f t="shared" si="108"/>
        <v>10</v>
      </c>
      <c r="AD136" s="107">
        <f t="shared" si="109"/>
        <v>12</v>
      </c>
      <c r="AE136" s="108">
        <f t="shared" si="110"/>
        <v>10</v>
      </c>
      <c r="AF136" s="107">
        <f t="shared" si="111"/>
        <v>0</v>
      </c>
      <c r="AG136" s="108">
        <f t="shared" si="112"/>
        <v>0</v>
      </c>
      <c r="AH136" s="107">
        <f t="shared" si="113"/>
        <v>0</v>
      </c>
      <c r="AI136" s="108">
        <f t="shared" si="114"/>
        <v>0</v>
      </c>
      <c r="AJ136" s="9"/>
      <c r="AK136" s="9"/>
      <c r="AL136" s="9"/>
      <c r="AM136" s="9"/>
    </row>
    <row r="137" spans="1:39" ht="16.5" thickBot="1">
      <c r="A137" s="111" t="s">
        <v>147</v>
      </c>
      <c r="B137" s="140"/>
      <c r="C137" s="112" t="str">
        <f>IF(C128&gt;"",C128,"")</f>
        <v>Sami Järvinen</v>
      </c>
      <c r="D137" s="113" t="str">
        <f>IF(C129&gt;"",C129,"")</f>
        <v>Andrei Bakharev</v>
      </c>
      <c r="E137" s="114"/>
      <c r="F137" s="115"/>
      <c r="G137" s="165">
        <v>3</v>
      </c>
      <c r="H137" s="166"/>
      <c r="I137" s="165">
        <v>8</v>
      </c>
      <c r="J137" s="166"/>
      <c r="K137" s="165">
        <v>9</v>
      </c>
      <c r="L137" s="166"/>
      <c r="M137" s="165"/>
      <c r="N137" s="166"/>
      <c r="O137" s="165"/>
      <c r="P137" s="166"/>
      <c r="Q137" s="116">
        <f t="shared" si="100"/>
        <v>3</v>
      </c>
      <c r="R137" s="117">
        <f t="shared" si="101"/>
        <v>0</v>
      </c>
      <c r="S137" s="118"/>
      <c r="T137" s="119"/>
      <c r="V137" s="98">
        <f t="shared" si="102"/>
        <v>33</v>
      </c>
      <c r="W137" s="99">
        <f t="shared" si="103"/>
        <v>20</v>
      </c>
      <c r="X137" s="100">
        <f t="shared" si="104"/>
        <v>13</v>
      </c>
      <c r="Z137" s="120">
        <f t="shared" si="105"/>
        <v>11</v>
      </c>
      <c r="AA137" s="121">
        <f t="shared" si="106"/>
        <v>3</v>
      </c>
      <c r="AB137" s="120">
        <f t="shared" si="107"/>
        <v>11</v>
      </c>
      <c r="AC137" s="121">
        <f t="shared" si="108"/>
        <v>8</v>
      </c>
      <c r="AD137" s="120">
        <f t="shared" si="109"/>
        <v>11</v>
      </c>
      <c r="AE137" s="121">
        <f t="shared" si="110"/>
        <v>9</v>
      </c>
      <c r="AF137" s="120">
        <f t="shared" si="111"/>
        <v>0</v>
      </c>
      <c r="AG137" s="121">
        <f t="shared" si="112"/>
        <v>0</v>
      </c>
      <c r="AH137" s="120">
        <f t="shared" si="113"/>
        <v>0</v>
      </c>
      <c r="AI137" s="121">
        <f t="shared" si="114"/>
        <v>0</v>
      </c>
      <c r="AJ137" s="9"/>
      <c r="AK137" s="9"/>
      <c r="AL137" s="9"/>
      <c r="AM137" s="9"/>
    </row>
    <row r="138" spans="1:39" ht="13.5" thickTop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3.5" thickBo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6.5" thickTop="1">
      <c r="A140" s="23"/>
      <c r="B140" s="133"/>
      <c r="C140" s="24"/>
      <c r="D140" s="25"/>
      <c r="E140" s="25"/>
      <c r="F140" s="25"/>
      <c r="G140" s="26"/>
      <c r="H140" s="25"/>
      <c r="I140" s="27" t="s">
        <v>127</v>
      </c>
      <c r="J140" s="28"/>
      <c r="K140" s="147" t="s">
        <v>2</v>
      </c>
      <c r="L140" s="148"/>
      <c r="M140" s="148"/>
      <c r="N140" s="149"/>
      <c r="O140" s="150" t="s">
        <v>128</v>
      </c>
      <c r="P140" s="151"/>
      <c r="Q140" s="151"/>
      <c r="R140" s="152" t="s">
        <v>158</v>
      </c>
      <c r="S140" s="153"/>
      <c r="T140" s="154"/>
      <c r="AJ140" s="9"/>
      <c r="AK140" s="9"/>
      <c r="AL140" s="9"/>
      <c r="AM140" s="9"/>
    </row>
    <row r="141" spans="1:39" ht="16.5" thickBot="1">
      <c r="A141" s="29"/>
      <c r="B141" s="134"/>
      <c r="C141" s="30"/>
      <c r="D141" s="31" t="s">
        <v>129</v>
      </c>
      <c r="E141" s="167"/>
      <c r="F141" s="168"/>
      <c r="G141" s="169"/>
      <c r="H141" s="170" t="s">
        <v>130</v>
      </c>
      <c r="I141" s="171"/>
      <c r="J141" s="171"/>
      <c r="K141" s="172"/>
      <c r="L141" s="172"/>
      <c r="M141" s="172"/>
      <c r="N141" s="173"/>
      <c r="O141" s="32" t="s">
        <v>131</v>
      </c>
      <c r="P141" s="33"/>
      <c r="Q141" s="33"/>
      <c r="R141" s="157"/>
      <c r="S141" s="157"/>
      <c r="T141" s="158"/>
      <c r="AJ141" s="9"/>
      <c r="AK141" s="9"/>
      <c r="AL141" s="9"/>
      <c r="AM141" s="9"/>
    </row>
    <row r="142" spans="1:39" ht="15.75" thickTop="1">
      <c r="A142" s="34"/>
      <c r="B142" s="135"/>
      <c r="C142" s="35" t="s">
        <v>132</v>
      </c>
      <c r="D142" s="36" t="s">
        <v>133</v>
      </c>
      <c r="E142" s="161" t="s">
        <v>90</v>
      </c>
      <c r="F142" s="162"/>
      <c r="G142" s="161" t="s">
        <v>108</v>
      </c>
      <c r="H142" s="162"/>
      <c r="I142" s="161" t="s">
        <v>134</v>
      </c>
      <c r="J142" s="162"/>
      <c r="K142" s="161" t="s">
        <v>91</v>
      </c>
      <c r="L142" s="162"/>
      <c r="M142" s="161"/>
      <c r="N142" s="162"/>
      <c r="O142" s="37" t="s">
        <v>126</v>
      </c>
      <c r="P142" s="38" t="s">
        <v>135</v>
      </c>
      <c r="Q142" s="39" t="s">
        <v>136</v>
      </c>
      <c r="R142" s="40"/>
      <c r="S142" s="163" t="s">
        <v>38</v>
      </c>
      <c r="T142" s="164"/>
      <c r="V142" s="41" t="s">
        <v>137</v>
      </c>
      <c r="W142" s="42"/>
      <c r="X142" s="43" t="s">
        <v>138</v>
      </c>
      <c r="AJ142" s="9"/>
      <c r="AK142" s="9"/>
      <c r="AL142" s="9"/>
      <c r="AM142" s="9"/>
    </row>
    <row r="143" spans="1:39" ht="12.75">
      <c r="A143" s="44" t="s">
        <v>90</v>
      </c>
      <c r="B143" s="136">
        <v>2087</v>
      </c>
      <c r="C143" s="45" t="s">
        <v>273</v>
      </c>
      <c r="D143" s="46" t="s">
        <v>112</v>
      </c>
      <c r="E143" s="47"/>
      <c r="F143" s="48"/>
      <c r="G143" s="49">
        <f>+Q153</f>
        <v>0</v>
      </c>
      <c r="H143" s="50">
        <f>+R153</f>
        <v>3</v>
      </c>
      <c r="I143" s="49">
        <f>Q149</f>
        <v>3</v>
      </c>
      <c r="J143" s="50">
        <f>R149</f>
        <v>0</v>
      </c>
      <c r="K143" s="49">
        <f>Q151</f>
        <v>3</v>
      </c>
      <c r="L143" s="50">
        <f>R151</f>
        <v>0</v>
      </c>
      <c r="M143" s="49"/>
      <c r="N143" s="50"/>
      <c r="O143" s="51">
        <f>IF(SUM(E143:N143)=0,"",COUNTIF(F143:F146,"3"))</f>
        <v>2</v>
      </c>
      <c r="P143" s="52">
        <f>IF(SUM(F143:O143)=0,"",COUNTIF(E143:E146,"3"))</f>
        <v>1</v>
      </c>
      <c r="Q143" s="53">
        <f>IF(SUM(E143:N143)=0,"",SUM(F143:F146))</f>
        <v>6</v>
      </c>
      <c r="R143" s="54">
        <f>IF(SUM(E143:N143)=0,"",SUM(E143:E146))</f>
        <v>3</v>
      </c>
      <c r="S143" s="155"/>
      <c r="T143" s="156"/>
      <c r="V143" s="55">
        <f>+V149+V151+V153</f>
        <v>94</v>
      </c>
      <c r="W143" s="56">
        <f>+W149+W151+W153</f>
        <v>70</v>
      </c>
      <c r="X143" s="57">
        <f>+V143-W143</f>
        <v>24</v>
      </c>
      <c r="AJ143" s="9"/>
      <c r="AK143" s="9"/>
      <c r="AL143" s="9"/>
      <c r="AM143" s="9"/>
    </row>
    <row r="144" spans="1:39" ht="12.75">
      <c r="A144" s="58" t="s">
        <v>108</v>
      </c>
      <c r="B144" s="136">
        <v>2049</v>
      </c>
      <c r="C144" s="45" t="s">
        <v>280</v>
      </c>
      <c r="D144" s="59" t="s">
        <v>119</v>
      </c>
      <c r="E144" s="60">
        <f>+R153</f>
        <v>3</v>
      </c>
      <c r="F144" s="61">
        <f>+Q153</f>
        <v>0</v>
      </c>
      <c r="G144" s="62"/>
      <c r="H144" s="63"/>
      <c r="I144" s="60">
        <f>Q152</f>
        <v>3</v>
      </c>
      <c r="J144" s="61">
        <f>R152</f>
        <v>0</v>
      </c>
      <c r="K144" s="60">
        <f>Q150</f>
        <v>1</v>
      </c>
      <c r="L144" s="61">
        <f>R150</f>
        <v>3</v>
      </c>
      <c r="M144" s="60"/>
      <c r="N144" s="61"/>
      <c r="O144" s="51">
        <f>IF(SUM(E144:N144)=0,"",COUNTIF(H143:H146,"3"))</f>
        <v>2</v>
      </c>
      <c r="P144" s="52">
        <f>IF(SUM(F144:O144)=0,"",COUNTIF(G143:G146,"3"))</f>
        <v>1</v>
      </c>
      <c r="Q144" s="53">
        <f>IF(SUM(E144:N144)=0,"",SUM(H143:H146))</f>
        <v>7</v>
      </c>
      <c r="R144" s="54">
        <f>IF(SUM(E144:N144)=0,"",SUM(G143:G146))</f>
        <v>3</v>
      </c>
      <c r="S144" s="155"/>
      <c r="T144" s="156"/>
      <c r="V144" s="55">
        <f>+V150+V152+W153</f>
        <v>96</v>
      </c>
      <c r="W144" s="56">
        <f>+W150+W152+V153</f>
        <v>84</v>
      </c>
      <c r="X144" s="57">
        <f>+V144-W144</f>
        <v>12</v>
      </c>
      <c r="AJ144" s="9"/>
      <c r="AK144" s="9"/>
      <c r="AL144" s="9"/>
      <c r="AM144" s="9"/>
    </row>
    <row r="145" spans="1:39" ht="12.75">
      <c r="A145" s="58" t="s">
        <v>134</v>
      </c>
      <c r="B145" s="136">
        <v>1640</v>
      </c>
      <c r="C145" s="45" t="s">
        <v>70</v>
      </c>
      <c r="D145" s="59" t="s">
        <v>26</v>
      </c>
      <c r="E145" s="60">
        <f>+R149</f>
        <v>0</v>
      </c>
      <c r="F145" s="61">
        <f>+Q149</f>
        <v>3</v>
      </c>
      <c r="G145" s="60">
        <f>R152</f>
        <v>0</v>
      </c>
      <c r="H145" s="61">
        <f>Q152</f>
        <v>3</v>
      </c>
      <c r="I145" s="62"/>
      <c r="J145" s="63"/>
      <c r="K145" s="60">
        <f>Q154</f>
        <v>0</v>
      </c>
      <c r="L145" s="61">
        <f>R154</f>
        <v>3</v>
      </c>
      <c r="M145" s="60"/>
      <c r="N145" s="61"/>
      <c r="O145" s="51">
        <f>IF(SUM(E145:N145)=0,"",COUNTIF(J143:J146,"3"))</f>
        <v>0</v>
      </c>
      <c r="P145" s="52">
        <f>IF(SUM(F145:O145)=0,"",COUNTIF(I143:I146,"3"))</f>
        <v>3</v>
      </c>
      <c r="Q145" s="53">
        <f>IF(SUM(E145:N145)=0,"",SUM(J143:J146))</f>
        <v>0</v>
      </c>
      <c r="R145" s="54">
        <f>IF(SUM(E145:N145)=0,"",SUM(I143:I146))</f>
        <v>9</v>
      </c>
      <c r="S145" s="155"/>
      <c r="T145" s="156"/>
      <c r="V145" s="55">
        <f>+W149+W152+V154</f>
        <v>52</v>
      </c>
      <c r="W145" s="56">
        <f>+V149+V152+W154</f>
        <v>99</v>
      </c>
      <c r="X145" s="57">
        <f>+V145-W145</f>
        <v>-47</v>
      </c>
      <c r="AJ145" s="9"/>
      <c r="AK145" s="9"/>
      <c r="AL145" s="9"/>
      <c r="AM145" s="9"/>
    </row>
    <row r="146" spans="1:39" ht="13.5" thickBot="1">
      <c r="A146" s="64" t="s">
        <v>91</v>
      </c>
      <c r="B146" s="138">
        <v>1599</v>
      </c>
      <c r="C146" s="65" t="s">
        <v>239</v>
      </c>
      <c r="D146" s="66" t="s">
        <v>232</v>
      </c>
      <c r="E146" s="67">
        <f>R151</f>
        <v>0</v>
      </c>
      <c r="F146" s="68">
        <f>Q151</f>
        <v>3</v>
      </c>
      <c r="G146" s="67">
        <f>R150</f>
        <v>3</v>
      </c>
      <c r="H146" s="68">
        <f>Q150</f>
        <v>1</v>
      </c>
      <c r="I146" s="67">
        <f>R154</f>
        <v>3</v>
      </c>
      <c r="J146" s="68">
        <f>Q154</f>
        <v>0</v>
      </c>
      <c r="K146" s="69"/>
      <c r="L146" s="70"/>
      <c r="M146" s="67"/>
      <c r="N146" s="68"/>
      <c r="O146" s="71">
        <f>IF(SUM(E146:N146)=0,"",COUNTIF(L143:L146,"3"))</f>
        <v>2</v>
      </c>
      <c r="P146" s="72">
        <f>IF(SUM(F146:O146)=0,"",COUNTIF(K143:K146,"3"))</f>
        <v>1</v>
      </c>
      <c r="Q146" s="73">
        <f>IF(SUM(E146:N147)=0,"",SUM(L143:L146))</f>
        <v>6</v>
      </c>
      <c r="R146" s="74">
        <f>IF(SUM(E146:N146)=0,"",SUM(K143:K146))</f>
        <v>4</v>
      </c>
      <c r="S146" s="159"/>
      <c r="T146" s="160"/>
      <c r="V146" s="55">
        <f>+W150+W151+W154</f>
        <v>88</v>
      </c>
      <c r="W146" s="56">
        <f>+V150+V151+V154</f>
        <v>77</v>
      </c>
      <c r="X146" s="57">
        <f>+V146-W146</f>
        <v>11</v>
      </c>
      <c r="AJ146" s="9"/>
      <c r="AK146" s="9"/>
      <c r="AL146" s="9"/>
      <c r="AM146" s="9"/>
    </row>
    <row r="147" spans="1:39" ht="15.75" thickTop="1">
      <c r="A147" s="75"/>
      <c r="B147" s="137"/>
      <c r="C147" s="76" t="s">
        <v>139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8"/>
      <c r="T147" s="79"/>
      <c r="V147" s="80"/>
      <c r="W147" s="81" t="s">
        <v>140</v>
      </c>
      <c r="X147" s="82">
        <f>SUM(X143:X146)</f>
        <v>0</v>
      </c>
      <c r="Y147" s="81" t="str">
        <f>IF(X147=0,"OK","Virhe")</f>
        <v>OK</v>
      </c>
      <c r="AJ147" s="9"/>
      <c r="AK147" s="9"/>
      <c r="AL147" s="9"/>
      <c r="AM147" s="9"/>
    </row>
    <row r="148" spans="1:39" ht="15.75" thickBot="1">
      <c r="A148" s="83"/>
      <c r="B148" s="139"/>
      <c r="C148" s="84" t="s">
        <v>141</v>
      </c>
      <c r="D148" s="85"/>
      <c r="E148" s="85"/>
      <c r="F148" s="86"/>
      <c r="G148" s="183" t="s">
        <v>39</v>
      </c>
      <c r="H148" s="175"/>
      <c r="I148" s="174" t="s">
        <v>40</v>
      </c>
      <c r="J148" s="175"/>
      <c r="K148" s="174" t="s">
        <v>41</v>
      </c>
      <c r="L148" s="175"/>
      <c r="M148" s="174" t="s">
        <v>45</v>
      </c>
      <c r="N148" s="175"/>
      <c r="O148" s="174" t="s">
        <v>46</v>
      </c>
      <c r="P148" s="175"/>
      <c r="Q148" s="176" t="s">
        <v>37</v>
      </c>
      <c r="R148" s="177"/>
      <c r="T148" s="87"/>
      <c r="V148" s="88" t="s">
        <v>137</v>
      </c>
      <c r="W148" s="89"/>
      <c r="X148" s="43" t="s">
        <v>138</v>
      </c>
      <c r="AJ148" s="9"/>
      <c r="AK148" s="9"/>
      <c r="AL148" s="9"/>
      <c r="AM148" s="9"/>
    </row>
    <row r="149" spans="1:39" ht="15.75">
      <c r="A149" s="90" t="s">
        <v>142</v>
      </c>
      <c r="B149" s="128"/>
      <c r="C149" s="91" t="str">
        <f>IF(C143&gt;"",C143,"")</f>
        <v>Risto Pitkänen</v>
      </c>
      <c r="D149" s="92" t="str">
        <f>IF(C145&gt;"",C145,"")</f>
        <v>Alexey Vyskubov</v>
      </c>
      <c r="E149" s="77"/>
      <c r="F149" s="93"/>
      <c r="G149" s="178">
        <v>5</v>
      </c>
      <c r="H149" s="179"/>
      <c r="I149" s="180">
        <v>5</v>
      </c>
      <c r="J149" s="181"/>
      <c r="K149" s="180">
        <v>7</v>
      </c>
      <c r="L149" s="181"/>
      <c r="M149" s="180"/>
      <c r="N149" s="181"/>
      <c r="O149" s="182"/>
      <c r="P149" s="181"/>
      <c r="Q149" s="94">
        <f aca="true" t="shared" si="115" ref="Q149:Q154">IF(COUNT(G149:O149)=0,"",COUNTIF(G149:O149,"&gt;=0"))</f>
        <v>3</v>
      </c>
      <c r="R149" s="95">
        <f aca="true" t="shared" si="116" ref="R149:R154">IF(COUNT(G149:O149)=0,"",(IF(LEFT(G149,1)="-",1,0)+IF(LEFT(I149,1)="-",1,0)+IF(LEFT(K149,1)="-",1,0)+IF(LEFT(M149,1)="-",1,0)+IF(LEFT(O149,1)="-",1,0)))</f>
        <v>0</v>
      </c>
      <c r="S149" s="96"/>
      <c r="T149" s="97"/>
      <c r="V149" s="98">
        <f aca="true" t="shared" si="117" ref="V149:V154">+Z149+AB149+AD149+AF149+AH149</f>
        <v>33</v>
      </c>
      <c r="W149" s="99">
        <f aca="true" t="shared" si="118" ref="W149:W154">+AA149+AC149+AE149+AG149+AI149</f>
        <v>17</v>
      </c>
      <c r="X149" s="100">
        <f aca="true" t="shared" si="119" ref="X149:X154">+V149-W149</f>
        <v>16</v>
      </c>
      <c r="Z149" s="101">
        <f aca="true" t="shared" si="120" ref="Z149:Z154">IF(G149="",0,IF(LEFT(G149,1)="-",ABS(G149),(IF(G149&gt;9,G149+2,11))))</f>
        <v>11</v>
      </c>
      <c r="AA149" s="102">
        <f aca="true" t="shared" si="121" ref="AA149:AA154">IF(G149="",0,IF(LEFT(G149,1)="-",(IF(ABS(G149)&gt;9,(ABS(G149)+2),11)),G149))</f>
        <v>5</v>
      </c>
      <c r="AB149" s="101">
        <f aca="true" t="shared" si="122" ref="AB149:AB154">IF(I149="",0,IF(LEFT(I149,1)="-",ABS(I149),(IF(I149&gt;9,I149+2,11))))</f>
        <v>11</v>
      </c>
      <c r="AC149" s="102">
        <f aca="true" t="shared" si="123" ref="AC149:AC154">IF(I149="",0,IF(LEFT(I149,1)="-",(IF(ABS(I149)&gt;9,(ABS(I149)+2),11)),I149))</f>
        <v>5</v>
      </c>
      <c r="AD149" s="101">
        <f aca="true" t="shared" si="124" ref="AD149:AD154">IF(K149="",0,IF(LEFT(K149,1)="-",ABS(K149),(IF(K149&gt;9,K149+2,11))))</f>
        <v>11</v>
      </c>
      <c r="AE149" s="102">
        <f aca="true" t="shared" si="125" ref="AE149:AE154">IF(K149="",0,IF(LEFT(K149,1)="-",(IF(ABS(K149)&gt;9,(ABS(K149)+2),11)),K149))</f>
        <v>7</v>
      </c>
      <c r="AF149" s="101">
        <f aca="true" t="shared" si="126" ref="AF149:AF154">IF(M149="",0,IF(LEFT(M149,1)="-",ABS(M149),(IF(M149&gt;9,M149+2,11))))</f>
        <v>0</v>
      </c>
      <c r="AG149" s="102">
        <f aca="true" t="shared" si="127" ref="AG149:AG154">IF(M149="",0,IF(LEFT(M149,1)="-",(IF(ABS(M149)&gt;9,(ABS(M149)+2),11)),M149))</f>
        <v>0</v>
      </c>
      <c r="AH149" s="101">
        <f aca="true" t="shared" si="128" ref="AH149:AH154">IF(O149="",0,IF(LEFT(O149,1)="-",ABS(O149),(IF(O149&gt;9,O149+2,11))))</f>
        <v>0</v>
      </c>
      <c r="AI149" s="102">
        <f aca="true" t="shared" si="129" ref="AI149:AI154">IF(O149="",0,IF(LEFT(O149,1)="-",(IF(ABS(O149)&gt;9,(ABS(O149)+2),11)),O149))</f>
        <v>0</v>
      </c>
      <c r="AJ149" s="9"/>
      <c r="AK149" s="9"/>
      <c r="AL149" s="9"/>
      <c r="AM149" s="9"/>
    </row>
    <row r="150" spans="1:39" ht="15.75">
      <c r="A150" s="90" t="s">
        <v>143</v>
      </c>
      <c r="B150" s="128"/>
      <c r="C150" s="91" t="str">
        <f>IF(C144&gt;"",C144,"")</f>
        <v>Gunnar Malmberg</v>
      </c>
      <c r="D150" s="103" t="str">
        <f>IF(C146&gt;"",C146,"")</f>
        <v>Mika Pasanen</v>
      </c>
      <c r="E150" s="104"/>
      <c r="F150" s="93"/>
      <c r="G150" s="184">
        <v>-8</v>
      </c>
      <c r="H150" s="185"/>
      <c r="I150" s="184">
        <v>-5</v>
      </c>
      <c r="J150" s="185"/>
      <c r="K150" s="184">
        <v>5</v>
      </c>
      <c r="L150" s="185"/>
      <c r="M150" s="184">
        <v>-3</v>
      </c>
      <c r="N150" s="185"/>
      <c r="O150" s="184"/>
      <c r="P150" s="185"/>
      <c r="Q150" s="94">
        <f t="shared" si="115"/>
        <v>1</v>
      </c>
      <c r="R150" s="95">
        <f t="shared" si="116"/>
        <v>3</v>
      </c>
      <c r="S150" s="105"/>
      <c r="T150" s="106"/>
      <c r="V150" s="98">
        <f t="shared" si="117"/>
        <v>27</v>
      </c>
      <c r="W150" s="99">
        <f t="shared" si="118"/>
        <v>38</v>
      </c>
      <c r="X150" s="100">
        <f t="shared" si="119"/>
        <v>-11</v>
      </c>
      <c r="Z150" s="107">
        <f t="shared" si="120"/>
        <v>8</v>
      </c>
      <c r="AA150" s="108">
        <f t="shared" si="121"/>
        <v>11</v>
      </c>
      <c r="AB150" s="107">
        <f t="shared" si="122"/>
        <v>5</v>
      </c>
      <c r="AC150" s="108">
        <f t="shared" si="123"/>
        <v>11</v>
      </c>
      <c r="AD150" s="107">
        <f t="shared" si="124"/>
        <v>11</v>
      </c>
      <c r="AE150" s="108">
        <f t="shared" si="125"/>
        <v>5</v>
      </c>
      <c r="AF150" s="107">
        <f t="shared" si="126"/>
        <v>3</v>
      </c>
      <c r="AG150" s="108">
        <f t="shared" si="127"/>
        <v>11</v>
      </c>
      <c r="AH150" s="107">
        <f t="shared" si="128"/>
        <v>0</v>
      </c>
      <c r="AI150" s="108">
        <f t="shared" si="129"/>
        <v>0</v>
      </c>
      <c r="AJ150" s="9"/>
      <c r="AK150" s="9"/>
      <c r="AL150" s="9"/>
      <c r="AM150" s="9"/>
    </row>
    <row r="151" spans="1:39" ht="16.5" thickBot="1">
      <c r="A151" s="90" t="s">
        <v>144</v>
      </c>
      <c r="B151" s="128"/>
      <c r="C151" s="109" t="str">
        <f>IF(C143&gt;"",C143,"")</f>
        <v>Risto Pitkänen</v>
      </c>
      <c r="D151" s="110" t="str">
        <f>IF(C146&gt;"",C146,"")</f>
        <v>Mika Pasanen</v>
      </c>
      <c r="E151" s="85"/>
      <c r="F151" s="86"/>
      <c r="G151" s="186">
        <v>3</v>
      </c>
      <c r="H151" s="187"/>
      <c r="I151" s="186">
        <v>5</v>
      </c>
      <c r="J151" s="187"/>
      <c r="K151" s="186">
        <v>9</v>
      </c>
      <c r="L151" s="187"/>
      <c r="M151" s="186"/>
      <c r="N151" s="187"/>
      <c r="O151" s="186"/>
      <c r="P151" s="187"/>
      <c r="Q151" s="94">
        <f t="shared" si="115"/>
        <v>3</v>
      </c>
      <c r="R151" s="95">
        <f t="shared" si="116"/>
        <v>0</v>
      </c>
      <c r="S151" s="105"/>
      <c r="T151" s="106"/>
      <c r="V151" s="98">
        <f t="shared" si="117"/>
        <v>33</v>
      </c>
      <c r="W151" s="99">
        <f t="shared" si="118"/>
        <v>17</v>
      </c>
      <c r="X151" s="100">
        <f t="shared" si="119"/>
        <v>16</v>
      </c>
      <c r="Z151" s="107">
        <f t="shared" si="120"/>
        <v>11</v>
      </c>
      <c r="AA151" s="108">
        <f t="shared" si="121"/>
        <v>3</v>
      </c>
      <c r="AB151" s="107">
        <f t="shared" si="122"/>
        <v>11</v>
      </c>
      <c r="AC151" s="108">
        <f t="shared" si="123"/>
        <v>5</v>
      </c>
      <c r="AD151" s="107">
        <f t="shared" si="124"/>
        <v>11</v>
      </c>
      <c r="AE151" s="108">
        <f t="shared" si="125"/>
        <v>9</v>
      </c>
      <c r="AF151" s="107">
        <f t="shared" si="126"/>
        <v>0</v>
      </c>
      <c r="AG151" s="108">
        <f t="shared" si="127"/>
        <v>0</v>
      </c>
      <c r="AH151" s="107">
        <f t="shared" si="128"/>
        <v>0</v>
      </c>
      <c r="AI151" s="108">
        <f t="shared" si="129"/>
        <v>0</v>
      </c>
      <c r="AJ151" s="9"/>
      <c r="AK151" s="9"/>
      <c r="AL151" s="9"/>
      <c r="AM151" s="9"/>
    </row>
    <row r="152" spans="1:39" ht="15.75">
      <c r="A152" s="90" t="s">
        <v>145</v>
      </c>
      <c r="B152" s="128"/>
      <c r="C152" s="91" t="str">
        <f>IF(C144&gt;"",C144,"")</f>
        <v>Gunnar Malmberg</v>
      </c>
      <c r="D152" s="103" t="str">
        <f>IF(C145&gt;"",C145,"")</f>
        <v>Alexey Vyskubov</v>
      </c>
      <c r="E152" s="77"/>
      <c r="F152" s="93"/>
      <c r="G152" s="180">
        <v>6</v>
      </c>
      <c r="H152" s="181"/>
      <c r="I152" s="180">
        <v>6</v>
      </c>
      <c r="J152" s="181"/>
      <c r="K152" s="180">
        <v>6</v>
      </c>
      <c r="L152" s="181"/>
      <c r="M152" s="180"/>
      <c r="N152" s="181"/>
      <c r="O152" s="180"/>
      <c r="P152" s="181"/>
      <c r="Q152" s="94">
        <f t="shared" si="115"/>
        <v>3</v>
      </c>
      <c r="R152" s="95">
        <f t="shared" si="116"/>
        <v>0</v>
      </c>
      <c r="S152" s="105"/>
      <c r="T152" s="106"/>
      <c r="V152" s="98">
        <f t="shared" si="117"/>
        <v>33</v>
      </c>
      <c r="W152" s="99">
        <f t="shared" si="118"/>
        <v>18</v>
      </c>
      <c r="X152" s="100">
        <f t="shared" si="119"/>
        <v>15</v>
      </c>
      <c r="Z152" s="107">
        <f t="shared" si="120"/>
        <v>11</v>
      </c>
      <c r="AA152" s="108">
        <f t="shared" si="121"/>
        <v>6</v>
      </c>
      <c r="AB152" s="107">
        <f t="shared" si="122"/>
        <v>11</v>
      </c>
      <c r="AC152" s="108">
        <f t="shared" si="123"/>
        <v>6</v>
      </c>
      <c r="AD152" s="107">
        <f t="shared" si="124"/>
        <v>11</v>
      </c>
      <c r="AE152" s="108">
        <f t="shared" si="125"/>
        <v>6</v>
      </c>
      <c r="AF152" s="107">
        <f t="shared" si="126"/>
        <v>0</v>
      </c>
      <c r="AG152" s="108">
        <f t="shared" si="127"/>
        <v>0</v>
      </c>
      <c r="AH152" s="107">
        <f t="shared" si="128"/>
        <v>0</v>
      </c>
      <c r="AI152" s="108">
        <f t="shared" si="129"/>
        <v>0</v>
      </c>
      <c r="AJ152" s="9"/>
      <c r="AK152" s="9"/>
      <c r="AL152" s="9"/>
      <c r="AM152" s="9"/>
    </row>
    <row r="153" spans="1:39" ht="15.75">
      <c r="A153" s="90" t="s">
        <v>146</v>
      </c>
      <c r="B153" s="128"/>
      <c r="C153" s="91" t="str">
        <f>IF(C143&gt;"",C143,"")</f>
        <v>Risto Pitkänen</v>
      </c>
      <c r="D153" s="103" t="str">
        <f>IF(C144&gt;"",C144,"")</f>
        <v>Gunnar Malmberg</v>
      </c>
      <c r="E153" s="104"/>
      <c r="F153" s="93"/>
      <c r="G153" s="184">
        <v>-10</v>
      </c>
      <c r="H153" s="185"/>
      <c r="I153" s="184">
        <v>-7</v>
      </c>
      <c r="J153" s="185"/>
      <c r="K153" s="188">
        <v>-11</v>
      </c>
      <c r="L153" s="185"/>
      <c r="M153" s="184"/>
      <c r="N153" s="185"/>
      <c r="O153" s="184"/>
      <c r="P153" s="185"/>
      <c r="Q153" s="94">
        <f t="shared" si="115"/>
        <v>0</v>
      </c>
      <c r="R153" s="95">
        <f t="shared" si="116"/>
        <v>3</v>
      </c>
      <c r="S153" s="105"/>
      <c r="T153" s="106"/>
      <c r="V153" s="98">
        <f t="shared" si="117"/>
        <v>28</v>
      </c>
      <c r="W153" s="99">
        <f t="shared" si="118"/>
        <v>36</v>
      </c>
      <c r="X153" s="100">
        <f t="shared" si="119"/>
        <v>-8</v>
      </c>
      <c r="Z153" s="107">
        <f t="shared" si="120"/>
        <v>10</v>
      </c>
      <c r="AA153" s="108">
        <f t="shared" si="121"/>
        <v>12</v>
      </c>
      <c r="AB153" s="107">
        <f t="shared" si="122"/>
        <v>7</v>
      </c>
      <c r="AC153" s="108">
        <f t="shared" si="123"/>
        <v>11</v>
      </c>
      <c r="AD153" s="107">
        <f t="shared" si="124"/>
        <v>11</v>
      </c>
      <c r="AE153" s="108">
        <f t="shared" si="125"/>
        <v>13</v>
      </c>
      <c r="AF153" s="107">
        <f t="shared" si="126"/>
        <v>0</v>
      </c>
      <c r="AG153" s="108">
        <f t="shared" si="127"/>
        <v>0</v>
      </c>
      <c r="AH153" s="107">
        <f t="shared" si="128"/>
        <v>0</v>
      </c>
      <c r="AI153" s="108">
        <f t="shared" si="129"/>
        <v>0</v>
      </c>
      <c r="AJ153" s="9"/>
      <c r="AK153" s="9"/>
      <c r="AL153" s="9"/>
      <c r="AM153" s="9"/>
    </row>
    <row r="154" spans="1:39" ht="16.5" thickBot="1">
      <c r="A154" s="111" t="s">
        <v>147</v>
      </c>
      <c r="B154" s="140"/>
      <c r="C154" s="112" t="str">
        <f>IF(C145&gt;"",C145,"")</f>
        <v>Alexey Vyskubov</v>
      </c>
      <c r="D154" s="113" t="str">
        <f>IF(C146&gt;"",C146,"")</f>
        <v>Mika Pasanen</v>
      </c>
      <c r="E154" s="114"/>
      <c r="F154" s="115"/>
      <c r="G154" s="165">
        <v>-7</v>
      </c>
      <c r="H154" s="166"/>
      <c r="I154" s="165">
        <v>-3</v>
      </c>
      <c r="J154" s="166"/>
      <c r="K154" s="165">
        <v>-7</v>
      </c>
      <c r="L154" s="166"/>
      <c r="M154" s="165"/>
      <c r="N154" s="166"/>
      <c r="O154" s="165"/>
      <c r="P154" s="166"/>
      <c r="Q154" s="116">
        <f t="shared" si="115"/>
        <v>0</v>
      </c>
      <c r="R154" s="117">
        <f t="shared" si="116"/>
        <v>3</v>
      </c>
      <c r="S154" s="118"/>
      <c r="T154" s="119"/>
      <c r="V154" s="98">
        <f t="shared" si="117"/>
        <v>17</v>
      </c>
      <c r="W154" s="99">
        <f t="shared" si="118"/>
        <v>33</v>
      </c>
      <c r="X154" s="100">
        <f t="shared" si="119"/>
        <v>-16</v>
      </c>
      <c r="Z154" s="120">
        <f t="shared" si="120"/>
        <v>7</v>
      </c>
      <c r="AA154" s="121">
        <f t="shared" si="121"/>
        <v>11</v>
      </c>
      <c r="AB154" s="120">
        <f t="shared" si="122"/>
        <v>3</v>
      </c>
      <c r="AC154" s="121">
        <f t="shared" si="123"/>
        <v>11</v>
      </c>
      <c r="AD154" s="120">
        <f t="shared" si="124"/>
        <v>7</v>
      </c>
      <c r="AE154" s="121">
        <f t="shared" si="125"/>
        <v>11</v>
      </c>
      <c r="AF154" s="120">
        <f t="shared" si="126"/>
        <v>0</v>
      </c>
      <c r="AG154" s="121">
        <f t="shared" si="127"/>
        <v>0</v>
      </c>
      <c r="AH154" s="120">
        <f t="shared" si="128"/>
        <v>0</v>
      </c>
      <c r="AI154" s="121">
        <f t="shared" si="129"/>
        <v>0</v>
      </c>
      <c r="AJ154" s="9"/>
      <c r="AK154" s="9"/>
      <c r="AL154" s="9"/>
      <c r="AM154" s="9"/>
    </row>
    <row r="155" spans="1:39" ht="13.5" thickTop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3.5" thickBo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6.5" thickTop="1">
      <c r="A157" s="23"/>
      <c r="B157" s="133"/>
      <c r="C157" s="24"/>
      <c r="D157" s="25"/>
      <c r="E157" s="25"/>
      <c r="F157" s="25"/>
      <c r="G157" s="26"/>
      <c r="H157" s="25"/>
      <c r="I157" s="27" t="s">
        <v>127</v>
      </c>
      <c r="J157" s="28"/>
      <c r="K157" s="147" t="s">
        <v>2</v>
      </c>
      <c r="L157" s="148"/>
      <c r="M157" s="148"/>
      <c r="N157" s="149"/>
      <c r="O157" s="150" t="s">
        <v>128</v>
      </c>
      <c r="P157" s="151"/>
      <c r="Q157" s="151"/>
      <c r="R157" s="152" t="s">
        <v>159</v>
      </c>
      <c r="S157" s="153"/>
      <c r="T157" s="154"/>
      <c r="AJ157" s="9"/>
      <c r="AK157" s="9"/>
      <c r="AL157" s="9"/>
      <c r="AM157" s="9"/>
    </row>
    <row r="158" spans="1:39" ht="16.5" thickBot="1">
      <c r="A158" s="29"/>
      <c r="B158" s="134"/>
      <c r="C158" s="30"/>
      <c r="D158" s="31" t="s">
        <v>129</v>
      </c>
      <c r="E158" s="167"/>
      <c r="F158" s="168"/>
      <c r="G158" s="169"/>
      <c r="H158" s="170" t="s">
        <v>130</v>
      </c>
      <c r="I158" s="171"/>
      <c r="J158" s="171"/>
      <c r="K158" s="172"/>
      <c r="L158" s="172"/>
      <c r="M158" s="172"/>
      <c r="N158" s="173"/>
      <c r="O158" s="32" t="s">
        <v>131</v>
      </c>
      <c r="P158" s="33"/>
      <c r="Q158" s="33"/>
      <c r="R158" s="157"/>
      <c r="S158" s="157"/>
      <c r="T158" s="158"/>
      <c r="AJ158" s="9"/>
      <c r="AK158" s="9"/>
      <c r="AL158" s="9"/>
      <c r="AM158" s="9"/>
    </row>
    <row r="159" spans="1:39" ht="15.75" thickTop="1">
      <c r="A159" s="34"/>
      <c r="B159" s="135"/>
      <c r="C159" s="35" t="s">
        <v>132</v>
      </c>
      <c r="D159" s="36" t="s">
        <v>133</v>
      </c>
      <c r="E159" s="161" t="s">
        <v>90</v>
      </c>
      <c r="F159" s="162"/>
      <c r="G159" s="161" t="s">
        <v>108</v>
      </c>
      <c r="H159" s="162"/>
      <c r="I159" s="161" t="s">
        <v>134</v>
      </c>
      <c r="J159" s="162"/>
      <c r="K159" s="161" t="s">
        <v>91</v>
      </c>
      <c r="L159" s="162"/>
      <c r="M159" s="161"/>
      <c r="N159" s="162"/>
      <c r="O159" s="37" t="s">
        <v>126</v>
      </c>
      <c r="P159" s="38" t="s">
        <v>135</v>
      </c>
      <c r="Q159" s="39" t="s">
        <v>136</v>
      </c>
      <c r="R159" s="40"/>
      <c r="S159" s="163" t="s">
        <v>38</v>
      </c>
      <c r="T159" s="164"/>
      <c r="V159" s="41" t="s">
        <v>137</v>
      </c>
      <c r="W159" s="42"/>
      <c r="X159" s="43" t="s">
        <v>138</v>
      </c>
      <c r="AJ159" s="9"/>
      <c r="AK159" s="9"/>
      <c r="AL159" s="9"/>
      <c r="AM159" s="9"/>
    </row>
    <row r="160" spans="1:39" ht="12.75">
      <c r="A160" s="44" t="s">
        <v>90</v>
      </c>
      <c r="B160" s="136">
        <v>2084</v>
      </c>
      <c r="C160" s="45" t="s">
        <v>275</v>
      </c>
      <c r="D160" s="46" t="s">
        <v>24</v>
      </c>
      <c r="E160" s="47"/>
      <c r="F160" s="48"/>
      <c r="G160" s="49">
        <f>+Q170</f>
        <v>3</v>
      </c>
      <c r="H160" s="50">
        <f>+R170</f>
        <v>0</v>
      </c>
      <c r="I160" s="49">
        <f>Q166</f>
        <v>3</v>
      </c>
      <c r="J160" s="50">
        <f>R166</f>
        <v>1</v>
      </c>
      <c r="K160" s="49">
        <f>Q168</f>
        <v>2</v>
      </c>
      <c r="L160" s="50">
        <f>R168</f>
        <v>3</v>
      </c>
      <c r="M160" s="49"/>
      <c r="N160" s="50"/>
      <c r="O160" s="51">
        <f>IF(SUM(E160:N160)=0,"",COUNTIF(F160:F163,"3"))</f>
        <v>2</v>
      </c>
      <c r="P160" s="52">
        <f>IF(SUM(F160:O160)=0,"",COUNTIF(E160:E163,"3"))</f>
        <v>1</v>
      </c>
      <c r="Q160" s="53">
        <f>IF(SUM(E160:N160)=0,"",SUM(F160:F163))</f>
        <v>8</v>
      </c>
      <c r="R160" s="54">
        <f>IF(SUM(E160:N160)=0,"",SUM(E160:E163))</f>
        <v>4</v>
      </c>
      <c r="S160" s="155"/>
      <c r="T160" s="156"/>
      <c r="V160" s="55">
        <f>+V166+V168+V170</f>
        <v>127</v>
      </c>
      <c r="W160" s="56">
        <f>+W166+W168+W170</f>
        <v>101</v>
      </c>
      <c r="X160" s="57">
        <f>+V160-W160</f>
        <v>26</v>
      </c>
      <c r="AJ160" s="9"/>
      <c r="AK160" s="9"/>
      <c r="AL160" s="9"/>
      <c r="AM160" s="9"/>
    </row>
    <row r="161" spans="1:39" ht="12.75">
      <c r="A161" s="58" t="s">
        <v>108</v>
      </c>
      <c r="B161" s="136">
        <v>1983</v>
      </c>
      <c r="C161" s="45" t="s">
        <v>224</v>
      </c>
      <c r="D161" s="59" t="s">
        <v>232</v>
      </c>
      <c r="E161" s="60">
        <f>+R170</f>
        <v>0</v>
      </c>
      <c r="F161" s="61">
        <f>+Q170</f>
        <v>3</v>
      </c>
      <c r="G161" s="62"/>
      <c r="H161" s="63"/>
      <c r="I161" s="60">
        <f>Q169</f>
        <v>2</v>
      </c>
      <c r="J161" s="61">
        <f>R169</f>
        <v>3</v>
      </c>
      <c r="K161" s="60">
        <f>Q167</f>
        <v>1</v>
      </c>
      <c r="L161" s="61">
        <f>R167</f>
        <v>3</v>
      </c>
      <c r="M161" s="60"/>
      <c r="N161" s="61"/>
      <c r="O161" s="51">
        <f>IF(SUM(E161:N161)=0,"",COUNTIF(H160:H163,"3"))</f>
        <v>0</v>
      </c>
      <c r="P161" s="52">
        <f>IF(SUM(F161:O161)=0,"",COUNTIF(G160:G163,"3"))</f>
        <v>3</v>
      </c>
      <c r="Q161" s="53">
        <f>IF(SUM(E161:N161)=0,"",SUM(H160:H163))</f>
        <v>3</v>
      </c>
      <c r="R161" s="54">
        <f>IF(SUM(E161:N161)=0,"",SUM(G160:G163))</f>
        <v>9</v>
      </c>
      <c r="S161" s="155"/>
      <c r="T161" s="156"/>
      <c r="V161" s="55">
        <f>+V167+V169+W170</f>
        <v>99</v>
      </c>
      <c r="W161" s="56">
        <f>+W167+W169+V170</f>
        <v>125</v>
      </c>
      <c r="X161" s="57">
        <f>+V161-W161</f>
        <v>-26</v>
      </c>
      <c r="AJ161" s="9"/>
      <c r="AK161" s="9"/>
      <c r="AL161" s="9"/>
      <c r="AM161" s="9"/>
    </row>
    <row r="162" spans="1:39" ht="12.75">
      <c r="A162" s="58" t="s">
        <v>134</v>
      </c>
      <c r="B162" s="136">
        <v>1914</v>
      </c>
      <c r="C162" s="45" t="s">
        <v>76</v>
      </c>
      <c r="D162" s="59" t="s">
        <v>77</v>
      </c>
      <c r="E162" s="60">
        <f>+R166</f>
        <v>1</v>
      </c>
      <c r="F162" s="61">
        <f>+Q166</f>
        <v>3</v>
      </c>
      <c r="G162" s="60">
        <f>R169</f>
        <v>3</v>
      </c>
      <c r="H162" s="61">
        <f>Q169</f>
        <v>2</v>
      </c>
      <c r="I162" s="62"/>
      <c r="J162" s="63"/>
      <c r="K162" s="60">
        <f>Q171</f>
        <v>2</v>
      </c>
      <c r="L162" s="61">
        <f>R171</f>
        <v>3</v>
      </c>
      <c r="M162" s="60"/>
      <c r="N162" s="61"/>
      <c r="O162" s="51">
        <f>IF(SUM(E162:N162)=0,"",COUNTIF(J160:J163,"3"))</f>
        <v>1</v>
      </c>
      <c r="P162" s="52">
        <f>IF(SUM(F162:O162)=0,"",COUNTIF(I160:I163,"3"))</f>
        <v>2</v>
      </c>
      <c r="Q162" s="53">
        <f>IF(SUM(E162:N162)=0,"",SUM(J160:J163))</f>
        <v>6</v>
      </c>
      <c r="R162" s="54">
        <f>IF(SUM(E162:N162)=0,"",SUM(I160:I163))</f>
        <v>8</v>
      </c>
      <c r="S162" s="155"/>
      <c r="T162" s="156"/>
      <c r="V162" s="55">
        <f>+W166+W169+V171</f>
        <v>120</v>
      </c>
      <c r="W162" s="56">
        <f>+V166+V169+W171</f>
        <v>139</v>
      </c>
      <c r="X162" s="57">
        <f>+V162-W162</f>
        <v>-19</v>
      </c>
      <c r="AJ162" s="9"/>
      <c r="AK162" s="9"/>
      <c r="AL162" s="9"/>
      <c r="AM162" s="9"/>
    </row>
    <row r="163" spans="1:39" ht="13.5" thickBot="1">
      <c r="A163" s="64" t="s">
        <v>91</v>
      </c>
      <c r="B163" s="138">
        <v>1907</v>
      </c>
      <c r="C163" s="65" t="s">
        <v>117</v>
      </c>
      <c r="D163" s="66" t="s">
        <v>28</v>
      </c>
      <c r="E163" s="67">
        <f>R168</f>
        <v>3</v>
      </c>
      <c r="F163" s="68">
        <f>Q168</f>
        <v>2</v>
      </c>
      <c r="G163" s="67">
        <f>R167</f>
        <v>3</v>
      </c>
      <c r="H163" s="68">
        <f>Q167</f>
        <v>1</v>
      </c>
      <c r="I163" s="67">
        <f>R171</f>
        <v>3</v>
      </c>
      <c r="J163" s="68">
        <f>Q171</f>
        <v>2</v>
      </c>
      <c r="K163" s="69"/>
      <c r="L163" s="70"/>
      <c r="M163" s="67"/>
      <c r="N163" s="68"/>
      <c r="O163" s="71">
        <f>IF(SUM(E163:N163)=0,"",COUNTIF(L160:L163,"3"))</f>
        <v>3</v>
      </c>
      <c r="P163" s="72">
        <f>IF(SUM(F163:O163)=0,"",COUNTIF(K160:K163,"3"))</f>
        <v>0</v>
      </c>
      <c r="Q163" s="73">
        <f>IF(SUM(E163:N164)=0,"",SUM(L160:L163))</f>
        <v>9</v>
      </c>
      <c r="R163" s="74">
        <f>IF(SUM(E163:N163)=0,"",SUM(K160:K163))</f>
        <v>5</v>
      </c>
      <c r="S163" s="159"/>
      <c r="T163" s="160"/>
      <c r="V163" s="55">
        <f>+W167+W168+W171</f>
        <v>153</v>
      </c>
      <c r="W163" s="56">
        <f>+V167+V168+V171</f>
        <v>134</v>
      </c>
      <c r="X163" s="57">
        <f>+V163-W163</f>
        <v>19</v>
      </c>
      <c r="AJ163" s="9"/>
      <c r="AK163" s="9"/>
      <c r="AL163" s="9"/>
      <c r="AM163" s="9"/>
    </row>
    <row r="164" spans="1:39" ht="15.75" thickTop="1">
      <c r="A164" s="75"/>
      <c r="B164" s="137"/>
      <c r="C164" s="76" t="s">
        <v>139</v>
      </c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8"/>
      <c r="T164" s="79"/>
      <c r="V164" s="80"/>
      <c r="W164" s="81" t="s">
        <v>140</v>
      </c>
      <c r="X164" s="82">
        <f>SUM(X160:X163)</f>
        <v>0</v>
      </c>
      <c r="Y164" s="81" t="str">
        <f>IF(X164=0,"OK","Virhe")</f>
        <v>OK</v>
      </c>
      <c r="AJ164" s="9"/>
      <c r="AK164" s="9"/>
      <c r="AL164" s="9"/>
      <c r="AM164" s="9"/>
    </row>
    <row r="165" spans="1:39" ht="15.75" thickBot="1">
      <c r="A165" s="83"/>
      <c r="B165" s="139"/>
      <c r="C165" s="84" t="s">
        <v>141</v>
      </c>
      <c r="D165" s="85"/>
      <c r="E165" s="85"/>
      <c r="F165" s="86"/>
      <c r="G165" s="183" t="s">
        <v>39</v>
      </c>
      <c r="H165" s="175"/>
      <c r="I165" s="174" t="s">
        <v>40</v>
      </c>
      <c r="J165" s="175"/>
      <c r="K165" s="174" t="s">
        <v>41</v>
      </c>
      <c r="L165" s="175"/>
      <c r="M165" s="174" t="s">
        <v>45</v>
      </c>
      <c r="N165" s="175"/>
      <c r="O165" s="174" t="s">
        <v>46</v>
      </c>
      <c r="P165" s="175"/>
      <c r="Q165" s="176" t="s">
        <v>37</v>
      </c>
      <c r="R165" s="177"/>
      <c r="T165" s="87"/>
      <c r="V165" s="88" t="s">
        <v>137</v>
      </c>
      <c r="W165" s="89"/>
      <c r="X165" s="43" t="s">
        <v>138</v>
      </c>
      <c r="AJ165" s="9"/>
      <c r="AK165" s="9"/>
      <c r="AL165" s="9"/>
      <c r="AM165" s="9"/>
    </row>
    <row r="166" spans="1:39" ht="15.75">
      <c r="A166" s="90" t="s">
        <v>142</v>
      </c>
      <c r="B166" s="128"/>
      <c r="C166" s="91" t="str">
        <f>IF(C160&gt;"",C160,"")</f>
        <v>O-V.Halonen</v>
      </c>
      <c r="D166" s="92" t="str">
        <f>IF(C162&gt;"",C162,"")</f>
        <v>Timo Mäkinen</v>
      </c>
      <c r="E166" s="77"/>
      <c r="F166" s="93"/>
      <c r="G166" s="178">
        <v>-5</v>
      </c>
      <c r="H166" s="179"/>
      <c r="I166" s="180">
        <v>3</v>
      </c>
      <c r="J166" s="181"/>
      <c r="K166" s="180">
        <v>4</v>
      </c>
      <c r="L166" s="181"/>
      <c r="M166" s="180">
        <v>8</v>
      </c>
      <c r="N166" s="181"/>
      <c r="O166" s="182"/>
      <c r="P166" s="181"/>
      <c r="Q166" s="94">
        <f aca="true" t="shared" si="130" ref="Q166:Q171">IF(COUNT(G166:O166)=0,"",COUNTIF(G166:O166,"&gt;=0"))</f>
        <v>3</v>
      </c>
      <c r="R166" s="95">
        <f aca="true" t="shared" si="131" ref="R166:R171">IF(COUNT(G166:O166)=0,"",(IF(LEFT(G166,1)="-",1,0)+IF(LEFT(I166,1)="-",1,0)+IF(LEFT(K166,1)="-",1,0)+IF(LEFT(M166,1)="-",1,0)+IF(LEFT(O166,1)="-",1,0)))</f>
        <v>1</v>
      </c>
      <c r="S166" s="96"/>
      <c r="T166" s="97"/>
      <c r="V166" s="98">
        <f aca="true" t="shared" si="132" ref="V166:V171">+Z166+AB166+AD166+AF166+AH166</f>
        <v>38</v>
      </c>
      <c r="W166" s="99">
        <f aca="true" t="shared" si="133" ref="W166:W171">+AA166+AC166+AE166+AG166+AI166</f>
        <v>26</v>
      </c>
      <c r="X166" s="100">
        <f aca="true" t="shared" si="134" ref="X166:X171">+V166-W166</f>
        <v>12</v>
      </c>
      <c r="Z166" s="101">
        <f aca="true" t="shared" si="135" ref="Z166:Z171">IF(G166="",0,IF(LEFT(G166,1)="-",ABS(G166),(IF(G166&gt;9,G166+2,11))))</f>
        <v>5</v>
      </c>
      <c r="AA166" s="102">
        <f aca="true" t="shared" si="136" ref="AA166:AA171">IF(G166="",0,IF(LEFT(G166,1)="-",(IF(ABS(G166)&gt;9,(ABS(G166)+2),11)),G166))</f>
        <v>11</v>
      </c>
      <c r="AB166" s="101">
        <f aca="true" t="shared" si="137" ref="AB166:AB171">IF(I166="",0,IF(LEFT(I166,1)="-",ABS(I166),(IF(I166&gt;9,I166+2,11))))</f>
        <v>11</v>
      </c>
      <c r="AC166" s="102">
        <f aca="true" t="shared" si="138" ref="AC166:AC171">IF(I166="",0,IF(LEFT(I166,1)="-",(IF(ABS(I166)&gt;9,(ABS(I166)+2),11)),I166))</f>
        <v>3</v>
      </c>
      <c r="AD166" s="101">
        <f aca="true" t="shared" si="139" ref="AD166:AD171">IF(K166="",0,IF(LEFT(K166,1)="-",ABS(K166),(IF(K166&gt;9,K166+2,11))))</f>
        <v>11</v>
      </c>
      <c r="AE166" s="102">
        <f aca="true" t="shared" si="140" ref="AE166:AE171">IF(K166="",0,IF(LEFT(K166,1)="-",(IF(ABS(K166)&gt;9,(ABS(K166)+2),11)),K166))</f>
        <v>4</v>
      </c>
      <c r="AF166" s="101">
        <f aca="true" t="shared" si="141" ref="AF166:AF171">IF(M166="",0,IF(LEFT(M166,1)="-",ABS(M166),(IF(M166&gt;9,M166+2,11))))</f>
        <v>11</v>
      </c>
      <c r="AG166" s="102">
        <f aca="true" t="shared" si="142" ref="AG166:AG171">IF(M166="",0,IF(LEFT(M166,1)="-",(IF(ABS(M166)&gt;9,(ABS(M166)+2),11)),M166))</f>
        <v>8</v>
      </c>
      <c r="AH166" s="101">
        <f aca="true" t="shared" si="143" ref="AH166:AH171">IF(O166="",0,IF(LEFT(O166,1)="-",ABS(O166),(IF(O166&gt;9,O166+2,11))))</f>
        <v>0</v>
      </c>
      <c r="AI166" s="102">
        <f aca="true" t="shared" si="144" ref="AI166:AI171">IF(O166="",0,IF(LEFT(O166,1)="-",(IF(ABS(O166)&gt;9,(ABS(O166)+2),11)),O166))</f>
        <v>0</v>
      </c>
      <c r="AJ166" s="9"/>
      <c r="AK166" s="9"/>
      <c r="AL166" s="9"/>
      <c r="AM166" s="9"/>
    </row>
    <row r="167" spans="1:39" ht="15.75">
      <c r="A167" s="90" t="s">
        <v>143</v>
      </c>
      <c r="B167" s="128"/>
      <c r="C167" s="91" t="str">
        <f>IF(C161&gt;"",C161,"")</f>
        <v>Dimitry Vyskubov</v>
      </c>
      <c r="D167" s="103" t="str">
        <f>IF(C163&gt;"",C163,"")</f>
        <v>Roni Kantola</v>
      </c>
      <c r="E167" s="104"/>
      <c r="F167" s="93"/>
      <c r="G167" s="184">
        <v>11</v>
      </c>
      <c r="H167" s="185"/>
      <c r="I167" s="184">
        <v>-9</v>
      </c>
      <c r="J167" s="185"/>
      <c r="K167" s="184">
        <v>-7</v>
      </c>
      <c r="L167" s="185"/>
      <c r="M167" s="184">
        <v>-3</v>
      </c>
      <c r="N167" s="185"/>
      <c r="O167" s="184"/>
      <c r="P167" s="185"/>
      <c r="Q167" s="94">
        <f t="shared" si="130"/>
        <v>1</v>
      </c>
      <c r="R167" s="95">
        <f t="shared" si="131"/>
        <v>3</v>
      </c>
      <c r="S167" s="105"/>
      <c r="T167" s="106"/>
      <c r="V167" s="98">
        <f t="shared" si="132"/>
        <v>32</v>
      </c>
      <c r="W167" s="99">
        <f t="shared" si="133"/>
        <v>44</v>
      </c>
      <c r="X167" s="100">
        <f t="shared" si="134"/>
        <v>-12</v>
      </c>
      <c r="Z167" s="107">
        <f t="shared" si="135"/>
        <v>13</v>
      </c>
      <c r="AA167" s="108">
        <f t="shared" si="136"/>
        <v>11</v>
      </c>
      <c r="AB167" s="107">
        <f t="shared" si="137"/>
        <v>9</v>
      </c>
      <c r="AC167" s="108">
        <f t="shared" si="138"/>
        <v>11</v>
      </c>
      <c r="AD167" s="107">
        <f t="shared" si="139"/>
        <v>7</v>
      </c>
      <c r="AE167" s="108">
        <f t="shared" si="140"/>
        <v>11</v>
      </c>
      <c r="AF167" s="107">
        <f t="shared" si="141"/>
        <v>3</v>
      </c>
      <c r="AG167" s="108">
        <f t="shared" si="142"/>
        <v>11</v>
      </c>
      <c r="AH167" s="107">
        <f t="shared" si="143"/>
        <v>0</v>
      </c>
      <c r="AI167" s="108">
        <f t="shared" si="144"/>
        <v>0</v>
      </c>
      <c r="AJ167" s="9"/>
      <c r="AK167" s="9"/>
      <c r="AL167" s="9"/>
      <c r="AM167" s="9"/>
    </row>
    <row r="168" spans="1:39" ht="16.5" thickBot="1">
      <c r="A168" s="90" t="s">
        <v>144</v>
      </c>
      <c r="B168" s="128"/>
      <c r="C168" s="109" t="str">
        <f>IF(C160&gt;"",C160,"")</f>
        <v>O-V.Halonen</v>
      </c>
      <c r="D168" s="110" t="str">
        <f>IF(C163&gt;"",C163,"")</f>
        <v>Roni Kantola</v>
      </c>
      <c r="E168" s="85"/>
      <c r="F168" s="86"/>
      <c r="G168" s="186">
        <v>5</v>
      </c>
      <c r="H168" s="187"/>
      <c r="I168" s="186">
        <v>-13</v>
      </c>
      <c r="J168" s="187"/>
      <c r="K168" s="186">
        <v>-10</v>
      </c>
      <c r="L168" s="187"/>
      <c r="M168" s="186">
        <v>13</v>
      </c>
      <c r="N168" s="187"/>
      <c r="O168" s="186">
        <v>-6</v>
      </c>
      <c r="P168" s="187"/>
      <c r="Q168" s="94">
        <f t="shared" si="130"/>
        <v>2</v>
      </c>
      <c r="R168" s="95">
        <f t="shared" si="131"/>
        <v>3</v>
      </c>
      <c r="S168" s="105"/>
      <c r="T168" s="106"/>
      <c r="V168" s="98">
        <f t="shared" si="132"/>
        <v>55</v>
      </c>
      <c r="W168" s="99">
        <f t="shared" si="133"/>
        <v>56</v>
      </c>
      <c r="X168" s="100">
        <f t="shared" si="134"/>
        <v>-1</v>
      </c>
      <c r="Z168" s="107">
        <f t="shared" si="135"/>
        <v>11</v>
      </c>
      <c r="AA168" s="108">
        <f t="shared" si="136"/>
        <v>5</v>
      </c>
      <c r="AB168" s="107">
        <f t="shared" si="137"/>
        <v>13</v>
      </c>
      <c r="AC168" s="108">
        <f t="shared" si="138"/>
        <v>15</v>
      </c>
      <c r="AD168" s="107">
        <f t="shared" si="139"/>
        <v>10</v>
      </c>
      <c r="AE168" s="108">
        <f t="shared" si="140"/>
        <v>12</v>
      </c>
      <c r="AF168" s="107">
        <f t="shared" si="141"/>
        <v>15</v>
      </c>
      <c r="AG168" s="108">
        <f t="shared" si="142"/>
        <v>13</v>
      </c>
      <c r="AH168" s="107">
        <f t="shared" si="143"/>
        <v>6</v>
      </c>
      <c r="AI168" s="108">
        <f t="shared" si="144"/>
        <v>11</v>
      </c>
      <c r="AJ168" s="9"/>
      <c r="AK168" s="9"/>
      <c r="AL168" s="9"/>
      <c r="AM168" s="9"/>
    </row>
    <row r="169" spans="1:39" ht="15.75">
      <c r="A169" s="90" t="s">
        <v>145</v>
      </c>
      <c r="B169" s="128"/>
      <c r="C169" s="91" t="str">
        <f>IF(C161&gt;"",C161,"")</f>
        <v>Dimitry Vyskubov</v>
      </c>
      <c r="D169" s="103" t="str">
        <f>IF(C162&gt;"",C162,"")</f>
        <v>Timo Mäkinen</v>
      </c>
      <c r="E169" s="77"/>
      <c r="F169" s="93"/>
      <c r="G169" s="180">
        <v>-9</v>
      </c>
      <c r="H169" s="181"/>
      <c r="I169" s="180">
        <v>6</v>
      </c>
      <c r="J169" s="181"/>
      <c r="K169" s="180">
        <v>-8</v>
      </c>
      <c r="L169" s="181"/>
      <c r="M169" s="180">
        <v>8</v>
      </c>
      <c r="N169" s="181"/>
      <c r="O169" s="180">
        <v>-9</v>
      </c>
      <c r="P169" s="181"/>
      <c r="Q169" s="94">
        <f t="shared" si="130"/>
        <v>2</v>
      </c>
      <c r="R169" s="95">
        <f t="shared" si="131"/>
        <v>3</v>
      </c>
      <c r="S169" s="105"/>
      <c r="T169" s="106"/>
      <c r="V169" s="98">
        <f t="shared" si="132"/>
        <v>48</v>
      </c>
      <c r="W169" s="99">
        <f t="shared" si="133"/>
        <v>47</v>
      </c>
      <c r="X169" s="100">
        <f t="shared" si="134"/>
        <v>1</v>
      </c>
      <c r="Z169" s="107">
        <f t="shared" si="135"/>
        <v>9</v>
      </c>
      <c r="AA169" s="108">
        <f t="shared" si="136"/>
        <v>11</v>
      </c>
      <c r="AB169" s="107">
        <f t="shared" si="137"/>
        <v>11</v>
      </c>
      <c r="AC169" s="108">
        <f t="shared" si="138"/>
        <v>6</v>
      </c>
      <c r="AD169" s="107">
        <f t="shared" si="139"/>
        <v>8</v>
      </c>
      <c r="AE169" s="108">
        <f t="shared" si="140"/>
        <v>11</v>
      </c>
      <c r="AF169" s="107">
        <f t="shared" si="141"/>
        <v>11</v>
      </c>
      <c r="AG169" s="108">
        <f t="shared" si="142"/>
        <v>8</v>
      </c>
      <c r="AH169" s="107">
        <f t="shared" si="143"/>
        <v>9</v>
      </c>
      <c r="AI169" s="108">
        <f t="shared" si="144"/>
        <v>11</v>
      </c>
      <c r="AJ169" s="9"/>
      <c r="AK169" s="9"/>
      <c r="AL169" s="9"/>
      <c r="AM169" s="9"/>
    </row>
    <row r="170" spans="1:39" ht="15.75">
      <c r="A170" s="90" t="s">
        <v>146</v>
      </c>
      <c r="B170" s="128"/>
      <c r="C170" s="91" t="str">
        <f>IF(C160&gt;"",C160,"")</f>
        <v>O-V.Halonen</v>
      </c>
      <c r="D170" s="103" t="str">
        <f>IF(C161&gt;"",C161,"")</f>
        <v>Dimitry Vyskubov</v>
      </c>
      <c r="E170" s="104"/>
      <c r="F170" s="93"/>
      <c r="G170" s="184">
        <v>5</v>
      </c>
      <c r="H170" s="185"/>
      <c r="I170" s="184">
        <v>4</v>
      </c>
      <c r="J170" s="185"/>
      <c r="K170" s="188">
        <v>10</v>
      </c>
      <c r="L170" s="185"/>
      <c r="M170" s="184"/>
      <c r="N170" s="185"/>
      <c r="O170" s="184"/>
      <c r="P170" s="185"/>
      <c r="Q170" s="94">
        <f t="shared" si="130"/>
        <v>3</v>
      </c>
      <c r="R170" s="95">
        <f t="shared" si="131"/>
        <v>0</v>
      </c>
      <c r="S170" s="105"/>
      <c r="T170" s="106"/>
      <c r="V170" s="98">
        <f t="shared" si="132"/>
        <v>34</v>
      </c>
      <c r="W170" s="99">
        <f t="shared" si="133"/>
        <v>19</v>
      </c>
      <c r="X170" s="100">
        <f t="shared" si="134"/>
        <v>15</v>
      </c>
      <c r="Z170" s="107">
        <f t="shared" si="135"/>
        <v>11</v>
      </c>
      <c r="AA170" s="108">
        <f t="shared" si="136"/>
        <v>5</v>
      </c>
      <c r="AB170" s="107">
        <f t="shared" si="137"/>
        <v>11</v>
      </c>
      <c r="AC170" s="108">
        <f t="shared" si="138"/>
        <v>4</v>
      </c>
      <c r="AD170" s="107">
        <f t="shared" si="139"/>
        <v>12</v>
      </c>
      <c r="AE170" s="108">
        <f t="shared" si="140"/>
        <v>10</v>
      </c>
      <c r="AF170" s="107">
        <f t="shared" si="141"/>
        <v>0</v>
      </c>
      <c r="AG170" s="108">
        <f t="shared" si="142"/>
        <v>0</v>
      </c>
      <c r="AH170" s="107">
        <f t="shared" si="143"/>
        <v>0</v>
      </c>
      <c r="AI170" s="108">
        <f t="shared" si="144"/>
        <v>0</v>
      </c>
      <c r="AJ170" s="9"/>
      <c r="AK170" s="9"/>
      <c r="AL170" s="9"/>
      <c r="AM170" s="9"/>
    </row>
    <row r="171" spans="1:39" ht="16.5" thickBot="1">
      <c r="A171" s="111" t="s">
        <v>147</v>
      </c>
      <c r="B171" s="140"/>
      <c r="C171" s="112" t="str">
        <f>IF(C162&gt;"",C162,"")</f>
        <v>Timo Mäkinen</v>
      </c>
      <c r="D171" s="113" t="str">
        <f>IF(C163&gt;"",C163,"")</f>
        <v>Roni Kantola</v>
      </c>
      <c r="E171" s="114"/>
      <c r="F171" s="115"/>
      <c r="G171" s="165">
        <v>11</v>
      </c>
      <c r="H171" s="166"/>
      <c r="I171" s="165">
        <v>-5</v>
      </c>
      <c r="J171" s="166"/>
      <c r="K171" s="165">
        <v>-8</v>
      </c>
      <c r="L171" s="166"/>
      <c r="M171" s="165">
        <v>8</v>
      </c>
      <c r="N171" s="166"/>
      <c r="O171" s="165">
        <v>-10</v>
      </c>
      <c r="P171" s="166"/>
      <c r="Q171" s="116">
        <f t="shared" si="130"/>
        <v>2</v>
      </c>
      <c r="R171" s="117">
        <f t="shared" si="131"/>
        <v>3</v>
      </c>
      <c r="S171" s="118"/>
      <c r="T171" s="119"/>
      <c r="V171" s="98">
        <f t="shared" si="132"/>
        <v>47</v>
      </c>
      <c r="W171" s="99">
        <f t="shared" si="133"/>
        <v>53</v>
      </c>
      <c r="X171" s="100">
        <f t="shared" si="134"/>
        <v>-6</v>
      </c>
      <c r="Z171" s="120">
        <f t="shared" si="135"/>
        <v>13</v>
      </c>
      <c r="AA171" s="121">
        <f t="shared" si="136"/>
        <v>11</v>
      </c>
      <c r="AB171" s="120">
        <f t="shared" si="137"/>
        <v>5</v>
      </c>
      <c r="AC171" s="121">
        <f t="shared" si="138"/>
        <v>11</v>
      </c>
      <c r="AD171" s="120">
        <f t="shared" si="139"/>
        <v>8</v>
      </c>
      <c r="AE171" s="121">
        <f t="shared" si="140"/>
        <v>11</v>
      </c>
      <c r="AF171" s="120">
        <f t="shared" si="141"/>
        <v>11</v>
      </c>
      <c r="AG171" s="121">
        <f t="shared" si="142"/>
        <v>8</v>
      </c>
      <c r="AH171" s="120">
        <f t="shared" si="143"/>
        <v>10</v>
      </c>
      <c r="AI171" s="121">
        <f t="shared" si="144"/>
        <v>12</v>
      </c>
      <c r="AJ171" s="9"/>
      <c r="AK171" s="9"/>
      <c r="AL171" s="9"/>
      <c r="AM171" s="9"/>
    </row>
    <row r="172" spans="1:39" ht="13.5" thickTop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3.5" thickBo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:39" ht="16.5" thickTop="1">
      <c r="A174" s="23"/>
      <c r="B174" s="133"/>
      <c r="C174" s="24"/>
      <c r="D174" s="25"/>
      <c r="E174" s="25"/>
      <c r="F174" s="25"/>
      <c r="G174" s="26"/>
      <c r="H174" s="25"/>
      <c r="I174" s="27" t="s">
        <v>127</v>
      </c>
      <c r="J174" s="28"/>
      <c r="K174" s="147" t="s">
        <v>2</v>
      </c>
      <c r="L174" s="148"/>
      <c r="M174" s="148"/>
      <c r="N174" s="149"/>
      <c r="O174" s="150" t="s">
        <v>128</v>
      </c>
      <c r="P174" s="151"/>
      <c r="Q174" s="151"/>
      <c r="R174" s="152" t="s">
        <v>160</v>
      </c>
      <c r="S174" s="153"/>
      <c r="T174" s="154"/>
      <c r="AJ174" s="9"/>
      <c r="AK174" s="9"/>
      <c r="AL174" s="9"/>
      <c r="AM174" s="9"/>
    </row>
    <row r="175" spans="1:39" ht="16.5" thickBot="1">
      <c r="A175" s="29"/>
      <c r="B175" s="134"/>
      <c r="C175" s="30"/>
      <c r="D175" s="31" t="s">
        <v>129</v>
      </c>
      <c r="E175" s="167"/>
      <c r="F175" s="168"/>
      <c r="G175" s="169"/>
      <c r="H175" s="170" t="s">
        <v>130</v>
      </c>
      <c r="I175" s="171"/>
      <c r="J175" s="171"/>
      <c r="K175" s="172"/>
      <c r="L175" s="172"/>
      <c r="M175" s="172"/>
      <c r="N175" s="173"/>
      <c r="O175" s="32" t="s">
        <v>131</v>
      </c>
      <c r="P175" s="33"/>
      <c r="Q175" s="33"/>
      <c r="R175" s="157"/>
      <c r="S175" s="157"/>
      <c r="T175" s="158"/>
      <c r="AJ175" s="9"/>
      <c r="AK175" s="9"/>
      <c r="AL175" s="9"/>
      <c r="AM175" s="9"/>
    </row>
    <row r="176" spans="1:39" ht="15.75" thickTop="1">
      <c r="A176" s="34"/>
      <c r="B176" s="135"/>
      <c r="C176" s="35" t="s">
        <v>132</v>
      </c>
      <c r="D176" s="36" t="s">
        <v>133</v>
      </c>
      <c r="E176" s="161" t="s">
        <v>90</v>
      </c>
      <c r="F176" s="162"/>
      <c r="G176" s="161" t="s">
        <v>108</v>
      </c>
      <c r="H176" s="162"/>
      <c r="I176" s="161" t="s">
        <v>134</v>
      </c>
      <c r="J176" s="162"/>
      <c r="K176" s="161" t="s">
        <v>91</v>
      </c>
      <c r="L176" s="162"/>
      <c r="M176" s="161"/>
      <c r="N176" s="162"/>
      <c r="O176" s="37" t="s">
        <v>126</v>
      </c>
      <c r="P176" s="38" t="s">
        <v>135</v>
      </c>
      <c r="Q176" s="39" t="s">
        <v>136</v>
      </c>
      <c r="R176" s="40"/>
      <c r="S176" s="163" t="s">
        <v>38</v>
      </c>
      <c r="T176" s="164"/>
      <c r="V176" s="41" t="s">
        <v>137</v>
      </c>
      <c r="W176" s="42"/>
      <c r="X176" s="43" t="s">
        <v>138</v>
      </c>
      <c r="AJ176" s="9"/>
      <c r="AK176" s="9"/>
      <c r="AL176" s="9"/>
      <c r="AM176" s="9"/>
    </row>
    <row r="177" spans="1:39" ht="12.75">
      <c r="A177" s="44" t="s">
        <v>90</v>
      </c>
      <c r="B177" s="136">
        <v>2111</v>
      </c>
      <c r="C177" s="45" t="s">
        <v>152</v>
      </c>
      <c r="D177" s="59" t="s">
        <v>153</v>
      </c>
      <c r="E177" s="47"/>
      <c r="F177" s="48"/>
      <c r="G177" s="49">
        <f>+Q187</f>
        <v>3</v>
      </c>
      <c r="H177" s="50">
        <f>+R187</f>
        <v>0</v>
      </c>
      <c r="I177" s="49">
        <f>Q183</f>
        <v>3</v>
      </c>
      <c r="J177" s="50">
        <f>R183</f>
        <v>0</v>
      </c>
      <c r="K177" s="49">
        <f>Q185</f>
        <v>3</v>
      </c>
      <c r="L177" s="50">
        <f>R185</f>
        <v>0</v>
      </c>
      <c r="M177" s="49"/>
      <c r="N177" s="50"/>
      <c r="O177" s="51">
        <f>IF(SUM(E177:N177)=0,"",COUNTIF(F177:F180,"3"))</f>
        <v>3</v>
      </c>
      <c r="P177" s="52">
        <f>IF(SUM(F177:O177)=0,"",COUNTIF(E177:E180,"3"))</f>
        <v>0</v>
      </c>
      <c r="Q177" s="53">
        <f>IF(SUM(E177:N177)=0,"",SUM(F177:F180))</f>
        <v>9</v>
      </c>
      <c r="R177" s="54">
        <f>IF(SUM(E177:N177)=0,"",SUM(E177:E180))</f>
        <v>0</v>
      </c>
      <c r="S177" s="155"/>
      <c r="T177" s="156"/>
      <c r="V177" s="55">
        <f>+V183+V185+V187</f>
        <v>99</v>
      </c>
      <c r="W177" s="56">
        <f>+W183+W185+W187</f>
        <v>46</v>
      </c>
      <c r="X177" s="57">
        <f>+V177-W177</f>
        <v>53</v>
      </c>
      <c r="AJ177" s="9"/>
      <c r="AK177" s="9"/>
      <c r="AL177" s="9"/>
      <c r="AM177" s="9"/>
    </row>
    <row r="178" spans="1:39" ht="12.75">
      <c r="A178" s="58" t="s">
        <v>108</v>
      </c>
      <c r="B178" s="136">
        <v>2047</v>
      </c>
      <c r="C178" s="45" t="s">
        <v>47</v>
      </c>
      <c r="D178" s="59" t="s">
        <v>119</v>
      </c>
      <c r="E178" s="60">
        <f>+R187</f>
        <v>0</v>
      </c>
      <c r="F178" s="61">
        <f>+Q187</f>
        <v>3</v>
      </c>
      <c r="G178" s="62"/>
      <c r="H178" s="63"/>
      <c r="I178" s="60">
        <f>Q186</f>
        <v>3</v>
      </c>
      <c r="J178" s="61">
        <f>R186</f>
        <v>0</v>
      </c>
      <c r="K178" s="60">
        <f>Q184</f>
        <v>0</v>
      </c>
      <c r="L178" s="61">
        <f>R184</f>
        <v>3</v>
      </c>
      <c r="M178" s="60"/>
      <c r="N178" s="61"/>
      <c r="O178" s="51">
        <f>IF(SUM(E178:N178)=0,"",COUNTIF(H177:H180,"3"))</f>
        <v>1</v>
      </c>
      <c r="P178" s="52">
        <f>IF(SUM(F178:O178)=0,"",COUNTIF(G177:G180,"3"))</f>
        <v>2</v>
      </c>
      <c r="Q178" s="53">
        <f>IF(SUM(E178:N178)=0,"",SUM(H177:H180))</f>
        <v>3</v>
      </c>
      <c r="R178" s="54">
        <f>IF(SUM(E178:N178)=0,"",SUM(G177:G180))</f>
        <v>6</v>
      </c>
      <c r="S178" s="155"/>
      <c r="T178" s="156"/>
      <c r="V178" s="55">
        <f>+V184+V186+W187</f>
        <v>74</v>
      </c>
      <c r="W178" s="56">
        <f>+W184+W186+V187</f>
        <v>92</v>
      </c>
      <c r="X178" s="57">
        <f>+V178-W178</f>
        <v>-18</v>
      </c>
      <c r="AJ178" s="9"/>
      <c r="AK178" s="9"/>
      <c r="AL178" s="9"/>
      <c r="AM178" s="9"/>
    </row>
    <row r="179" spans="1:39" ht="12.75">
      <c r="A179" s="58" t="s">
        <v>134</v>
      </c>
      <c r="B179" s="136">
        <v>1923</v>
      </c>
      <c r="C179" s="45" t="s">
        <v>223</v>
      </c>
      <c r="D179" s="59" t="s">
        <v>26</v>
      </c>
      <c r="E179" s="60">
        <f>+R183</f>
        <v>0</v>
      </c>
      <c r="F179" s="61">
        <f>+Q183</f>
        <v>3</v>
      </c>
      <c r="G179" s="60">
        <f>R186</f>
        <v>0</v>
      </c>
      <c r="H179" s="61">
        <f>Q186</f>
        <v>3</v>
      </c>
      <c r="I179" s="62"/>
      <c r="J179" s="63"/>
      <c r="K179" s="60">
        <f>Q188</f>
        <v>1</v>
      </c>
      <c r="L179" s="61">
        <f>R188</f>
        <v>3</v>
      </c>
      <c r="M179" s="60"/>
      <c r="N179" s="61"/>
      <c r="O179" s="51">
        <f>IF(SUM(E179:N179)=0,"",COUNTIF(J177:J180,"3"))</f>
        <v>0</v>
      </c>
      <c r="P179" s="52">
        <f>IF(SUM(F179:O179)=0,"",COUNTIF(I177:I180,"3"))</f>
        <v>3</v>
      </c>
      <c r="Q179" s="53">
        <f>IF(SUM(E179:N179)=0,"",SUM(J177:J180))</f>
        <v>1</v>
      </c>
      <c r="R179" s="54">
        <f>IF(SUM(E179:N179)=0,"",SUM(I177:I180))</f>
        <v>9</v>
      </c>
      <c r="S179" s="155"/>
      <c r="T179" s="156"/>
      <c r="V179" s="55">
        <f>+W183+W186+V188</f>
        <v>74</v>
      </c>
      <c r="W179" s="56">
        <f>+V183+V186+W188</f>
        <v>110</v>
      </c>
      <c r="X179" s="57">
        <f>+V179-W179</f>
        <v>-36</v>
      </c>
      <c r="AJ179" s="9"/>
      <c r="AK179" s="9"/>
      <c r="AL179" s="9"/>
      <c r="AM179" s="9"/>
    </row>
    <row r="180" spans="1:39" ht="13.5" thickBot="1">
      <c r="A180" s="64" t="s">
        <v>91</v>
      </c>
      <c r="B180" s="138">
        <v>1921</v>
      </c>
      <c r="C180" s="65" t="s">
        <v>238</v>
      </c>
      <c r="D180" s="66" t="s">
        <v>232</v>
      </c>
      <c r="E180" s="67">
        <f>R185</f>
        <v>0</v>
      </c>
      <c r="F180" s="68">
        <f>Q185</f>
        <v>3</v>
      </c>
      <c r="G180" s="67">
        <f>R184</f>
        <v>3</v>
      </c>
      <c r="H180" s="68">
        <f>Q184</f>
        <v>0</v>
      </c>
      <c r="I180" s="67">
        <f>R188</f>
        <v>3</v>
      </c>
      <c r="J180" s="68">
        <f>Q188</f>
        <v>1</v>
      </c>
      <c r="K180" s="69"/>
      <c r="L180" s="70"/>
      <c r="M180" s="67"/>
      <c r="N180" s="68"/>
      <c r="O180" s="71">
        <f>IF(SUM(E180:N180)=0,"",COUNTIF(L177:L180,"3"))</f>
        <v>2</v>
      </c>
      <c r="P180" s="72">
        <f>IF(SUM(F180:O180)=0,"",COUNTIF(K177:K180,"3"))</f>
        <v>1</v>
      </c>
      <c r="Q180" s="73">
        <f>IF(SUM(E180:N181)=0,"",SUM(L177:L180))</f>
        <v>6</v>
      </c>
      <c r="R180" s="74">
        <f>IF(SUM(E180:N180)=0,"",SUM(K177:K180))</f>
        <v>4</v>
      </c>
      <c r="S180" s="159"/>
      <c r="T180" s="160"/>
      <c r="V180" s="55">
        <f>+W184+W185+W188</f>
        <v>96</v>
      </c>
      <c r="W180" s="56">
        <f>+V184+V185+V188</f>
        <v>95</v>
      </c>
      <c r="X180" s="57">
        <f>+V180-W180</f>
        <v>1</v>
      </c>
      <c r="AJ180" s="9"/>
      <c r="AK180" s="9"/>
      <c r="AL180" s="9"/>
      <c r="AM180" s="9"/>
    </row>
    <row r="181" spans="1:39" ht="15.75" thickTop="1">
      <c r="A181" s="75"/>
      <c r="B181" s="137"/>
      <c r="C181" s="76" t="s">
        <v>139</v>
      </c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8"/>
      <c r="T181" s="79"/>
      <c r="V181" s="80"/>
      <c r="W181" s="81" t="s">
        <v>140</v>
      </c>
      <c r="X181" s="82">
        <f>SUM(X177:X180)</f>
        <v>0</v>
      </c>
      <c r="Y181" s="81" t="str">
        <f>IF(X181=0,"OK","Virhe")</f>
        <v>OK</v>
      </c>
      <c r="AJ181" s="9"/>
      <c r="AK181" s="9"/>
      <c r="AL181" s="9"/>
      <c r="AM181" s="9"/>
    </row>
    <row r="182" spans="1:39" ht="15.75" thickBot="1">
      <c r="A182" s="83"/>
      <c r="B182" s="139"/>
      <c r="C182" s="84" t="s">
        <v>141</v>
      </c>
      <c r="D182" s="85"/>
      <c r="E182" s="85"/>
      <c r="F182" s="86"/>
      <c r="G182" s="183" t="s">
        <v>39</v>
      </c>
      <c r="H182" s="175"/>
      <c r="I182" s="174" t="s">
        <v>40</v>
      </c>
      <c r="J182" s="175"/>
      <c r="K182" s="174" t="s">
        <v>41</v>
      </c>
      <c r="L182" s="175"/>
      <c r="M182" s="174" t="s">
        <v>45</v>
      </c>
      <c r="N182" s="175"/>
      <c r="O182" s="174" t="s">
        <v>46</v>
      </c>
      <c r="P182" s="175"/>
      <c r="Q182" s="176" t="s">
        <v>37</v>
      </c>
      <c r="R182" s="177"/>
      <c r="T182" s="87"/>
      <c r="V182" s="88" t="s">
        <v>137</v>
      </c>
      <c r="W182" s="89"/>
      <c r="X182" s="43" t="s">
        <v>138</v>
      </c>
      <c r="AJ182" s="9"/>
      <c r="AK182" s="9"/>
      <c r="AL182" s="9"/>
      <c r="AM182" s="9"/>
    </row>
    <row r="183" spans="1:39" ht="15.75">
      <c r="A183" s="90" t="s">
        <v>142</v>
      </c>
      <c r="B183" s="128"/>
      <c r="C183" s="91" t="str">
        <f>IF(C177&gt;"",C177,"")</f>
        <v>Tuomas Perkkiö</v>
      </c>
      <c r="D183" s="92" t="str">
        <f>IF(C179&gt;"",C179,"")</f>
        <v>Aleksi Ristiluoma</v>
      </c>
      <c r="E183" s="77"/>
      <c r="F183" s="93"/>
      <c r="G183" s="178">
        <v>4</v>
      </c>
      <c r="H183" s="179"/>
      <c r="I183" s="180">
        <v>2</v>
      </c>
      <c r="J183" s="181"/>
      <c r="K183" s="180">
        <v>4</v>
      </c>
      <c r="L183" s="181"/>
      <c r="M183" s="180"/>
      <c r="N183" s="181"/>
      <c r="O183" s="182"/>
      <c r="P183" s="181"/>
      <c r="Q183" s="94">
        <f aca="true" t="shared" si="145" ref="Q183:Q188">IF(COUNT(G183:O183)=0,"",COUNTIF(G183:O183,"&gt;=0"))</f>
        <v>3</v>
      </c>
      <c r="R183" s="95">
        <f aca="true" t="shared" si="146" ref="R183:R188">IF(COUNT(G183:O183)=0,"",(IF(LEFT(G183,1)="-",1,0)+IF(LEFT(I183,1)="-",1,0)+IF(LEFT(K183,1)="-",1,0)+IF(LEFT(M183,1)="-",1,0)+IF(LEFT(O183,1)="-",1,0)))</f>
        <v>0</v>
      </c>
      <c r="S183" s="96"/>
      <c r="T183" s="97"/>
      <c r="V183" s="98">
        <f aca="true" t="shared" si="147" ref="V183:V188">+Z183+AB183+AD183+AF183+AH183</f>
        <v>33</v>
      </c>
      <c r="W183" s="99">
        <f aca="true" t="shared" si="148" ref="W183:W188">+AA183+AC183+AE183+AG183+AI183</f>
        <v>10</v>
      </c>
      <c r="X183" s="100">
        <f aca="true" t="shared" si="149" ref="X183:X188">+V183-W183</f>
        <v>23</v>
      </c>
      <c r="Z183" s="101">
        <f aca="true" t="shared" si="150" ref="Z183:Z188">IF(G183="",0,IF(LEFT(G183,1)="-",ABS(G183),(IF(G183&gt;9,G183+2,11))))</f>
        <v>11</v>
      </c>
      <c r="AA183" s="102">
        <f aca="true" t="shared" si="151" ref="AA183:AA188">IF(G183="",0,IF(LEFT(G183,1)="-",(IF(ABS(G183)&gt;9,(ABS(G183)+2),11)),G183))</f>
        <v>4</v>
      </c>
      <c r="AB183" s="101">
        <f aca="true" t="shared" si="152" ref="AB183:AB188">IF(I183="",0,IF(LEFT(I183,1)="-",ABS(I183),(IF(I183&gt;9,I183+2,11))))</f>
        <v>11</v>
      </c>
      <c r="AC183" s="102">
        <f aca="true" t="shared" si="153" ref="AC183:AC188">IF(I183="",0,IF(LEFT(I183,1)="-",(IF(ABS(I183)&gt;9,(ABS(I183)+2),11)),I183))</f>
        <v>2</v>
      </c>
      <c r="AD183" s="101">
        <f aca="true" t="shared" si="154" ref="AD183:AD188">IF(K183="",0,IF(LEFT(K183,1)="-",ABS(K183),(IF(K183&gt;9,K183+2,11))))</f>
        <v>11</v>
      </c>
      <c r="AE183" s="102">
        <f aca="true" t="shared" si="155" ref="AE183:AE188">IF(K183="",0,IF(LEFT(K183,1)="-",(IF(ABS(K183)&gt;9,(ABS(K183)+2),11)),K183))</f>
        <v>4</v>
      </c>
      <c r="AF183" s="101">
        <f aca="true" t="shared" si="156" ref="AF183:AF188">IF(M183="",0,IF(LEFT(M183,1)="-",ABS(M183),(IF(M183&gt;9,M183+2,11))))</f>
        <v>0</v>
      </c>
      <c r="AG183" s="102">
        <f aca="true" t="shared" si="157" ref="AG183:AG188">IF(M183="",0,IF(LEFT(M183,1)="-",(IF(ABS(M183)&gt;9,(ABS(M183)+2),11)),M183))</f>
        <v>0</v>
      </c>
      <c r="AH183" s="101">
        <f aca="true" t="shared" si="158" ref="AH183:AH188">IF(O183="",0,IF(LEFT(O183,1)="-",ABS(O183),(IF(O183&gt;9,O183+2,11))))</f>
        <v>0</v>
      </c>
      <c r="AI183" s="102">
        <f aca="true" t="shared" si="159" ref="AI183:AI188">IF(O183="",0,IF(LEFT(O183,1)="-",(IF(ABS(O183)&gt;9,(ABS(O183)+2),11)),O183))</f>
        <v>0</v>
      </c>
      <c r="AJ183" s="9"/>
      <c r="AK183" s="9"/>
      <c r="AL183" s="9"/>
      <c r="AM183" s="9"/>
    </row>
    <row r="184" spans="1:39" ht="15.75">
      <c r="A184" s="90" t="s">
        <v>143</v>
      </c>
      <c r="B184" s="128"/>
      <c r="C184" s="91" t="str">
        <f>IF(C178&gt;"",C178,"")</f>
        <v>Pekka Kolppanen</v>
      </c>
      <c r="D184" s="103" t="str">
        <f>IF(C180&gt;"",C180,"")</f>
        <v>Jukka Julin</v>
      </c>
      <c r="E184" s="104"/>
      <c r="F184" s="93"/>
      <c r="G184" s="184">
        <v>-7</v>
      </c>
      <c r="H184" s="185"/>
      <c r="I184" s="184">
        <v>-8</v>
      </c>
      <c r="J184" s="185"/>
      <c r="K184" s="184">
        <v>-9</v>
      </c>
      <c r="L184" s="185"/>
      <c r="M184" s="184"/>
      <c r="N184" s="185"/>
      <c r="O184" s="184"/>
      <c r="P184" s="185"/>
      <c r="Q184" s="94">
        <f t="shared" si="145"/>
        <v>0</v>
      </c>
      <c r="R184" s="95">
        <f t="shared" si="146"/>
        <v>3</v>
      </c>
      <c r="S184" s="105"/>
      <c r="T184" s="106"/>
      <c r="V184" s="98">
        <f t="shared" si="147"/>
        <v>24</v>
      </c>
      <c r="W184" s="99">
        <f t="shared" si="148"/>
        <v>33</v>
      </c>
      <c r="X184" s="100">
        <f t="shared" si="149"/>
        <v>-9</v>
      </c>
      <c r="Z184" s="107">
        <f t="shared" si="150"/>
        <v>7</v>
      </c>
      <c r="AA184" s="108">
        <f t="shared" si="151"/>
        <v>11</v>
      </c>
      <c r="AB184" s="107">
        <f t="shared" si="152"/>
        <v>8</v>
      </c>
      <c r="AC184" s="108">
        <f t="shared" si="153"/>
        <v>11</v>
      </c>
      <c r="AD184" s="107">
        <f t="shared" si="154"/>
        <v>9</v>
      </c>
      <c r="AE184" s="108">
        <f t="shared" si="155"/>
        <v>11</v>
      </c>
      <c r="AF184" s="107">
        <f t="shared" si="156"/>
        <v>0</v>
      </c>
      <c r="AG184" s="108">
        <f t="shared" si="157"/>
        <v>0</v>
      </c>
      <c r="AH184" s="107">
        <f t="shared" si="158"/>
        <v>0</v>
      </c>
      <c r="AI184" s="108">
        <f t="shared" si="159"/>
        <v>0</v>
      </c>
      <c r="AJ184" s="9"/>
      <c r="AK184" s="9"/>
      <c r="AL184" s="9"/>
      <c r="AM184" s="9"/>
    </row>
    <row r="185" spans="1:39" ht="16.5" thickBot="1">
      <c r="A185" s="90" t="s">
        <v>144</v>
      </c>
      <c r="B185" s="128"/>
      <c r="C185" s="109" t="str">
        <f>IF(C177&gt;"",C177,"")</f>
        <v>Tuomas Perkkiö</v>
      </c>
      <c r="D185" s="110" t="str">
        <f>IF(C180&gt;"",C180,"")</f>
        <v>Jukka Julin</v>
      </c>
      <c r="E185" s="85"/>
      <c r="F185" s="86"/>
      <c r="G185" s="186">
        <v>5</v>
      </c>
      <c r="H185" s="187"/>
      <c r="I185" s="186">
        <v>9</v>
      </c>
      <c r="J185" s="187"/>
      <c r="K185" s="186">
        <v>8</v>
      </c>
      <c r="L185" s="187"/>
      <c r="M185" s="186"/>
      <c r="N185" s="187"/>
      <c r="O185" s="186"/>
      <c r="P185" s="187"/>
      <c r="Q185" s="94">
        <f t="shared" si="145"/>
        <v>3</v>
      </c>
      <c r="R185" s="95">
        <f t="shared" si="146"/>
        <v>0</v>
      </c>
      <c r="S185" s="105"/>
      <c r="T185" s="106"/>
      <c r="V185" s="98">
        <f t="shared" si="147"/>
        <v>33</v>
      </c>
      <c r="W185" s="99">
        <f t="shared" si="148"/>
        <v>22</v>
      </c>
      <c r="X185" s="100">
        <f t="shared" si="149"/>
        <v>11</v>
      </c>
      <c r="Z185" s="107">
        <f t="shared" si="150"/>
        <v>11</v>
      </c>
      <c r="AA185" s="108">
        <f t="shared" si="151"/>
        <v>5</v>
      </c>
      <c r="AB185" s="107">
        <f t="shared" si="152"/>
        <v>11</v>
      </c>
      <c r="AC185" s="108">
        <f t="shared" si="153"/>
        <v>9</v>
      </c>
      <c r="AD185" s="107">
        <f t="shared" si="154"/>
        <v>11</v>
      </c>
      <c r="AE185" s="108">
        <f t="shared" si="155"/>
        <v>8</v>
      </c>
      <c r="AF185" s="107">
        <f t="shared" si="156"/>
        <v>0</v>
      </c>
      <c r="AG185" s="108">
        <f t="shared" si="157"/>
        <v>0</v>
      </c>
      <c r="AH185" s="107">
        <f t="shared" si="158"/>
        <v>0</v>
      </c>
      <c r="AI185" s="108">
        <f t="shared" si="159"/>
        <v>0</v>
      </c>
      <c r="AJ185" s="9"/>
      <c r="AK185" s="9"/>
      <c r="AL185" s="9"/>
      <c r="AM185" s="9"/>
    </row>
    <row r="186" spans="1:39" ht="15.75">
      <c r="A186" s="90" t="s">
        <v>145</v>
      </c>
      <c r="B186" s="128"/>
      <c r="C186" s="91" t="str">
        <f>IF(C178&gt;"",C178,"")</f>
        <v>Pekka Kolppanen</v>
      </c>
      <c r="D186" s="103" t="str">
        <f>IF(C179&gt;"",C179,"")</f>
        <v>Aleksi Ristiluoma</v>
      </c>
      <c r="E186" s="77"/>
      <c r="F186" s="93"/>
      <c r="G186" s="180">
        <v>7</v>
      </c>
      <c r="H186" s="181"/>
      <c r="I186" s="180">
        <v>7</v>
      </c>
      <c r="J186" s="181"/>
      <c r="K186" s="180">
        <v>12</v>
      </c>
      <c r="L186" s="181"/>
      <c r="M186" s="180"/>
      <c r="N186" s="181"/>
      <c r="O186" s="180"/>
      <c r="P186" s="181"/>
      <c r="Q186" s="94">
        <f t="shared" si="145"/>
        <v>3</v>
      </c>
      <c r="R186" s="95">
        <f t="shared" si="146"/>
        <v>0</v>
      </c>
      <c r="S186" s="105"/>
      <c r="T186" s="106"/>
      <c r="V186" s="98">
        <f t="shared" si="147"/>
        <v>36</v>
      </c>
      <c r="W186" s="99">
        <f t="shared" si="148"/>
        <v>26</v>
      </c>
      <c r="X186" s="100">
        <f t="shared" si="149"/>
        <v>10</v>
      </c>
      <c r="Z186" s="107">
        <f t="shared" si="150"/>
        <v>11</v>
      </c>
      <c r="AA186" s="108">
        <f t="shared" si="151"/>
        <v>7</v>
      </c>
      <c r="AB186" s="107">
        <f t="shared" si="152"/>
        <v>11</v>
      </c>
      <c r="AC186" s="108">
        <f t="shared" si="153"/>
        <v>7</v>
      </c>
      <c r="AD186" s="107">
        <f t="shared" si="154"/>
        <v>14</v>
      </c>
      <c r="AE186" s="108">
        <f t="shared" si="155"/>
        <v>12</v>
      </c>
      <c r="AF186" s="107">
        <f t="shared" si="156"/>
        <v>0</v>
      </c>
      <c r="AG186" s="108">
        <f t="shared" si="157"/>
        <v>0</v>
      </c>
      <c r="AH186" s="107">
        <f t="shared" si="158"/>
        <v>0</v>
      </c>
      <c r="AI186" s="108">
        <f t="shared" si="159"/>
        <v>0</v>
      </c>
      <c r="AJ186" s="9"/>
      <c r="AK186" s="9"/>
      <c r="AL186" s="9"/>
      <c r="AM186" s="9"/>
    </row>
    <row r="187" spans="1:39" ht="15.75">
      <c r="A187" s="90" t="s">
        <v>146</v>
      </c>
      <c r="B187" s="128"/>
      <c r="C187" s="91" t="str">
        <f>IF(C177&gt;"",C177,"")</f>
        <v>Tuomas Perkkiö</v>
      </c>
      <c r="D187" s="103" t="str">
        <f>IF(C178&gt;"",C178,"")</f>
        <v>Pekka Kolppanen</v>
      </c>
      <c r="E187" s="104"/>
      <c r="F187" s="93"/>
      <c r="G187" s="184">
        <v>4</v>
      </c>
      <c r="H187" s="185"/>
      <c r="I187" s="184">
        <v>4</v>
      </c>
      <c r="J187" s="185"/>
      <c r="K187" s="188">
        <v>6</v>
      </c>
      <c r="L187" s="185"/>
      <c r="M187" s="184"/>
      <c r="N187" s="185"/>
      <c r="O187" s="184"/>
      <c r="P187" s="185"/>
      <c r="Q187" s="94">
        <f t="shared" si="145"/>
        <v>3</v>
      </c>
      <c r="R187" s="95">
        <f t="shared" si="146"/>
        <v>0</v>
      </c>
      <c r="S187" s="105"/>
      <c r="T187" s="106"/>
      <c r="V187" s="98">
        <f t="shared" si="147"/>
        <v>33</v>
      </c>
      <c r="W187" s="99">
        <f t="shared" si="148"/>
        <v>14</v>
      </c>
      <c r="X187" s="100">
        <f t="shared" si="149"/>
        <v>19</v>
      </c>
      <c r="Z187" s="107">
        <f t="shared" si="150"/>
        <v>11</v>
      </c>
      <c r="AA187" s="108">
        <f t="shared" si="151"/>
        <v>4</v>
      </c>
      <c r="AB187" s="107">
        <f t="shared" si="152"/>
        <v>11</v>
      </c>
      <c r="AC187" s="108">
        <f t="shared" si="153"/>
        <v>4</v>
      </c>
      <c r="AD187" s="107">
        <f t="shared" si="154"/>
        <v>11</v>
      </c>
      <c r="AE187" s="108">
        <f t="shared" si="155"/>
        <v>6</v>
      </c>
      <c r="AF187" s="107">
        <f t="shared" si="156"/>
        <v>0</v>
      </c>
      <c r="AG187" s="108">
        <f t="shared" si="157"/>
        <v>0</v>
      </c>
      <c r="AH187" s="107">
        <f t="shared" si="158"/>
        <v>0</v>
      </c>
      <c r="AI187" s="108">
        <f t="shared" si="159"/>
        <v>0</v>
      </c>
      <c r="AJ187" s="9"/>
      <c r="AK187" s="9"/>
      <c r="AL187" s="9"/>
      <c r="AM187" s="9"/>
    </row>
    <row r="188" spans="1:39" ht="16.5" thickBot="1">
      <c r="A188" s="111" t="s">
        <v>147</v>
      </c>
      <c r="B188" s="140"/>
      <c r="C188" s="112" t="str">
        <f>IF(C179&gt;"",C179,"")</f>
        <v>Aleksi Ristiluoma</v>
      </c>
      <c r="D188" s="113" t="str">
        <f>IF(C180&gt;"",C180,"")</f>
        <v>Jukka Julin</v>
      </c>
      <c r="E188" s="114"/>
      <c r="F188" s="115"/>
      <c r="G188" s="165">
        <v>5</v>
      </c>
      <c r="H188" s="166"/>
      <c r="I188" s="165">
        <v>-11</v>
      </c>
      <c r="J188" s="166"/>
      <c r="K188" s="165">
        <v>-10</v>
      </c>
      <c r="L188" s="166"/>
      <c r="M188" s="165">
        <v>-6</v>
      </c>
      <c r="N188" s="166"/>
      <c r="O188" s="165"/>
      <c r="P188" s="166"/>
      <c r="Q188" s="116">
        <f t="shared" si="145"/>
        <v>1</v>
      </c>
      <c r="R188" s="117">
        <f t="shared" si="146"/>
        <v>3</v>
      </c>
      <c r="S188" s="118"/>
      <c r="T188" s="119"/>
      <c r="V188" s="98">
        <f t="shared" si="147"/>
        <v>38</v>
      </c>
      <c r="W188" s="99">
        <f t="shared" si="148"/>
        <v>41</v>
      </c>
      <c r="X188" s="100">
        <f t="shared" si="149"/>
        <v>-3</v>
      </c>
      <c r="Z188" s="120">
        <f t="shared" si="150"/>
        <v>11</v>
      </c>
      <c r="AA188" s="121">
        <f t="shared" si="151"/>
        <v>5</v>
      </c>
      <c r="AB188" s="120">
        <f t="shared" si="152"/>
        <v>11</v>
      </c>
      <c r="AC188" s="121">
        <f t="shared" si="153"/>
        <v>13</v>
      </c>
      <c r="AD188" s="120">
        <f t="shared" si="154"/>
        <v>10</v>
      </c>
      <c r="AE188" s="121">
        <f t="shared" si="155"/>
        <v>12</v>
      </c>
      <c r="AF188" s="120">
        <f t="shared" si="156"/>
        <v>6</v>
      </c>
      <c r="AG188" s="121">
        <f t="shared" si="157"/>
        <v>11</v>
      </c>
      <c r="AH188" s="120">
        <f t="shared" si="158"/>
        <v>0</v>
      </c>
      <c r="AI188" s="121">
        <f t="shared" si="159"/>
        <v>0</v>
      </c>
      <c r="AJ188" s="9"/>
      <c r="AK188" s="9"/>
      <c r="AL188" s="9"/>
      <c r="AM188" s="9"/>
    </row>
    <row r="189" ht="13.5" thickTop="1"/>
    <row r="190" spans="1:39" ht="13.5" thickBo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:39" ht="16.5" thickTop="1">
      <c r="A191" s="23"/>
      <c r="B191" s="133"/>
      <c r="C191" s="24"/>
      <c r="D191" s="25"/>
      <c r="E191" s="25"/>
      <c r="F191" s="25"/>
      <c r="G191" s="26"/>
      <c r="H191" s="25"/>
      <c r="I191" s="27" t="s">
        <v>127</v>
      </c>
      <c r="J191" s="28"/>
      <c r="K191" s="147" t="s">
        <v>2</v>
      </c>
      <c r="L191" s="148"/>
      <c r="M191" s="148"/>
      <c r="N191" s="149"/>
      <c r="O191" s="150" t="s">
        <v>128</v>
      </c>
      <c r="P191" s="151"/>
      <c r="Q191" s="151"/>
      <c r="R191" s="152" t="s">
        <v>161</v>
      </c>
      <c r="S191" s="153"/>
      <c r="T191" s="154"/>
      <c r="AJ191" s="9"/>
      <c r="AK191" s="9"/>
      <c r="AL191" s="9"/>
      <c r="AM191" s="9"/>
    </row>
    <row r="192" spans="1:39" ht="16.5" thickBot="1">
      <c r="A192" s="29"/>
      <c r="B192" s="134"/>
      <c r="C192" s="30"/>
      <c r="D192" s="31" t="s">
        <v>129</v>
      </c>
      <c r="E192" s="167"/>
      <c r="F192" s="168"/>
      <c r="G192" s="169"/>
      <c r="H192" s="170" t="s">
        <v>130</v>
      </c>
      <c r="I192" s="171"/>
      <c r="J192" s="171"/>
      <c r="K192" s="172"/>
      <c r="L192" s="172"/>
      <c r="M192" s="172"/>
      <c r="N192" s="173"/>
      <c r="O192" s="32" t="s">
        <v>131</v>
      </c>
      <c r="P192" s="33"/>
      <c r="Q192" s="33"/>
      <c r="R192" s="157"/>
      <c r="S192" s="157"/>
      <c r="T192" s="158"/>
      <c r="AJ192" s="9"/>
      <c r="AK192" s="9"/>
      <c r="AL192" s="9"/>
      <c r="AM192" s="9"/>
    </row>
    <row r="193" spans="1:39" ht="15.75" thickTop="1">
      <c r="A193" s="34"/>
      <c r="B193" s="135"/>
      <c r="C193" s="35" t="s">
        <v>132</v>
      </c>
      <c r="D193" s="36" t="s">
        <v>133</v>
      </c>
      <c r="E193" s="161" t="s">
        <v>90</v>
      </c>
      <c r="F193" s="162"/>
      <c r="G193" s="161" t="s">
        <v>108</v>
      </c>
      <c r="H193" s="162"/>
      <c r="I193" s="161" t="s">
        <v>134</v>
      </c>
      <c r="J193" s="162"/>
      <c r="K193" s="161" t="s">
        <v>91</v>
      </c>
      <c r="L193" s="162"/>
      <c r="M193" s="161"/>
      <c r="N193" s="162"/>
      <c r="O193" s="37" t="s">
        <v>126</v>
      </c>
      <c r="P193" s="38" t="s">
        <v>135</v>
      </c>
      <c r="Q193" s="39" t="s">
        <v>136</v>
      </c>
      <c r="R193" s="40"/>
      <c r="S193" s="163" t="s">
        <v>38</v>
      </c>
      <c r="T193" s="164"/>
      <c r="V193" s="41" t="s">
        <v>137</v>
      </c>
      <c r="W193" s="42"/>
      <c r="X193" s="43" t="s">
        <v>138</v>
      </c>
      <c r="AJ193" s="9"/>
      <c r="AK193" s="9"/>
      <c r="AL193" s="9"/>
      <c r="AM193" s="9"/>
    </row>
    <row r="194" spans="1:39" ht="12.75">
      <c r="A194" s="44" t="s">
        <v>90</v>
      </c>
      <c r="B194" s="136">
        <v>2175</v>
      </c>
      <c r="C194" s="45" t="s">
        <v>65</v>
      </c>
      <c r="D194" s="59" t="s">
        <v>24</v>
      </c>
      <c r="E194" s="47"/>
      <c r="F194" s="48"/>
      <c r="G194" s="49">
        <f>+Q204</f>
        <v>3</v>
      </c>
      <c r="H194" s="50">
        <f>+R204</f>
        <v>2</v>
      </c>
      <c r="I194" s="49">
        <f>Q200</f>
        <v>3</v>
      </c>
      <c r="J194" s="50">
        <f>R200</f>
        <v>1</v>
      </c>
      <c r="K194" s="49">
        <f>Q202</f>
      </c>
      <c r="L194" s="50">
        <f>R202</f>
      </c>
      <c r="M194" s="49"/>
      <c r="N194" s="50"/>
      <c r="O194" s="51">
        <f>IF(SUM(E194:N194)=0,"",COUNTIF(F194:F197,"3"))</f>
        <v>2</v>
      </c>
      <c r="P194" s="52">
        <f>IF(SUM(F194:O194)=0,"",COUNTIF(E194:E197,"3"))</f>
        <v>0</v>
      </c>
      <c r="Q194" s="53">
        <f>IF(SUM(E194:N194)=0,"",SUM(F194:F197))</f>
        <v>6</v>
      </c>
      <c r="R194" s="54">
        <f>IF(SUM(E194:N194)=0,"",SUM(E194:E197))</f>
        <v>3</v>
      </c>
      <c r="S194" s="155"/>
      <c r="T194" s="156"/>
      <c r="V194" s="55">
        <f>+V200+V202+V204</f>
        <v>88</v>
      </c>
      <c r="W194" s="56">
        <f>+W200+W202+W204</f>
        <v>74</v>
      </c>
      <c r="X194" s="57">
        <f>+V194-W194</f>
        <v>14</v>
      </c>
      <c r="AJ194" s="9"/>
      <c r="AK194" s="9"/>
      <c r="AL194" s="9"/>
      <c r="AM194" s="9"/>
    </row>
    <row r="195" spans="1:39" ht="12.75">
      <c r="A195" s="58" t="s">
        <v>108</v>
      </c>
      <c r="B195" s="136">
        <v>1807</v>
      </c>
      <c r="C195" s="45" t="s">
        <v>219</v>
      </c>
      <c r="D195" s="59" t="s">
        <v>25</v>
      </c>
      <c r="E195" s="60">
        <f>+R204</f>
        <v>2</v>
      </c>
      <c r="F195" s="61">
        <f>+Q204</f>
        <v>3</v>
      </c>
      <c r="G195" s="62"/>
      <c r="H195" s="63"/>
      <c r="I195" s="60">
        <f>Q203</f>
        <v>1</v>
      </c>
      <c r="J195" s="61">
        <f>R203</f>
        <v>3</v>
      </c>
      <c r="K195" s="60">
        <f>Q201</f>
      </c>
      <c r="L195" s="61">
        <f>R201</f>
      </c>
      <c r="M195" s="60"/>
      <c r="N195" s="61"/>
      <c r="O195" s="51">
        <f>IF(SUM(E195:N195)=0,"",COUNTIF(H194:H197,"3"))</f>
        <v>0</v>
      </c>
      <c r="P195" s="52">
        <f>IF(SUM(F195:O195)=0,"",COUNTIF(G194:G197,"3"))</f>
        <v>2</v>
      </c>
      <c r="Q195" s="53">
        <f>IF(SUM(E195:N195)=0,"",SUM(H194:H197))</f>
        <v>3</v>
      </c>
      <c r="R195" s="54">
        <f>IF(SUM(E195:N195)=0,"",SUM(G194:G197))</f>
        <v>6</v>
      </c>
      <c r="S195" s="155"/>
      <c r="T195" s="156"/>
      <c r="V195" s="55">
        <f>+V201+V203+W204</f>
        <v>76</v>
      </c>
      <c r="W195" s="56">
        <f>+W201+W203+V204</f>
        <v>83</v>
      </c>
      <c r="X195" s="57">
        <f>+V195-W195</f>
        <v>-7</v>
      </c>
      <c r="AJ195" s="9"/>
      <c r="AK195" s="9"/>
      <c r="AL195" s="9"/>
      <c r="AM195" s="9"/>
    </row>
    <row r="196" spans="1:39" ht="13.5" thickBot="1">
      <c r="A196" s="58" t="s">
        <v>134</v>
      </c>
      <c r="B196" s="137">
        <v>1790</v>
      </c>
      <c r="C196" s="65" t="s">
        <v>210</v>
      </c>
      <c r="D196" s="66" t="s">
        <v>181</v>
      </c>
      <c r="E196" s="60">
        <f>+R200</f>
        <v>1</v>
      </c>
      <c r="F196" s="61">
        <f>+Q200</f>
        <v>3</v>
      </c>
      <c r="G196" s="60">
        <f>R203</f>
        <v>3</v>
      </c>
      <c r="H196" s="61">
        <f>Q203</f>
        <v>1</v>
      </c>
      <c r="I196" s="62"/>
      <c r="J196" s="63"/>
      <c r="K196" s="60">
        <f>Q205</f>
      </c>
      <c r="L196" s="61">
        <f>R205</f>
      </c>
      <c r="M196" s="60"/>
      <c r="N196" s="61"/>
      <c r="O196" s="51">
        <f>IF(SUM(E196:N196)=0,"",COUNTIF(J194:J197,"3"))</f>
        <v>1</v>
      </c>
      <c r="P196" s="52">
        <f>IF(SUM(F196:O196)=0,"",COUNTIF(I194:I197,"3"))</f>
        <v>1</v>
      </c>
      <c r="Q196" s="53">
        <f>IF(SUM(E196:N196)=0,"",SUM(J194:J197))</f>
        <v>4</v>
      </c>
      <c r="R196" s="54">
        <f>IF(SUM(E196:N196)=0,"",SUM(I194:I197))</f>
        <v>4</v>
      </c>
      <c r="S196" s="155"/>
      <c r="T196" s="156"/>
      <c r="V196" s="55">
        <f>+W200+W203+V205</f>
        <v>71</v>
      </c>
      <c r="W196" s="56">
        <f>+V200+V203+W205</f>
        <v>78</v>
      </c>
      <c r="X196" s="57">
        <f>+V196-W196</f>
        <v>-7</v>
      </c>
      <c r="AJ196" s="9"/>
      <c r="AK196" s="9"/>
      <c r="AL196" s="9"/>
      <c r="AM196" s="9"/>
    </row>
    <row r="197" spans="1:39" ht="14.25" thickBot="1" thickTop="1">
      <c r="A197" s="64" t="s">
        <v>91</v>
      </c>
      <c r="B197" s="138"/>
      <c r="C197" s="65"/>
      <c r="D197" s="66"/>
      <c r="E197" s="67">
        <f>R202</f>
      </c>
      <c r="F197" s="68">
        <f>Q202</f>
      </c>
      <c r="G197" s="67">
        <f>R201</f>
      </c>
      <c r="H197" s="68">
        <f>Q201</f>
      </c>
      <c r="I197" s="67">
        <f>R205</f>
      </c>
      <c r="J197" s="68">
        <f>Q205</f>
      </c>
      <c r="K197" s="69"/>
      <c r="L197" s="70"/>
      <c r="M197" s="67"/>
      <c r="N197" s="68"/>
      <c r="O197" s="71">
        <f>IF(SUM(E197:N197)=0,"",COUNTIF(L194:L197,"3"))</f>
      </c>
      <c r="P197" s="72">
        <f>IF(SUM(F197:O197)=0,"",COUNTIF(K194:K197,"3"))</f>
      </c>
      <c r="Q197" s="73">
        <f>IF(SUM(E197:N198)=0,"",SUM(L194:L197))</f>
      </c>
      <c r="R197" s="74">
        <f>IF(SUM(E197:N197)=0,"",SUM(K194:K197))</f>
      </c>
      <c r="S197" s="159"/>
      <c r="T197" s="160"/>
      <c r="V197" s="55">
        <f>+W201+W202+W205</f>
        <v>0</v>
      </c>
      <c r="W197" s="56">
        <f>+V201+V202+V205</f>
        <v>0</v>
      </c>
      <c r="X197" s="57">
        <f>+V197-W197</f>
        <v>0</v>
      </c>
      <c r="AJ197" s="9"/>
      <c r="AK197" s="9"/>
      <c r="AL197" s="9"/>
      <c r="AM197" s="9"/>
    </row>
    <row r="198" spans="1:39" ht="15.75" thickTop="1">
      <c r="A198" s="75"/>
      <c r="B198" s="137"/>
      <c r="C198" s="76" t="s">
        <v>139</v>
      </c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8"/>
      <c r="T198" s="79"/>
      <c r="V198" s="80"/>
      <c r="W198" s="81" t="s">
        <v>140</v>
      </c>
      <c r="X198" s="82">
        <f>SUM(X194:X197)</f>
        <v>0</v>
      </c>
      <c r="Y198" s="81" t="str">
        <f>IF(X198=0,"OK","Virhe")</f>
        <v>OK</v>
      </c>
      <c r="AJ198" s="9"/>
      <c r="AK198" s="9"/>
      <c r="AL198" s="9"/>
      <c r="AM198" s="9"/>
    </row>
    <row r="199" spans="1:39" ht="15.75" thickBot="1">
      <c r="A199" s="83"/>
      <c r="B199" s="139"/>
      <c r="C199" s="84" t="s">
        <v>141</v>
      </c>
      <c r="D199" s="85"/>
      <c r="E199" s="85"/>
      <c r="F199" s="86"/>
      <c r="G199" s="183" t="s">
        <v>39</v>
      </c>
      <c r="H199" s="175"/>
      <c r="I199" s="174" t="s">
        <v>40</v>
      </c>
      <c r="J199" s="175"/>
      <c r="K199" s="174" t="s">
        <v>41</v>
      </c>
      <c r="L199" s="175"/>
      <c r="M199" s="174" t="s">
        <v>45</v>
      </c>
      <c r="N199" s="175"/>
      <c r="O199" s="174" t="s">
        <v>46</v>
      </c>
      <c r="P199" s="175"/>
      <c r="Q199" s="176" t="s">
        <v>37</v>
      </c>
      <c r="R199" s="177"/>
      <c r="T199" s="87"/>
      <c r="V199" s="88" t="s">
        <v>137</v>
      </c>
      <c r="W199" s="89"/>
      <c r="X199" s="43" t="s">
        <v>138</v>
      </c>
      <c r="AJ199" s="9"/>
      <c r="AK199" s="9"/>
      <c r="AL199" s="9"/>
      <c r="AM199" s="9"/>
    </row>
    <row r="200" spans="1:39" ht="15.75">
      <c r="A200" s="90" t="s">
        <v>142</v>
      </c>
      <c r="B200" s="128"/>
      <c r="C200" s="91" t="str">
        <f>IF(C194&gt;"",C194,"")</f>
        <v>Henri Makkonen</v>
      </c>
      <c r="D200" s="92" t="str">
        <f>IF(C196&gt;"",C196,"")</f>
        <v>Viatcheslav Abramov</v>
      </c>
      <c r="E200" s="77"/>
      <c r="F200" s="93"/>
      <c r="G200" s="178">
        <v>-9</v>
      </c>
      <c r="H200" s="179"/>
      <c r="I200" s="180">
        <v>9</v>
      </c>
      <c r="J200" s="181"/>
      <c r="K200" s="180">
        <v>5</v>
      </c>
      <c r="L200" s="181"/>
      <c r="M200" s="180">
        <v>9</v>
      </c>
      <c r="N200" s="181"/>
      <c r="O200" s="182"/>
      <c r="P200" s="181"/>
      <c r="Q200" s="94">
        <f aca="true" t="shared" si="160" ref="Q200:Q205">IF(COUNT(G200:O200)=0,"",COUNTIF(G200:O200,"&gt;=0"))</f>
        <v>3</v>
      </c>
      <c r="R200" s="95">
        <f aca="true" t="shared" si="161" ref="R200:R205">IF(COUNT(G200:O200)=0,"",(IF(LEFT(G200,1)="-",1,0)+IF(LEFT(I200,1)="-",1,0)+IF(LEFT(K200,1)="-",1,0)+IF(LEFT(M200,1)="-",1,0)+IF(LEFT(O200,1)="-",1,0)))</f>
        <v>1</v>
      </c>
      <c r="S200" s="96"/>
      <c r="T200" s="97"/>
      <c r="V200" s="98">
        <f aca="true" t="shared" si="162" ref="V200:V205">+Z200+AB200+AD200+AF200+AH200</f>
        <v>42</v>
      </c>
      <c r="W200" s="99">
        <f aca="true" t="shared" si="163" ref="W200:W205">+AA200+AC200+AE200+AG200+AI200</f>
        <v>34</v>
      </c>
      <c r="X200" s="100">
        <f aca="true" t="shared" si="164" ref="X200:X205">+V200-W200</f>
        <v>8</v>
      </c>
      <c r="Z200" s="101">
        <f aca="true" t="shared" si="165" ref="Z200:Z205">IF(G200="",0,IF(LEFT(G200,1)="-",ABS(G200),(IF(G200&gt;9,G200+2,11))))</f>
        <v>9</v>
      </c>
      <c r="AA200" s="102">
        <f aca="true" t="shared" si="166" ref="AA200:AA205">IF(G200="",0,IF(LEFT(G200,1)="-",(IF(ABS(G200)&gt;9,(ABS(G200)+2),11)),G200))</f>
        <v>11</v>
      </c>
      <c r="AB200" s="101">
        <f aca="true" t="shared" si="167" ref="AB200:AB205">IF(I200="",0,IF(LEFT(I200,1)="-",ABS(I200),(IF(I200&gt;9,I200+2,11))))</f>
        <v>11</v>
      </c>
      <c r="AC200" s="102">
        <f aca="true" t="shared" si="168" ref="AC200:AC205">IF(I200="",0,IF(LEFT(I200,1)="-",(IF(ABS(I200)&gt;9,(ABS(I200)+2),11)),I200))</f>
        <v>9</v>
      </c>
      <c r="AD200" s="101">
        <f aca="true" t="shared" si="169" ref="AD200:AD205">IF(K200="",0,IF(LEFT(K200,1)="-",ABS(K200),(IF(K200&gt;9,K200+2,11))))</f>
        <v>11</v>
      </c>
      <c r="AE200" s="102">
        <f aca="true" t="shared" si="170" ref="AE200:AE205">IF(K200="",0,IF(LEFT(K200,1)="-",(IF(ABS(K200)&gt;9,(ABS(K200)+2),11)),K200))</f>
        <v>5</v>
      </c>
      <c r="AF200" s="101">
        <f aca="true" t="shared" si="171" ref="AF200:AF205">IF(M200="",0,IF(LEFT(M200,1)="-",ABS(M200),(IF(M200&gt;9,M200+2,11))))</f>
        <v>11</v>
      </c>
      <c r="AG200" s="102">
        <f aca="true" t="shared" si="172" ref="AG200:AG205">IF(M200="",0,IF(LEFT(M200,1)="-",(IF(ABS(M200)&gt;9,(ABS(M200)+2),11)),M200))</f>
        <v>9</v>
      </c>
      <c r="AH200" s="101">
        <f aca="true" t="shared" si="173" ref="AH200:AH205">IF(O200="",0,IF(LEFT(O200,1)="-",ABS(O200),(IF(O200&gt;9,O200+2,11))))</f>
        <v>0</v>
      </c>
      <c r="AI200" s="102">
        <f aca="true" t="shared" si="174" ref="AI200:AI205">IF(O200="",0,IF(LEFT(O200,1)="-",(IF(ABS(O200)&gt;9,(ABS(O200)+2),11)),O200))</f>
        <v>0</v>
      </c>
      <c r="AJ200" s="9"/>
      <c r="AK200" s="9"/>
      <c r="AL200" s="9"/>
      <c r="AM200" s="9"/>
    </row>
    <row r="201" spans="1:39" ht="15.75">
      <c r="A201" s="90" t="s">
        <v>143</v>
      </c>
      <c r="B201" s="128"/>
      <c r="C201" s="91" t="str">
        <f>IF(C195&gt;"",C195,"")</f>
        <v>Jannika Oksanen</v>
      </c>
      <c r="D201" s="103">
        <f>IF(C197&gt;"",C197,"")</f>
      </c>
      <c r="E201" s="104"/>
      <c r="F201" s="93"/>
      <c r="G201" s="184"/>
      <c r="H201" s="185"/>
      <c r="I201" s="184"/>
      <c r="J201" s="185"/>
      <c r="K201" s="184"/>
      <c r="L201" s="185"/>
      <c r="M201" s="184"/>
      <c r="N201" s="185"/>
      <c r="O201" s="184"/>
      <c r="P201" s="185"/>
      <c r="Q201" s="94">
        <f t="shared" si="160"/>
      </c>
      <c r="R201" s="95">
        <f t="shared" si="161"/>
      </c>
      <c r="S201" s="105"/>
      <c r="T201" s="106"/>
      <c r="V201" s="98">
        <f t="shared" si="162"/>
        <v>0</v>
      </c>
      <c r="W201" s="99">
        <f t="shared" si="163"/>
        <v>0</v>
      </c>
      <c r="X201" s="100">
        <f t="shared" si="164"/>
        <v>0</v>
      </c>
      <c r="Z201" s="107">
        <f t="shared" si="165"/>
        <v>0</v>
      </c>
      <c r="AA201" s="108">
        <f t="shared" si="166"/>
        <v>0</v>
      </c>
      <c r="AB201" s="107">
        <f t="shared" si="167"/>
        <v>0</v>
      </c>
      <c r="AC201" s="108">
        <f t="shared" si="168"/>
        <v>0</v>
      </c>
      <c r="AD201" s="107">
        <f t="shared" si="169"/>
        <v>0</v>
      </c>
      <c r="AE201" s="108">
        <f t="shared" si="170"/>
        <v>0</v>
      </c>
      <c r="AF201" s="107">
        <f t="shared" si="171"/>
        <v>0</v>
      </c>
      <c r="AG201" s="108">
        <f t="shared" si="172"/>
        <v>0</v>
      </c>
      <c r="AH201" s="107">
        <f t="shared" si="173"/>
        <v>0</v>
      </c>
      <c r="AI201" s="108">
        <f t="shared" si="174"/>
        <v>0</v>
      </c>
      <c r="AJ201" s="9"/>
      <c r="AK201" s="9"/>
      <c r="AL201" s="9"/>
      <c r="AM201" s="9"/>
    </row>
    <row r="202" spans="1:39" ht="16.5" thickBot="1">
      <c r="A202" s="90" t="s">
        <v>144</v>
      </c>
      <c r="B202" s="128"/>
      <c r="C202" s="109" t="str">
        <f>IF(C194&gt;"",C194,"")</f>
        <v>Henri Makkonen</v>
      </c>
      <c r="D202" s="110">
        <f>IF(C197&gt;"",C197,"")</f>
      </c>
      <c r="E202" s="85"/>
      <c r="F202" s="86"/>
      <c r="G202" s="186"/>
      <c r="H202" s="187"/>
      <c r="I202" s="186"/>
      <c r="J202" s="187"/>
      <c r="K202" s="186"/>
      <c r="L202" s="187"/>
      <c r="M202" s="186"/>
      <c r="N202" s="187"/>
      <c r="O202" s="186"/>
      <c r="P202" s="187"/>
      <c r="Q202" s="94">
        <f t="shared" si="160"/>
      </c>
      <c r="R202" s="95">
        <f t="shared" si="161"/>
      </c>
      <c r="S202" s="105"/>
      <c r="T202" s="106"/>
      <c r="V202" s="98">
        <f t="shared" si="162"/>
        <v>0</v>
      </c>
      <c r="W202" s="99">
        <f t="shared" si="163"/>
        <v>0</v>
      </c>
      <c r="X202" s="100">
        <f t="shared" si="164"/>
        <v>0</v>
      </c>
      <c r="Z202" s="107">
        <f t="shared" si="165"/>
        <v>0</v>
      </c>
      <c r="AA202" s="108">
        <f t="shared" si="166"/>
        <v>0</v>
      </c>
      <c r="AB202" s="107">
        <f t="shared" si="167"/>
        <v>0</v>
      </c>
      <c r="AC202" s="108">
        <f t="shared" si="168"/>
        <v>0</v>
      </c>
      <c r="AD202" s="107">
        <f t="shared" si="169"/>
        <v>0</v>
      </c>
      <c r="AE202" s="108">
        <f t="shared" si="170"/>
        <v>0</v>
      </c>
      <c r="AF202" s="107">
        <f t="shared" si="171"/>
        <v>0</v>
      </c>
      <c r="AG202" s="108">
        <f t="shared" si="172"/>
        <v>0</v>
      </c>
      <c r="AH202" s="107">
        <f t="shared" si="173"/>
        <v>0</v>
      </c>
      <c r="AI202" s="108">
        <f t="shared" si="174"/>
        <v>0</v>
      </c>
      <c r="AJ202" s="9"/>
      <c r="AK202" s="9"/>
      <c r="AL202" s="9"/>
      <c r="AM202" s="9"/>
    </row>
    <row r="203" spans="1:39" ht="15.75">
      <c r="A203" s="90" t="s">
        <v>145</v>
      </c>
      <c r="B203" s="128"/>
      <c r="C203" s="91" t="str">
        <f>IF(C195&gt;"",C195,"")</f>
        <v>Jannika Oksanen</v>
      </c>
      <c r="D203" s="103" t="str">
        <f>IF(C196&gt;"",C196,"")</f>
        <v>Viatcheslav Abramov</v>
      </c>
      <c r="E203" s="77"/>
      <c r="F203" s="93"/>
      <c r="G203" s="180">
        <v>-9</v>
      </c>
      <c r="H203" s="181"/>
      <c r="I203" s="180">
        <v>-9</v>
      </c>
      <c r="J203" s="181"/>
      <c r="K203" s="180">
        <v>4</v>
      </c>
      <c r="L203" s="181"/>
      <c r="M203" s="180">
        <v>-7</v>
      </c>
      <c r="N203" s="181"/>
      <c r="O203" s="180"/>
      <c r="P203" s="181"/>
      <c r="Q203" s="94">
        <f t="shared" si="160"/>
        <v>1</v>
      </c>
      <c r="R203" s="95">
        <f t="shared" si="161"/>
        <v>3</v>
      </c>
      <c r="S203" s="105"/>
      <c r="T203" s="106"/>
      <c r="V203" s="98">
        <f t="shared" si="162"/>
        <v>36</v>
      </c>
      <c r="W203" s="99">
        <f t="shared" si="163"/>
        <v>37</v>
      </c>
      <c r="X203" s="100">
        <f t="shared" si="164"/>
        <v>-1</v>
      </c>
      <c r="Z203" s="107">
        <f t="shared" si="165"/>
        <v>9</v>
      </c>
      <c r="AA203" s="108">
        <f t="shared" si="166"/>
        <v>11</v>
      </c>
      <c r="AB203" s="107">
        <f t="shared" si="167"/>
        <v>9</v>
      </c>
      <c r="AC203" s="108">
        <f t="shared" si="168"/>
        <v>11</v>
      </c>
      <c r="AD203" s="107">
        <f t="shared" si="169"/>
        <v>11</v>
      </c>
      <c r="AE203" s="108">
        <f t="shared" si="170"/>
        <v>4</v>
      </c>
      <c r="AF203" s="107">
        <f t="shared" si="171"/>
        <v>7</v>
      </c>
      <c r="AG203" s="108">
        <f t="shared" si="172"/>
        <v>11</v>
      </c>
      <c r="AH203" s="107">
        <f t="shared" si="173"/>
        <v>0</v>
      </c>
      <c r="AI203" s="108">
        <f t="shared" si="174"/>
        <v>0</v>
      </c>
      <c r="AJ203" s="9"/>
      <c r="AK203" s="9"/>
      <c r="AL203" s="9"/>
      <c r="AM203" s="9"/>
    </row>
    <row r="204" spans="1:39" ht="15.75">
      <c r="A204" s="90" t="s">
        <v>146</v>
      </c>
      <c r="B204" s="128"/>
      <c r="C204" s="91" t="str">
        <f>IF(C194&gt;"",C194,"")</f>
        <v>Henri Makkonen</v>
      </c>
      <c r="D204" s="103" t="str">
        <f>IF(C195&gt;"",C195,"")</f>
        <v>Jannika Oksanen</v>
      </c>
      <c r="E204" s="104"/>
      <c r="F204" s="93"/>
      <c r="G204" s="184">
        <v>9</v>
      </c>
      <c r="H204" s="185"/>
      <c r="I204" s="184">
        <v>6</v>
      </c>
      <c r="J204" s="185"/>
      <c r="K204" s="188">
        <v>-6</v>
      </c>
      <c r="L204" s="185"/>
      <c r="M204" s="184">
        <v>-7</v>
      </c>
      <c r="N204" s="185"/>
      <c r="O204" s="184">
        <v>3</v>
      </c>
      <c r="P204" s="185"/>
      <c r="Q204" s="94">
        <f t="shared" si="160"/>
        <v>3</v>
      </c>
      <c r="R204" s="95">
        <f t="shared" si="161"/>
        <v>2</v>
      </c>
      <c r="S204" s="105"/>
      <c r="T204" s="106"/>
      <c r="V204" s="98">
        <f t="shared" si="162"/>
        <v>46</v>
      </c>
      <c r="W204" s="99">
        <f t="shared" si="163"/>
        <v>40</v>
      </c>
      <c r="X204" s="100">
        <f t="shared" si="164"/>
        <v>6</v>
      </c>
      <c r="Z204" s="107">
        <f t="shared" si="165"/>
        <v>11</v>
      </c>
      <c r="AA204" s="108">
        <f t="shared" si="166"/>
        <v>9</v>
      </c>
      <c r="AB204" s="107">
        <f t="shared" si="167"/>
        <v>11</v>
      </c>
      <c r="AC204" s="108">
        <f t="shared" si="168"/>
        <v>6</v>
      </c>
      <c r="AD204" s="107">
        <f t="shared" si="169"/>
        <v>6</v>
      </c>
      <c r="AE204" s="108">
        <f t="shared" si="170"/>
        <v>11</v>
      </c>
      <c r="AF204" s="107">
        <f t="shared" si="171"/>
        <v>7</v>
      </c>
      <c r="AG204" s="108">
        <f t="shared" si="172"/>
        <v>11</v>
      </c>
      <c r="AH204" s="107">
        <f t="shared" si="173"/>
        <v>11</v>
      </c>
      <c r="AI204" s="108">
        <f t="shared" si="174"/>
        <v>3</v>
      </c>
      <c r="AJ204" s="9"/>
      <c r="AK204" s="9"/>
      <c r="AL204" s="9"/>
      <c r="AM204" s="9"/>
    </row>
    <row r="205" spans="1:39" ht="16.5" thickBot="1">
      <c r="A205" s="111" t="s">
        <v>147</v>
      </c>
      <c r="B205" s="140"/>
      <c r="C205" s="112" t="str">
        <f>IF(C196&gt;"",C196,"")</f>
        <v>Viatcheslav Abramov</v>
      </c>
      <c r="D205" s="113">
        <f>IF(C197&gt;"",C197,"")</f>
      </c>
      <c r="E205" s="114"/>
      <c r="F205" s="115"/>
      <c r="G205" s="165"/>
      <c r="H205" s="166"/>
      <c r="I205" s="165"/>
      <c r="J205" s="166"/>
      <c r="K205" s="165"/>
      <c r="L205" s="166"/>
      <c r="M205" s="165"/>
      <c r="N205" s="166"/>
      <c r="O205" s="165"/>
      <c r="P205" s="166"/>
      <c r="Q205" s="116">
        <f t="shared" si="160"/>
      </c>
      <c r="R205" s="117">
        <f t="shared" si="161"/>
      </c>
      <c r="S205" s="118"/>
      <c r="T205" s="119"/>
      <c r="V205" s="98">
        <f t="shared" si="162"/>
        <v>0</v>
      </c>
      <c r="W205" s="99">
        <f t="shared" si="163"/>
        <v>0</v>
      </c>
      <c r="X205" s="100">
        <f t="shared" si="164"/>
        <v>0</v>
      </c>
      <c r="Z205" s="120">
        <f t="shared" si="165"/>
        <v>0</v>
      </c>
      <c r="AA205" s="121">
        <f t="shared" si="166"/>
        <v>0</v>
      </c>
      <c r="AB205" s="120">
        <f t="shared" si="167"/>
        <v>0</v>
      </c>
      <c r="AC205" s="121">
        <f t="shared" si="168"/>
        <v>0</v>
      </c>
      <c r="AD205" s="120">
        <f t="shared" si="169"/>
        <v>0</v>
      </c>
      <c r="AE205" s="121">
        <f t="shared" si="170"/>
        <v>0</v>
      </c>
      <c r="AF205" s="120">
        <f t="shared" si="171"/>
        <v>0</v>
      </c>
      <c r="AG205" s="121">
        <f t="shared" si="172"/>
        <v>0</v>
      </c>
      <c r="AH205" s="120">
        <f t="shared" si="173"/>
        <v>0</v>
      </c>
      <c r="AI205" s="121">
        <f t="shared" si="174"/>
        <v>0</v>
      </c>
      <c r="AJ205" s="9"/>
      <c r="AK205" s="9"/>
      <c r="AL205" s="9"/>
      <c r="AM205" s="9"/>
    </row>
    <row r="206" ht="13.5" thickTop="1"/>
  </sheetData>
  <mergeCells count="636">
    <mergeCell ref="O102:P102"/>
    <mergeCell ref="G103:H103"/>
    <mergeCell ref="I103:J103"/>
    <mergeCell ref="K103:L103"/>
    <mergeCell ref="M103:N103"/>
    <mergeCell ref="O103:P103"/>
    <mergeCell ref="G102:H102"/>
    <mergeCell ref="I102:J102"/>
    <mergeCell ref="K102:L102"/>
    <mergeCell ref="M102:N102"/>
    <mergeCell ref="O100:P100"/>
    <mergeCell ref="G101:H101"/>
    <mergeCell ref="I101:J101"/>
    <mergeCell ref="K101:L101"/>
    <mergeCell ref="M101:N101"/>
    <mergeCell ref="O101:P101"/>
    <mergeCell ref="G100:H100"/>
    <mergeCell ref="I100:J100"/>
    <mergeCell ref="K100:L100"/>
    <mergeCell ref="M100:N100"/>
    <mergeCell ref="O98:P98"/>
    <mergeCell ref="G99:H99"/>
    <mergeCell ref="I99:J99"/>
    <mergeCell ref="K99:L99"/>
    <mergeCell ref="M99:N99"/>
    <mergeCell ref="O99:P99"/>
    <mergeCell ref="G98:H98"/>
    <mergeCell ref="I98:J98"/>
    <mergeCell ref="K98:L98"/>
    <mergeCell ref="M98:N98"/>
    <mergeCell ref="S94:T94"/>
    <mergeCell ref="S95:T95"/>
    <mergeCell ref="G97:H97"/>
    <mergeCell ref="I97:J97"/>
    <mergeCell ref="K97:L97"/>
    <mergeCell ref="M97:N97"/>
    <mergeCell ref="O97:P97"/>
    <mergeCell ref="Q97:R97"/>
    <mergeCell ref="M91:N91"/>
    <mergeCell ref="S91:T91"/>
    <mergeCell ref="S92:T92"/>
    <mergeCell ref="S93:T93"/>
    <mergeCell ref="E91:F91"/>
    <mergeCell ref="G91:H91"/>
    <mergeCell ref="I91:J91"/>
    <mergeCell ref="K91:L91"/>
    <mergeCell ref="E90:G90"/>
    <mergeCell ref="H90:J90"/>
    <mergeCell ref="K90:N90"/>
    <mergeCell ref="R90:T90"/>
    <mergeCell ref="O86:P86"/>
    <mergeCell ref="K89:N89"/>
    <mergeCell ref="O89:Q89"/>
    <mergeCell ref="R89:T89"/>
    <mergeCell ref="O84:P84"/>
    <mergeCell ref="G85:H85"/>
    <mergeCell ref="I85:J85"/>
    <mergeCell ref="K85:L85"/>
    <mergeCell ref="M85:N85"/>
    <mergeCell ref="O85:P85"/>
    <mergeCell ref="O82:P82"/>
    <mergeCell ref="G83:H83"/>
    <mergeCell ref="I83:J83"/>
    <mergeCell ref="K83:L83"/>
    <mergeCell ref="M83:N83"/>
    <mergeCell ref="O83:P83"/>
    <mergeCell ref="I82:J82"/>
    <mergeCell ref="K82:L82"/>
    <mergeCell ref="M82:N82"/>
    <mergeCell ref="G82:H82"/>
    <mergeCell ref="O80:P80"/>
    <mergeCell ref="Q80:R80"/>
    <mergeCell ref="G81:H81"/>
    <mergeCell ref="I81:J81"/>
    <mergeCell ref="K81:L81"/>
    <mergeCell ref="M81:N81"/>
    <mergeCell ref="O81:P81"/>
    <mergeCell ref="G80:H80"/>
    <mergeCell ref="I80:J80"/>
    <mergeCell ref="K80:L80"/>
    <mergeCell ref="M80:N80"/>
    <mergeCell ref="R73:T73"/>
    <mergeCell ref="E74:F74"/>
    <mergeCell ref="G74:H74"/>
    <mergeCell ref="I74:J74"/>
    <mergeCell ref="K74:L74"/>
    <mergeCell ref="M74:N74"/>
    <mergeCell ref="S74:T74"/>
    <mergeCell ref="S77:T77"/>
    <mergeCell ref="S78:T78"/>
    <mergeCell ref="O69:P69"/>
    <mergeCell ref="K72:N72"/>
    <mergeCell ref="O72:Q72"/>
    <mergeCell ref="R72:T72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5:P65"/>
    <mergeCell ref="G66:H66"/>
    <mergeCell ref="I66:J66"/>
    <mergeCell ref="K66:L66"/>
    <mergeCell ref="M66:N66"/>
    <mergeCell ref="O66:P66"/>
    <mergeCell ref="G65:H65"/>
    <mergeCell ref="I65:J65"/>
    <mergeCell ref="K65:L65"/>
    <mergeCell ref="M65:N65"/>
    <mergeCell ref="O63:P63"/>
    <mergeCell ref="Q63:R63"/>
    <mergeCell ref="G64:H64"/>
    <mergeCell ref="I64:J64"/>
    <mergeCell ref="K64:L64"/>
    <mergeCell ref="M64:N64"/>
    <mergeCell ref="O64:P64"/>
    <mergeCell ref="G63:H63"/>
    <mergeCell ref="I63:J63"/>
    <mergeCell ref="K63:L63"/>
    <mergeCell ref="M63:N63"/>
    <mergeCell ref="R56:T56"/>
    <mergeCell ref="E57:F57"/>
    <mergeCell ref="G57:H57"/>
    <mergeCell ref="I57:J57"/>
    <mergeCell ref="K57:L57"/>
    <mergeCell ref="M57:N57"/>
    <mergeCell ref="S57:T57"/>
    <mergeCell ref="S60:T60"/>
    <mergeCell ref="S61:T61"/>
    <mergeCell ref="O52:P52"/>
    <mergeCell ref="K55:N55"/>
    <mergeCell ref="O55:Q55"/>
    <mergeCell ref="R55:T55"/>
    <mergeCell ref="O50:P50"/>
    <mergeCell ref="G51:H51"/>
    <mergeCell ref="I51:J51"/>
    <mergeCell ref="K51:L51"/>
    <mergeCell ref="M51:N51"/>
    <mergeCell ref="O51:P51"/>
    <mergeCell ref="G50:H50"/>
    <mergeCell ref="I50:J50"/>
    <mergeCell ref="K50:L50"/>
    <mergeCell ref="M50:N50"/>
    <mergeCell ref="O48:P48"/>
    <mergeCell ref="G49:H49"/>
    <mergeCell ref="I49:J49"/>
    <mergeCell ref="K49:L49"/>
    <mergeCell ref="M49:N49"/>
    <mergeCell ref="O49:P49"/>
    <mergeCell ref="G48:H48"/>
    <mergeCell ref="I48:J48"/>
    <mergeCell ref="K48:L48"/>
    <mergeCell ref="M48:N48"/>
    <mergeCell ref="O47:P47"/>
    <mergeCell ref="G46:H46"/>
    <mergeCell ref="I46:J46"/>
    <mergeCell ref="K46:L46"/>
    <mergeCell ref="G47:H47"/>
    <mergeCell ref="I47:J47"/>
    <mergeCell ref="K47:L47"/>
    <mergeCell ref="M47:N47"/>
    <mergeCell ref="R39:T39"/>
    <mergeCell ref="E40:F40"/>
    <mergeCell ref="G40:H40"/>
    <mergeCell ref="I40:J40"/>
    <mergeCell ref="K40:L40"/>
    <mergeCell ref="M40:N40"/>
    <mergeCell ref="S40:T40"/>
    <mergeCell ref="E39:G39"/>
    <mergeCell ref="H39:J39"/>
    <mergeCell ref="K39:N39"/>
    <mergeCell ref="O35:P35"/>
    <mergeCell ref="K38:N38"/>
    <mergeCell ref="O38:Q38"/>
    <mergeCell ref="R38:T38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O29:P29"/>
    <mergeCell ref="Q29:R29"/>
    <mergeCell ref="G30:H30"/>
    <mergeCell ref="I30:J30"/>
    <mergeCell ref="K30:L30"/>
    <mergeCell ref="M30:N30"/>
    <mergeCell ref="O30:P30"/>
    <mergeCell ref="G29:H29"/>
    <mergeCell ref="I29:J29"/>
    <mergeCell ref="K29:L29"/>
    <mergeCell ref="M23:N23"/>
    <mergeCell ref="S23:T23"/>
    <mergeCell ref="S26:T26"/>
    <mergeCell ref="S27:T27"/>
    <mergeCell ref="S24:T24"/>
    <mergeCell ref="S25:T25"/>
    <mergeCell ref="O18:P18"/>
    <mergeCell ref="K21:N21"/>
    <mergeCell ref="O21:Q21"/>
    <mergeCell ref="R21:T21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2:P12"/>
    <mergeCell ref="Q12:R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E5:G5"/>
    <mergeCell ref="H5:J5"/>
    <mergeCell ref="K5:N5"/>
    <mergeCell ref="E6:F6"/>
    <mergeCell ref="G6:H6"/>
    <mergeCell ref="I6:J6"/>
    <mergeCell ref="K6:L6"/>
    <mergeCell ref="M29:N29"/>
    <mergeCell ref="G84:H84"/>
    <mergeCell ref="I84:J84"/>
    <mergeCell ref="K84:L84"/>
    <mergeCell ref="M84:N84"/>
    <mergeCell ref="G69:H69"/>
    <mergeCell ref="I69:J69"/>
    <mergeCell ref="K69:L69"/>
    <mergeCell ref="M69:N69"/>
    <mergeCell ref="G52:H52"/>
    <mergeCell ref="G86:H86"/>
    <mergeCell ref="I86:J86"/>
    <mergeCell ref="K86:L86"/>
    <mergeCell ref="M86:N86"/>
    <mergeCell ref="S75:T75"/>
    <mergeCell ref="S76:T76"/>
    <mergeCell ref="E73:G73"/>
    <mergeCell ref="H73:J73"/>
    <mergeCell ref="K73:N73"/>
    <mergeCell ref="S58:T58"/>
    <mergeCell ref="S59:T59"/>
    <mergeCell ref="E56:G56"/>
    <mergeCell ref="H56:J56"/>
    <mergeCell ref="K56:N56"/>
    <mergeCell ref="I52:J52"/>
    <mergeCell ref="K52:L52"/>
    <mergeCell ref="M52:N52"/>
    <mergeCell ref="S41:T41"/>
    <mergeCell ref="S42:T42"/>
    <mergeCell ref="M46:N46"/>
    <mergeCell ref="S43:T43"/>
    <mergeCell ref="S44:T44"/>
    <mergeCell ref="O46:P46"/>
    <mergeCell ref="Q46:R46"/>
    <mergeCell ref="G35:H35"/>
    <mergeCell ref="I35:J35"/>
    <mergeCell ref="K35:L35"/>
    <mergeCell ref="M35:N35"/>
    <mergeCell ref="E22:G22"/>
    <mergeCell ref="H22:J22"/>
    <mergeCell ref="K22:N22"/>
    <mergeCell ref="R22:T22"/>
    <mergeCell ref="E23:F23"/>
    <mergeCell ref="G23:H23"/>
    <mergeCell ref="I23:J23"/>
    <mergeCell ref="K23:L23"/>
    <mergeCell ref="G18:H18"/>
    <mergeCell ref="I18:J18"/>
    <mergeCell ref="K18:L18"/>
    <mergeCell ref="M18:N18"/>
    <mergeCell ref="S10:T10"/>
    <mergeCell ref="M6:N6"/>
    <mergeCell ref="S6:T6"/>
    <mergeCell ref="S7:T7"/>
    <mergeCell ref="S8:T8"/>
    <mergeCell ref="K4:N4"/>
    <mergeCell ref="O4:Q4"/>
    <mergeCell ref="R4:T4"/>
    <mergeCell ref="S9:T9"/>
    <mergeCell ref="R5:T5"/>
    <mergeCell ref="K106:N106"/>
    <mergeCell ref="O106:Q106"/>
    <mergeCell ref="R106:T106"/>
    <mergeCell ref="E107:G107"/>
    <mergeCell ref="H107:J107"/>
    <mergeCell ref="K107:N107"/>
    <mergeCell ref="R107:T107"/>
    <mergeCell ref="E108:F108"/>
    <mergeCell ref="G108:H108"/>
    <mergeCell ref="I108:J108"/>
    <mergeCell ref="K108:L108"/>
    <mergeCell ref="M108:N108"/>
    <mergeCell ref="S108:T108"/>
    <mergeCell ref="S109:T109"/>
    <mergeCell ref="S110:T110"/>
    <mergeCell ref="S111:T111"/>
    <mergeCell ref="S112:T112"/>
    <mergeCell ref="G114:H114"/>
    <mergeCell ref="I114:J114"/>
    <mergeCell ref="K114:L114"/>
    <mergeCell ref="M114:N114"/>
    <mergeCell ref="O114:P114"/>
    <mergeCell ref="Q114:R114"/>
    <mergeCell ref="O115:P115"/>
    <mergeCell ref="G116:H116"/>
    <mergeCell ref="I116:J116"/>
    <mergeCell ref="K116:L116"/>
    <mergeCell ref="M116:N116"/>
    <mergeCell ref="O116:P116"/>
    <mergeCell ref="G115:H115"/>
    <mergeCell ref="I115:J115"/>
    <mergeCell ref="K115:L115"/>
    <mergeCell ref="M115:N115"/>
    <mergeCell ref="O117:P117"/>
    <mergeCell ref="G118:H118"/>
    <mergeCell ref="I118:J118"/>
    <mergeCell ref="K118:L118"/>
    <mergeCell ref="M118:N118"/>
    <mergeCell ref="O118:P118"/>
    <mergeCell ref="G117:H117"/>
    <mergeCell ref="I117:J117"/>
    <mergeCell ref="K117:L117"/>
    <mergeCell ref="M117:N117"/>
    <mergeCell ref="O119:P119"/>
    <mergeCell ref="G120:H120"/>
    <mergeCell ref="I120:J120"/>
    <mergeCell ref="K120:L120"/>
    <mergeCell ref="M120:N120"/>
    <mergeCell ref="O120:P120"/>
    <mergeCell ref="G119:H119"/>
    <mergeCell ref="I119:J119"/>
    <mergeCell ref="K119:L119"/>
    <mergeCell ref="M119:N119"/>
    <mergeCell ref="K123:N123"/>
    <mergeCell ref="O123:Q123"/>
    <mergeCell ref="R123:T123"/>
    <mergeCell ref="E124:G124"/>
    <mergeCell ref="H124:J124"/>
    <mergeCell ref="K124:N124"/>
    <mergeCell ref="R124:T124"/>
    <mergeCell ref="E125:F125"/>
    <mergeCell ref="G125:H125"/>
    <mergeCell ref="I125:J125"/>
    <mergeCell ref="K125:L125"/>
    <mergeCell ref="M125:N125"/>
    <mergeCell ref="S125:T125"/>
    <mergeCell ref="S126:T126"/>
    <mergeCell ref="S127:T127"/>
    <mergeCell ref="S128:T128"/>
    <mergeCell ref="S129:T129"/>
    <mergeCell ref="G131:H131"/>
    <mergeCell ref="I131:J131"/>
    <mergeCell ref="K131:L131"/>
    <mergeCell ref="M131:N131"/>
    <mergeCell ref="O131:P131"/>
    <mergeCell ref="Q131:R131"/>
    <mergeCell ref="O132:P132"/>
    <mergeCell ref="G133:H133"/>
    <mergeCell ref="I133:J133"/>
    <mergeCell ref="K133:L133"/>
    <mergeCell ref="M133:N133"/>
    <mergeCell ref="O133:P133"/>
    <mergeCell ref="G132:H132"/>
    <mergeCell ref="I132:J132"/>
    <mergeCell ref="K132:L132"/>
    <mergeCell ref="M132:N132"/>
    <mergeCell ref="O134:P134"/>
    <mergeCell ref="G135:H135"/>
    <mergeCell ref="I135:J135"/>
    <mergeCell ref="K135:L135"/>
    <mergeCell ref="M135:N135"/>
    <mergeCell ref="O135:P135"/>
    <mergeCell ref="G134:H134"/>
    <mergeCell ref="I134:J134"/>
    <mergeCell ref="K134:L134"/>
    <mergeCell ref="M134:N134"/>
    <mergeCell ref="O136:P136"/>
    <mergeCell ref="G137:H137"/>
    <mergeCell ref="I137:J137"/>
    <mergeCell ref="K137:L137"/>
    <mergeCell ref="M137:N137"/>
    <mergeCell ref="O137:P137"/>
    <mergeCell ref="G136:H136"/>
    <mergeCell ref="I136:J136"/>
    <mergeCell ref="K136:L136"/>
    <mergeCell ref="M136:N136"/>
    <mergeCell ref="K140:N140"/>
    <mergeCell ref="O140:Q140"/>
    <mergeCell ref="R140:T140"/>
    <mergeCell ref="E141:G141"/>
    <mergeCell ref="H141:J141"/>
    <mergeCell ref="K141:N141"/>
    <mergeCell ref="R141:T141"/>
    <mergeCell ref="E142:F142"/>
    <mergeCell ref="G142:H142"/>
    <mergeCell ref="I142:J142"/>
    <mergeCell ref="K142:L142"/>
    <mergeCell ref="M142:N142"/>
    <mergeCell ref="S142:T142"/>
    <mergeCell ref="S143:T143"/>
    <mergeCell ref="S144:T144"/>
    <mergeCell ref="S145:T145"/>
    <mergeCell ref="S146:T146"/>
    <mergeCell ref="G148:H148"/>
    <mergeCell ref="I148:J148"/>
    <mergeCell ref="K148:L148"/>
    <mergeCell ref="M148:N148"/>
    <mergeCell ref="O148:P148"/>
    <mergeCell ref="Q148:R148"/>
    <mergeCell ref="O149:P149"/>
    <mergeCell ref="G150:H150"/>
    <mergeCell ref="I150:J150"/>
    <mergeCell ref="K150:L150"/>
    <mergeCell ref="M150:N150"/>
    <mergeCell ref="O150:P150"/>
    <mergeCell ref="G149:H149"/>
    <mergeCell ref="I149:J149"/>
    <mergeCell ref="K149:L149"/>
    <mergeCell ref="M149:N149"/>
    <mergeCell ref="O151:P151"/>
    <mergeCell ref="G152:H152"/>
    <mergeCell ref="I152:J152"/>
    <mergeCell ref="K152:L152"/>
    <mergeCell ref="M152:N152"/>
    <mergeCell ref="O152:P152"/>
    <mergeCell ref="G151:H151"/>
    <mergeCell ref="I151:J151"/>
    <mergeCell ref="K151:L151"/>
    <mergeCell ref="M151:N151"/>
    <mergeCell ref="O153:P153"/>
    <mergeCell ref="G154:H154"/>
    <mergeCell ref="I154:J154"/>
    <mergeCell ref="K154:L154"/>
    <mergeCell ref="M154:N154"/>
    <mergeCell ref="O154:P154"/>
    <mergeCell ref="G153:H153"/>
    <mergeCell ref="I153:J153"/>
    <mergeCell ref="K153:L153"/>
    <mergeCell ref="M153:N153"/>
    <mergeCell ref="K157:N157"/>
    <mergeCell ref="O157:Q157"/>
    <mergeCell ref="R157:T157"/>
    <mergeCell ref="E158:G158"/>
    <mergeCell ref="H158:J158"/>
    <mergeCell ref="K158:N158"/>
    <mergeCell ref="R158:T158"/>
    <mergeCell ref="E159:F159"/>
    <mergeCell ref="G159:H159"/>
    <mergeCell ref="I159:J159"/>
    <mergeCell ref="K159:L159"/>
    <mergeCell ref="M159:N159"/>
    <mergeCell ref="S159:T159"/>
    <mergeCell ref="S160:T160"/>
    <mergeCell ref="S161:T161"/>
    <mergeCell ref="S162:T162"/>
    <mergeCell ref="S163:T163"/>
    <mergeCell ref="G165:H165"/>
    <mergeCell ref="I165:J165"/>
    <mergeCell ref="K165:L165"/>
    <mergeCell ref="M165:N165"/>
    <mergeCell ref="O165:P165"/>
    <mergeCell ref="Q165:R165"/>
    <mergeCell ref="O166:P166"/>
    <mergeCell ref="G167:H167"/>
    <mergeCell ref="I167:J167"/>
    <mergeCell ref="K167:L167"/>
    <mergeCell ref="M167:N167"/>
    <mergeCell ref="O167:P167"/>
    <mergeCell ref="G166:H166"/>
    <mergeCell ref="I166:J166"/>
    <mergeCell ref="K166:L166"/>
    <mergeCell ref="M166:N166"/>
    <mergeCell ref="O168:P168"/>
    <mergeCell ref="G169:H169"/>
    <mergeCell ref="I169:J169"/>
    <mergeCell ref="K169:L169"/>
    <mergeCell ref="M169:N169"/>
    <mergeCell ref="O169:P169"/>
    <mergeCell ref="G168:H168"/>
    <mergeCell ref="I168:J168"/>
    <mergeCell ref="K168:L168"/>
    <mergeCell ref="M168:N168"/>
    <mergeCell ref="O170:P170"/>
    <mergeCell ref="G171:H171"/>
    <mergeCell ref="I171:J171"/>
    <mergeCell ref="K171:L171"/>
    <mergeCell ref="M171:N171"/>
    <mergeCell ref="O171:P171"/>
    <mergeCell ref="G170:H170"/>
    <mergeCell ref="I170:J170"/>
    <mergeCell ref="K170:L170"/>
    <mergeCell ref="M170:N170"/>
    <mergeCell ref="K174:N174"/>
    <mergeCell ref="O174:Q174"/>
    <mergeCell ref="R174:T174"/>
    <mergeCell ref="E175:G175"/>
    <mergeCell ref="H175:J175"/>
    <mergeCell ref="K175:N175"/>
    <mergeCell ref="R175:T175"/>
    <mergeCell ref="E176:F176"/>
    <mergeCell ref="G176:H176"/>
    <mergeCell ref="I176:J176"/>
    <mergeCell ref="K176:L176"/>
    <mergeCell ref="M176:N176"/>
    <mergeCell ref="S176:T176"/>
    <mergeCell ref="S177:T177"/>
    <mergeCell ref="S178:T178"/>
    <mergeCell ref="S179:T179"/>
    <mergeCell ref="S180:T180"/>
    <mergeCell ref="G182:H182"/>
    <mergeCell ref="I182:J182"/>
    <mergeCell ref="K182:L182"/>
    <mergeCell ref="M182:N182"/>
    <mergeCell ref="O182:P182"/>
    <mergeCell ref="Q182:R182"/>
    <mergeCell ref="O183:P183"/>
    <mergeCell ref="G184:H184"/>
    <mergeCell ref="I184:J184"/>
    <mergeCell ref="K184:L184"/>
    <mergeCell ref="M184:N184"/>
    <mergeCell ref="O184:P184"/>
    <mergeCell ref="G183:H183"/>
    <mergeCell ref="I183:J183"/>
    <mergeCell ref="K183:L183"/>
    <mergeCell ref="M183:N183"/>
    <mergeCell ref="O185:P185"/>
    <mergeCell ref="G186:H186"/>
    <mergeCell ref="I186:J186"/>
    <mergeCell ref="K186:L186"/>
    <mergeCell ref="M186:N186"/>
    <mergeCell ref="O186:P186"/>
    <mergeCell ref="G185:H185"/>
    <mergeCell ref="I185:J185"/>
    <mergeCell ref="K185:L185"/>
    <mergeCell ref="M185:N185"/>
    <mergeCell ref="O187:P187"/>
    <mergeCell ref="G188:H188"/>
    <mergeCell ref="I188:J188"/>
    <mergeCell ref="K188:L188"/>
    <mergeCell ref="M188:N188"/>
    <mergeCell ref="O188:P188"/>
    <mergeCell ref="G187:H187"/>
    <mergeCell ref="I187:J187"/>
    <mergeCell ref="K187:L187"/>
    <mergeCell ref="M187:N187"/>
    <mergeCell ref="K191:N191"/>
    <mergeCell ref="O191:Q191"/>
    <mergeCell ref="R191:T191"/>
    <mergeCell ref="E192:G192"/>
    <mergeCell ref="H192:J192"/>
    <mergeCell ref="K192:N192"/>
    <mergeCell ref="R192:T192"/>
    <mergeCell ref="E193:F193"/>
    <mergeCell ref="G193:H193"/>
    <mergeCell ref="I193:J193"/>
    <mergeCell ref="K193:L193"/>
    <mergeCell ref="M193:N193"/>
    <mergeCell ref="S193:T193"/>
    <mergeCell ref="S194:T194"/>
    <mergeCell ref="S195:T195"/>
    <mergeCell ref="S196:T196"/>
    <mergeCell ref="S197:T197"/>
    <mergeCell ref="G199:H199"/>
    <mergeCell ref="I199:J199"/>
    <mergeCell ref="K199:L199"/>
    <mergeCell ref="M199:N199"/>
    <mergeCell ref="O199:P199"/>
    <mergeCell ref="Q199:R199"/>
    <mergeCell ref="O200:P200"/>
    <mergeCell ref="G201:H201"/>
    <mergeCell ref="I201:J201"/>
    <mergeCell ref="K201:L201"/>
    <mergeCell ref="M201:N201"/>
    <mergeCell ref="O201:P201"/>
    <mergeCell ref="G200:H200"/>
    <mergeCell ref="I200:J200"/>
    <mergeCell ref="K200:L200"/>
    <mergeCell ref="M200:N200"/>
    <mergeCell ref="O202:P202"/>
    <mergeCell ref="G203:H203"/>
    <mergeCell ref="I203:J203"/>
    <mergeCell ref="K203:L203"/>
    <mergeCell ref="M203:N203"/>
    <mergeCell ref="O203:P203"/>
    <mergeCell ref="G202:H202"/>
    <mergeCell ref="I202:J202"/>
    <mergeCell ref="K202:L202"/>
    <mergeCell ref="M202:N202"/>
    <mergeCell ref="O204:P204"/>
    <mergeCell ref="G205:H205"/>
    <mergeCell ref="I205:J205"/>
    <mergeCell ref="K205:L205"/>
    <mergeCell ref="M205:N205"/>
    <mergeCell ref="O205:P205"/>
    <mergeCell ref="G204:H204"/>
    <mergeCell ref="I204:J204"/>
    <mergeCell ref="K204:L204"/>
    <mergeCell ref="M204:N204"/>
  </mergeCells>
  <printOptions/>
  <pageMargins left="0.75" right="0.75" top="1" bottom="1" header="0.5" footer="0.5"/>
  <pageSetup fitToHeight="0" horizontalDpi="600" verticalDpi="600" orientation="landscape" paperSize="9" scale="50" r:id="rId1"/>
  <rowBreaks count="3" manualBreakCount="3">
    <brk id="53" max="18" man="1"/>
    <brk id="104" max="18" man="1"/>
    <brk id="15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L34"/>
  <sheetViews>
    <sheetView tabSelected="1" workbookViewId="0" topLeftCell="A11">
      <selection activeCell="E22" sqref="E22"/>
    </sheetView>
  </sheetViews>
  <sheetFormatPr defaultColWidth="9.140625" defaultRowHeight="12.75"/>
  <cols>
    <col min="1" max="2" width="7.421875" style="0" customWidth="1"/>
    <col min="3" max="3" width="24.140625" style="0" customWidth="1"/>
    <col min="5" max="9" width="9.140625" style="9" customWidth="1"/>
  </cols>
  <sheetData>
    <row r="1" spans="3:5" ht="18">
      <c r="C1" s="8" t="s">
        <v>44</v>
      </c>
      <c r="D1" s="8" t="s">
        <v>264</v>
      </c>
      <c r="E1" s="21"/>
    </row>
    <row r="2" spans="11:12" ht="12.75">
      <c r="K2" t="s">
        <v>167</v>
      </c>
      <c r="L2" t="s">
        <v>166</v>
      </c>
    </row>
    <row r="3" spans="1:12" ht="12.75">
      <c r="A3" s="2">
        <v>1</v>
      </c>
      <c r="B3" s="2">
        <v>2517</v>
      </c>
      <c r="C3" s="2" t="s">
        <v>30</v>
      </c>
      <c r="D3" s="2" t="s">
        <v>119</v>
      </c>
      <c r="J3" s="2">
        <v>1</v>
      </c>
      <c r="K3" s="2" t="s">
        <v>81</v>
      </c>
      <c r="L3" s="2" t="s">
        <v>81</v>
      </c>
    </row>
    <row r="4" spans="1:10" ht="12.75">
      <c r="A4" s="2">
        <f>A3+1</f>
        <v>2</v>
      </c>
      <c r="B4" s="3"/>
      <c r="D4" s="2"/>
      <c r="E4" s="10"/>
      <c r="F4" s="9" t="s">
        <v>90</v>
      </c>
      <c r="J4">
        <v>32</v>
      </c>
    </row>
    <row r="5" spans="1:12" ht="12.75">
      <c r="A5" s="2">
        <f aca="true" t="shared" si="0" ref="A5:A34">A4+1</f>
        <v>3</v>
      </c>
      <c r="B5" s="2">
        <v>1921</v>
      </c>
      <c r="C5" s="2" t="s">
        <v>238</v>
      </c>
      <c r="D5" s="2" t="s">
        <v>232</v>
      </c>
      <c r="E5" s="15" t="s">
        <v>134</v>
      </c>
      <c r="F5" s="13" t="s">
        <v>380</v>
      </c>
      <c r="J5" s="2">
        <v>17</v>
      </c>
      <c r="K5" s="2" t="s">
        <v>105</v>
      </c>
      <c r="L5" s="2" t="s">
        <v>86</v>
      </c>
    </row>
    <row r="6" spans="1:12" ht="12.75">
      <c r="A6" s="2">
        <f t="shared" si="0"/>
        <v>4</v>
      </c>
      <c r="B6" s="2">
        <v>2037</v>
      </c>
      <c r="C6" s="2" t="s">
        <v>122</v>
      </c>
      <c r="D6" s="2" t="s">
        <v>153</v>
      </c>
      <c r="E6" s="11" t="s">
        <v>372</v>
      </c>
      <c r="F6" s="12"/>
      <c r="G6" s="9" t="s">
        <v>90</v>
      </c>
      <c r="J6" s="2">
        <v>16</v>
      </c>
      <c r="K6" s="2" t="s">
        <v>101</v>
      </c>
      <c r="L6" s="2" t="s">
        <v>84</v>
      </c>
    </row>
    <row r="7" spans="1:12" ht="12.75">
      <c r="A7" s="2">
        <f t="shared" si="0"/>
        <v>5</v>
      </c>
      <c r="B7" s="2">
        <v>2049</v>
      </c>
      <c r="C7" s="2" t="s">
        <v>280</v>
      </c>
      <c r="D7" s="2" t="s">
        <v>119</v>
      </c>
      <c r="E7" s="9" t="s">
        <v>285</v>
      </c>
      <c r="F7" s="12"/>
      <c r="G7" s="10" t="s">
        <v>385</v>
      </c>
      <c r="J7" s="2">
        <v>9</v>
      </c>
      <c r="K7" s="2" t="s">
        <v>96</v>
      </c>
      <c r="L7" s="2" t="s">
        <v>96</v>
      </c>
    </row>
    <row r="8" spans="1:12" ht="12.75">
      <c r="A8" s="2">
        <f t="shared" si="0"/>
        <v>6</v>
      </c>
      <c r="B8" s="2">
        <v>1882</v>
      </c>
      <c r="C8" s="2" t="s">
        <v>73</v>
      </c>
      <c r="D8" s="2" t="s">
        <v>32</v>
      </c>
      <c r="E8" s="10" t="s">
        <v>366</v>
      </c>
      <c r="F8" s="14" t="s">
        <v>285</v>
      </c>
      <c r="G8" s="12"/>
      <c r="J8" s="2">
        <v>24</v>
      </c>
      <c r="K8" s="2" t="s">
        <v>86</v>
      </c>
      <c r="L8" s="2" t="s">
        <v>104</v>
      </c>
    </row>
    <row r="9" spans="1:12" ht="12.75">
      <c r="A9" s="2">
        <f t="shared" si="0"/>
        <v>7</v>
      </c>
      <c r="B9" s="2"/>
      <c r="C9" s="2"/>
      <c r="D9" s="2"/>
      <c r="F9" s="11" t="s">
        <v>375</v>
      </c>
      <c r="G9" s="12"/>
      <c r="J9" s="2">
        <v>25</v>
      </c>
      <c r="K9" s="2"/>
      <c r="L9" s="2" t="s">
        <v>105</v>
      </c>
    </row>
    <row r="10" spans="1:12" ht="12.75">
      <c r="A10" s="2">
        <f t="shared" si="0"/>
        <v>8</v>
      </c>
      <c r="B10" s="2">
        <v>2175</v>
      </c>
      <c r="C10" s="2" t="s">
        <v>61</v>
      </c>
      <c r="D10" s="2" t="s">
        <v>112</v>
      </c>
      <c r="E10" s="11"/>
      <c r="G10" s="12"/>
      <c r="H10" s="9" t="s">
        <v>90</v>
      </c>
      <c r="J10" s="2">
        <v>8</v>
      </c>
      <c r="K10" s="2" t="s">
        <v>95</v>
      </c>
      <c r="L10" s="2" t="s">
        <v>95</v>
      </c>
    </row>
    <row r="11" spans="1:12" ht="12.75">
      <c r="A11" s="2">
        <f t="shared" si="0"/>
        <v>9</v>
      </c>
      <c r="B11" s="2">
        <v>2250</v>
      </c>
      <c r="C11" s="2" t="s">
        <v>64</v>
      </c>
      <c r="D11" s="2" t="s">
        <v>24</v>
      </c>
      <c r="G11" s="12"/>
      <c r="H11" s="13" t="s">
        <v>395</v>
      </c>
      <c r="J11" s="2">
        <v>5</v>
      </c>
      <c r="K11" s="2" t="s">
        <v>92</v>
      </c>
      <c r="L11" s="2" t="s">
        <v>92</v>
      </c>
    </row>
    <row r="12" spans="1:12" ht="12.75">
      <c r="A12" s="2">
        <f t="shared" si="0"/>
        <v>10</v>
      </c>
      <c r="B12" s="2"/>
      <c r="C12" s="2"/>
      <c r="D12" s="2"/>
      <c r="E12" s="10"/>
      <c r="F12" s="9" t="s">
        <v>287</v>
      </c>
      <c r="G12" s="12"/>
      <c r="H12" s="12"/>
      <c r="J12" s="2">
        <v>28</v>
      </c>
      <c r="K12" s="2"/>
      <c r="L12" s="2" t="s">
        <v>165</v>
      </c>
    </row>
    <row r="13" spans="1:12" ht="12.75">
      <c r="A13" s="2">
        <f t="shared" si="0"/>
        <v>11</v>
      </c>
      <c r="B13" s="2">
        <v>2025</v>
      </c>
      <c r="C13" s="2" t="s">
        <v>116</v>
      </c>
      <c r="D13" s="2" t="s">
        <v>35</v>
      </c>
      <c r="E13" s="9" t="s">
        <v>291</v>
      </c>
      <c r="F13" s="10" t="s">
        <v>382</v>
      </c>
      <c r="G13" s="12"/>
      <c r="H13" s="12"/>
      <c r="J13" s="2">
        <v>21</v>
      </c>
      <c r="K13" s="2" t="s">
        <v>84</v>
      </c>
      <c r="L13" s="2" t="s">
        <v>107</v>
      </c>
    </row>
    <row r="14" spans="1:12" ht="12.75">
      <c r="A14" s="2">
        <f t="shared" si="0"/>
        <v>12</v>
      </c>
      <c r="B14" s="2">
        <v>2175</v>
      </c>
      <c r="C14" s="2" t="s">
        <v>65</v>
      </c>
      <c r="D14" s="2" t="s">
        <v>24</v>
      </c>
      <c r="E14" s="11" t="s">
        <v>369</v>
      </c>
      <c r="F14" s="12"/>
      <c r="G14" s="14" t="s">
        <v>289</v>
      </c>
      <c r="H14" s="12"/>
      <c r="J14" s="2">
        <v>12</v>
      </c>
      <c r="K14" s="2" t="s">
        <v>99</v>
      </c>
      <c r="L14" s="2" t="s">
        <v>99</v>
      </c>
    </row>
    <row r="15" spans="1:12" ht="12.75">
      <c r="A15" s="2">
        <f t="shared" si="0"/>
        <v>13</v>
      </c>
      <c r="B15" s="2">
        <v>2084</v>
      </c>
      <c r="C15" s="2" t="s">
        <v>275</v>
      </c>
      <c r="D15" s="2" t="s">
        <v>24</v>
      </c>
      <c r="E15" s="9" t="s">
        <v>288</v>
      </c>
      <c r="F15" s="12"/>
      <c r="G15" s="11" t="s">
        <v>390</v>
      </c>
      <c r="H15" s="12"/>
      <c r="J15" s="2">
        <v>13</v>
      </c>
      <c r="K15" s="2" t="s">
        <v>104</v>
      </c>
      <c r="L15" s="2" t="s">
        <v>162</v>
      </c>
    </row>
    <row r="16" spans="1:12" ht="12.75">
      <c r="A16" s="2">
        <f t="shared" si="0"/>
        <v>14</v>
      </c>
      <c r="B16" s="2">
        <v>2065</v>
      </c>
      <c r="C16" s="2" t="s">
        <v>52</v>
      </c>
      <c r="D16" s="2" t="s">
        <v>32</v>
      </c>
      <c r="E16" s="10" t="s">
        <v>374</v>
      </c>
      <c r="F16" s="14" t="s">
        <v>289</v>
      </c>
      <c r="H16" s="12"/>
      <c r="J16" s="2">
        <v>20</v>
      </c>
      <c r="K16" s="2" t="s">
        <v>107</v>
      </c>
      <c r="L16" s="2" t="s">
        <v>101</v>
      </c>
    </row>
    <row r="17" spans="1:12" ht="12.75">
      <c r="A17" s="2">
        <f t="shared" si="0"/>
        <v>15</v>
      </c>
      <c r="B17" s="2"/>
      <c r="C17" s="2"/>
      <c r="D17" s="2"/>
      <c r="F17" s="11" t="s">
        <v>383</v>
      </c>
      <c r="H17" s="12"/>
      <c r="J17" s="2">
        <v>29</v>
      </c>
      <c r="K17" s="2"/>
      <c r="L17" s="2" t="s">
        <v>169</v>
      </c>
    </row>
    <row r="18" spans="1:12" ht="12.75">
      <c r="A18" s="2">
        <f t="shared" si="0"/>
        <v>16</v>
      </c>
      <c r="B18" s="2">
        <v>2251</v>
      </c>
      <c r="C18" s="2" t="s">
        <v>187</v>
      </c>
      <c r="D18" s="2" t="s">
        <v>25</v>
      </c>
      <c r="E18" s="11"/>
      <c r="H18" s="12" t="s">
        <v>300</v>
      </c>
      <c r="J18" s="2">
        <v>4</v>
      </c>
      <c r="K18" s="2" t="s">
        <v>87</v>
      </c>
      <c r="L18" s="2" t="s">
        <v>87</v>
      </c>
    </row>
    <row r="19" spans="1:12" ht="12.75">
      <c r="A19" s="2">
        <f t="shared" si="0"/>
        <v>17</v>
      </c>
      <c r="B19" s="2">
        <v>2300</v>
      </c>
      <c r="C19" s="2" t="s">
        <v>237</v>
      </c>
      <c r="D19" s="4" t="s">
        <v>119</v>
      </c>
      <c r="H19" s="13" t="s">
        <v>399</v>
      </c>
      <c r="J19" s="2">
        <v>3</v>
      </c>
      <c r="K19" s="2" t="s">
        <v>83</v>
      </c>
      <c r="L19" s="2" t="s">
        <v>83</v>
      </c>
    </row>
    <row r="20" spans="1:12" ht="12.75">
      <c r="A20" s="2">
        <f t="shared" si="0"/>
        <v>18</v>
      </c>
      <c r="B20" s="2"/>
      <c r="C20" s="2"/>
      <c r="D20" s="2"/>
      <c r="E20" s="10"/>
      <c r="F20" s="9" t="s">
        <v>300</v>
      </c>
      <c r="H20" s="12"/>
      <c r="J20" s="2">
        <v>30</v>
      </c>
      <c r="K20" s="2"/>
      <c r="L20" s="2" t="s">
        <v>164</v>
      </c>
    </row>
    <row r="21" spans="1:12" ht="12.75">
      <c r="A21" s="2">
        <f t="shared" si="0"/>
        <v>19</v>
      </c>
      <c r="B21" s="2">
        <v>2087</v>
      </c>
      <c r="C21" s="2" t="s">
        <v>273</v>
      </c>
      <c r="D21" s="2" t="s">
        <v>112</v>
      </c>
      <c r="E21" s="9" t="s">
        <v>403</v>
      </c>
      <c r="F21" s="10" t="s">
        <v>378</v>
      </c>
      <c r="H21" s="12"/>
      <c r="J21" s="2">
        <v>19</v>
      </c>
      <c r="K21" s="2" t="s">
        <v>103</v>
      </c>
      <c r="L21" s="2" t="s">
        <v>88</v>
      </c>
    </row>
    <row r="22" spans="1:12" ht="12.75">
      <c r="A22" s="2">
        <f t="shared" si="0"/>
        <v>20</v>
      </c>
      <c r="B22" s="2">
        <v>1993</v>
      </c>
      <c r="C22" s="2" t="s">
        <v>217</v>
      </c>
      <c r="D22" s="2" t="s">
        <v>26</v>
      </c>
      <c r="E22" s="11" t="s">
        <v>370</v>
      </c>
      <c r="F22" s="12"/>
      <c r="G22" s="9" t="s">
        <v>300</v>
      </c>
      <c r="H22" s="12"/>
      <c r="J22" s="2">
        <v>14</v>
      </c>
      <c r="K22" s="2" t="s">
        <v>100</v>
      </c>
      <c r="L22" s="2" t="s">
        <v>163</v>
      </c>
    </row>
    <row r="23" spans="1:12" ht="12.75">
      <c r="A23" s="2">
        <f t="shared" si="0"/>
        <v>21</v>
      </c>
      <c r="B23" s="2">
        <v>211</v>
      </c>
      <c r="C23" s="2" t="s">
        <v>152</v>
      </c>
      <c r="D23" s="2" t="s">
        <v>153</v>
      </c>
      <c r="E23" s="9" t="s">
        <v>295</v>
      </c>
      <c r="F23" s="12"/>
      <c r="G23" s="10" t="s">
        <v>386</v>
      </c>
      <c r="H23" s="12"/>
      <c r="J23" s="2">
        <v>11</v>
      </c>
      <c r="K23" s="2" t="s">
        <v>98</v>
      </c>
      <c r="L23" s="2" t="s">
        <v>98</v>
      </c>
    </row>
    <row r="24" spans="1:12" ht="12.75">
      <c r="A24" s="2">
        <f t="shared" si="0"/>
        <v>22</v>
      </c>
      <c r="B24" s="2">
        <v>2010</v>
      </c>
      <c r="C24" s="2" t="s">
        <v>114</v>
      </c>
      <c r="D24" s="2" t="s">
        <v>32</v>
      </c>
      <c r="E24" s="10" t="s">
        <v>367</v>
      </c>
      <c r="F24" s="14" t="s">
        <v>296</v>
      </c>
      <c r="G24" s="12"/>
      <c r="H24" s="12"/>
      <c r="J24" s="2">
        <v>22</v>
      </c>
      <c r="K24" s="2" t="s">
        <v>85</v>
      </c>
      <c r="L24" s="2" t="s">
        <v>100</v>
      </c>
    </row>
    <row r="25" spans="1:12" ht="12.75">
      <c r="A25" s="2">
        <f t="shared" si="0"/>
        <v>23</v>
      </c>
      <c r="B25" s="2"/>
      <c r="C25" s="2"/>
      <c r="D25" s="2"/>
      <c r="F25" s="11" t="s">
        <v>371</v>
      </c>
      <c r="G25" s="12"/>
      <c r="H25" s="12"/>
      <c r="J25" s="2">
        <v>27</v>
      </c>
      <c r="K25" s="2"/>
      <c r="L25" s="2" t="s">
        <v>106</v>
      </c>
    </row>
    <row r="26" spans="1:12" ht="12.75">
      <c r="A26" s="2">
        <f t="shared" si="0"/>
        <v>24</v>
      </c>
      <c r="B26" s="2">
        <v>2208</v>
      </c>
      <c r="C26" s="2" t="s">
        <v>79</v>
      </c>
      <c r="D26" s="2" t="s">
        <v>32</v>
      </c>
      <c r="E26" s="11"/>
      <c r="G26" s="12"/>
      <c r="H26" s="14" t="s">
        <v>300</v>
      </c>
      <c r="J26" s="2">
        <v>6</v>
      </c>
      <c r="K26" s="2" t="s">
        <v>93</v>
      </c>
      <c r="L26" s="2" t="s">
        <v>93</v>
      </c>
    </row>
    <row r="27" spans="1:12" ht="12.75">
      <c r="A27" s="2">
        <f t="shared" si="0"/>
        <v>25</v>
      </c>
      <c r="B27" s="2">
        <v>2225</v>
      </c>
      <c r="C27" s="2" t="s">
        <v>115</v>
      </c>
      <c r="D27" s="2" t="s">
        <v>119</v>
      </c>
      <c r="G27" s="12"/>
      <c r="H27" s="11" t="s">
        <v>390</v>
      </c>
      <c r="J27" s="2">
        <v>7</v>
      </c>
      <c r="K27" s="2" t="s">
        <v>94</v>
      </c>
      <c r="L27" s="2" t="s">
        <v>94</v>
      </c>
    </row>
    <row r="28" spans="1:12" ht="12.75">
      <c r="A28" s="2">
        <f t="shared" si="0"/>
        <v>26</v>
      </c>
      <c r="B28" s="2"/>
      <c r="C28" s="2"/>
      <c r="D28" s="2"/>
      <c r="E28" s="10"/>
      <c r="F28" s="9" t="s">
        <v>297</v>
      </c>
      <c r="G28" s="12"/>
      <c r="J28" s="2">
        <v>26</v>
      </c>
      <c r="K28" s="2"/>
      <c r="L28" s="2" t="s">
        <v>103</v>
      </c>
    </row>
    <row r="29" spans="1:12" ht="12.75">
      <c r="A29" s="2">
        <f t="shared" si="0"/>
        <v>27</v>
      </c>
      <c r="B29" s="2">
        <v>2070</v>
      </c>
      <c r="C29" s="2" t="s">
        <v>121</v>
      </c>
      <c r="D29" s="2" t="s">
        <v>153</v>
      </c>
      <c r="E29" s="9" t="s">
        <v>297</v>
      </c>
      <c r="F29" s="10" t="s">
        <v>379</v>
      </c>
      <c r="G29" s="12"/>
      <c r="J29" s="2">
        <v>23</v>
      </c>
      <c r="K29" s="2" t="s">
        <v>88</v>
      </c>
      <c r="L29" s="2" t="s">
        <v>102</v>
      </c>
    </row>
    <row r="30" spans="1:12" ht="12.75">
      <c r="A30" s="2">
        <f t="shared" si="0"/>
        <v>28</v>
      </c>
      <c r="B30" s="2">
        <v>1907</v>
      </c>
      <c r="C30" s="2" t="s">
        <v>117</v>
      </c>
      <c r="D30" s="2" t="s">
        <v>28</v>
      </c>
      <c r="E30" s="11" t="s">
        <v>368</v>
      </c>
      <c r="F30" s="12"/>
      <c r="G30" s="14" t="s">
        <v>376</v>
      </c>
      <c r="J30" s="2">
        <v>10</v>
      </c>
      <c r="K30" s="2" t="s">
        <v>97</v>
      </c>
      <c r="L30" s="2" t="s">
        <v>97</v>
      </c>
    </row>
    <row r="31" spans="1:12" ht="12.75">
      <c r="A31" s="2">
        <f t="shared" si="0"/>
        <v>29</v>
      </c>
      <c r="B31" s="2">
        <v>1971</v>
      </c>
      <c r="C31" s="2" t="s">
        <v>174</v>
      </c>
      <c r="D31" s="2" t="s">
        <v>119</v>
      </c>
      <c r="E31" s="9" t="s">
        <v>298</v>
      </c>
      <c r="F31" s="12"/>
      <c r="G31" s="11" t="s">
        <v>384</v>
      </c>
      <c r="J31" s="2">
        <v>15</v>
      </c>
      <c r="K31" s="2" t="s">
        <v>102</v>
      </c>
      <c r="L31" s="2" t="s">
        <v>168</v>
      </c>
    </row>
    <row r="32" spans="1:12" ht="12.75">
      <c r="A32" s="2">
        <f t="shared" si="0"/>
        <v>30</v>
      </c>
      <c r="B32" s="2">
        <v>1790</v>
      </c>
      <c r="C32" s="2" t="s">
        <v>210</v>
      </c>
      <c r="D32" s="2" t="s">
        <v>181</v>
      </c>
      <c r="E32" s="10" t="s">
        <v>290</v>
      </c>
      <c r="F32" s="14" t="s">
        <v>376</v>
      </c>
      <c r="J32" s="2">
        <v>18</v>
      </c>
      <c r="K32" s="2" t="s">
        <v>106</v>
      </c>
      <c r="L32" s="2" t="s">
        <v>85</v>
      </c>
    </row>
    <row r="33" spans="1:12" ht="12.75">
      <c r="A33" s="2">
        <f t="shared" si="0"/>
        <v>31</v>
      </c>
      <c r="B33" s="2"/>
      <c r="C33" s="2"/>
      <c r="D33" s="2"/>
      <c r="F33" s="11" t="s">
        <v>377</v>
      </c>
      <c r="J33" s="2">
        <v>31</v>
      </c>
      <c r="K33" s="2"/>
      <c r="L33" s="2"/>
    </row>
    <row r="34" spans="1:12" ht="12.75">
      <c r="A34" s="2">
        <f t="shared" si="0"/>
        <v>32</v>
      </c>
      <c r="B34" s="2">
        <v>2333</v>
      </c>
      <c r="C34" s="2" t="s">
        <v>29</v>
      </c>
      <c r="D34" s="2" t="s">
        <v>26</v>
      </c>
      <c r="E34" s="11"/>
      <c r="J34" s="2">
        <v>2</v>
      </c>
      <c r="K34" s="2" t="s">
        <v>82</v>
      </c>
      <c r="L34" s="2" t="s">
        <v>82</v>
      </c>
    </row>
  </sheetData>
  <printOptions/>
  <pageMargins left="0.75" right="0.75" top="1" bottom="1" header="0.5" footer="0.5"/>
  <pageSetup horizontalDpi="600" verticalDpi="600" orientation="portrait" paperSize="9" scale="87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A1:AM51"/>
  <sheetViews>
    <sheetView view="pageBreakPreview" zoomScaleNormal="75" zoomScaleSheetLayoutView="100" workbookViewId="0" topLeftCell="A29">
      <selection activeCell="B54" sqref="B54"/>
    </sheetView>
  </sheetViews>
  <sheetFormatPr defaultColWidth="9.140625" defaultRowHeight="12.75"/>
  <cols>
    <col min="1" max="2" width="25.7109375" style="0" customWidth="1"/>
    <col min="3" max="3" width="20.140625" style="0" customWidth="1"/>
  </cols>
  <sheetData>
    <row r="1" spans="3:4" ht="18">
      <c r="C1" s="8" t="s">
        <v>6</v>
      </c>
      <c r="D1" s="8" t="s">
        <v>265</v>
      </c>
    </row>
    <row r="2" spans="3:14" ht="18">
      <c r="C2" s="8"/>
      <c r="D2" s="8"/>
      <c r="M2" s="3"/>
      <c r="N2" s="3"/>
    </row>
    <row r="4" ht="13.5" thickBot="1"/>
    <row r="5" spans="1:39" ht="16.5" thickTop="1">
      <c r="A5" s="23"/>
      <c r="B5" s="133"/>
      <c r="C5" s="24"/>
      <c r="D5" s="25"/>
      <c r="E5" s="25"/>
      <c r="F5" s="25"/>
      <c r="G5" s="26"/>
      <c r="H5" s="25"/>
      <c r="I5" s="27" t="s">
        <v>127</v>
      </c>
      <c r="J5" s="28"/>
      <c r="K5" s="147" t="s">
        <v>6</v>
      </c>
      <c r="L5" s="148"/>
      <c r="M5" s="148"/>
      <c r="N5" s="149"/>
      <c r="O5" s="150" t="s">
        <v>128</v>
      </c>
      <c r="P5" s="151"/>
      <c r="Q5" s="151"/>
      <c r="R5" s="152" t="s">
        <v>4</v>
      </c>
      <c r="S5" s="153"/>
      <c r="T5" s="154"/>
      <c r="AJ5" s="9"/>
      <c r="AK5" s="9"/>
      <c r="AL5" s="9"/>
      <c r="AM5" s="9"/>
    </row>
    <row r="6" spans="1:39" ht="16.5" thickBot="1">
      <c r="A6" s="29"/>
      <c r="B6" s="134"/>
      <c r="C6" s="30"/>
      <c r="D6" s="31" t="s">
        <v>129</v>
      </c>
      <c r="E6" s="167"/>
      <c r="F6" s="168"/>
      <c r="G6" s="169"/>
      <c r="H6" s="170" t="s">
        <v>130</v>
      </c>
      <c r="I6" s="171"/>
      <c r="J6" s="171"/>
      <c r="K6" s="172"/>
      <c r="L6" s="172"/>
      <c r="M6" s="172"/>
      <c r="N6" s="173"/>
      <c r="O6" s="32" t="s">
        <v>131</v>
      </c>
      <c r="P6" s="33"/>
      <c r="Q6" s="33"/>
      <c r="R6" s="157"/>
      <c r="S6" s="157"/>
      <c r="T6" s="158"/>
      <c r="AJ6" s="9"/>
      <c r="AK6" s="9"/>
      <c r="AL6" s="9"/>
      <c r="AM6" s="9"/>
    </row>
    <row r="7" spans="1:39" ht="15.75" thickTop="1">
      <c r="A7" s="34"/>
      <c r="B7" s="135"/>
      <c r="C7" s="35" t="s">
        <v>132</v>
      </c>
      <c r="D7" s="36" t="s">
        <v>133</v>
      </c>
      <c r="E7" s="161" t="s">
        <v>90</v>
      </c>
      <c r="F7" s="162"/>
      <c r="G7" s="161" t="s">
        <v>108</v>
      </c>
      <c r="H7" s="162"/>
      <c r="I7" s="161" t="s">
        <v>134</v>
      </c>
      <c r="J7" s="162"/>
      <c r="K7" s="161" t="s">
        <v>91</v>
      </c>
      <c r="L7" s="162"/>
      <c r="M7" s="161"/>
      <c r="N7" s="162"/>
      <c r="O7" s="37" t="s">
        <v>126</v>
      </c>
      <c r="P7" s="38" t="s">
        <v>135</v>
      </c>
      <c r="Q7" s="39" t="s">
        <v>136</v>
      </c>
      <c r="R7" s="40"/>
      <c r="S7" s="163" t="s">
        <v>38</v>
      </c>
      <c r="T7" s="164"/>
      <c r="V7" s="41" t="s">
        <v>137</v>
      </c>
      <c r="W7" s="42"/>
      <c r="X7" s="43" t="s">
        <v>138</v>
      </c>
      <c r="AJ7" s="9"/>
      <c r="AK7" s="9"/>
      <c r="AL7" s="9"/>
      <c r="AM7" s="9"/>
    </row>
    <row r="8" spans="1:39" ht="12.75">
      <c r="A8" s="44" t="s">
        <v>90</v>
      </c>
      <c r="B8" s="136">
        <v>1843</v>
      </c>
      <c r="C8" s="45" t="s">
        <v>281</v>
      </c>
      <c r="D8" s="46" t="s">
        <v>181</v>
      </c>
      <c r="E8" s="47"/>
      <c r="F8" s="48"/>
      <c r="G8" s="49">
        <f>+Q18</f>
        <v>3</v>
      </c>
      <c r="H8" s="50">
        <f>+R18</f>
        <v>0</v>
      </c>
      <c r="I8" s="49">
        <f>Q14</f>
        <v>3</v>
      </c>
      <c r="J8" s="50">
        <f>R14</f>
        <v>0</v>
      </c>
      <c r="K8" s="49">
        <f>Q16</f>
      </c>
      <c r="L8" s="50">
        <f>R16</f>
      </c>
      <c r="M8" s="49"/>
      <c r="N8" s="50"/>
      <c r="O8" s="51">
        <f>IF(SUM(E8:N8)=0,"",COUNTIF(F8:F11,"3"))</f>
        <v>2</v>
      </c>
      <c r="P8" s="52">
        <f>IF(SUM(F8:O8)=0,"",COUNTIF(E8:E11,"3"))</f>
        <v>0</v>
      </c>
      <c r="Q8" s="53">
        <f>IF(SUM(E8:N8)=0,"",SUM(F8:F11))</f>
        <v>6</v>
      </c>
      <c r="R8" s="54">
        <f>IF(SUM(E8:N8)=0,"",SUM(E8:E11))</f>
        <v>0</v>
      </c>
      <c r="S8" s="155"/>
      <c r="T8" s="156"/>
      <c r="V8" s="55">
        <f>+V14+V16+V18</f>
        <v>66</v>
      </c>
      <c r="W8" s="56">
        <f>+W14+W16+W18</f>
        <v>31</v>
      </c>
      <c r="X8" s="57">
        <f>+V8-W8</f>
        <v>35</v>
      </c>
      <c r="AJ8" s="9"/>
      <c r="AK8" s="9"/>
      <c r="AL8" s="9"/>
      <c r="AM8" s="9"/>
    </row>
    <row r="9" spans="1:39" ht="12.75">
      <c r="A9" s="58" t="s">
        <v>108</v>
      </c>
      <c r="B9" s="136">
        <v>1548</v>
      </c>
      <c r="C9" s="45" t="s">
        <v>228</v>
      </c>
      <c r="D9" s="59" t="s">
        <v>229</v>
      </c>
      <c r="E9" s="60">
        <f>+R18</f>
        <v>0</v>
      </c>
      <c r="F9" s="61">
        <f>+Q18</f>
        <v>3</v>
      </c>
      <c r="G9" s="62"/>
      <c r="H9" s="63"/>
      <c r="I9" s="60">
        <f>Q17</f>
        <v>0</v>
      </c>
      <c r="J9" s="61">
        <f>R17</f>
        <v>3</v>
      </c>
      <c r="K9" s="60">
        <f>Q15</f>
      </c>
      <c r="L9" s="61">
        <f>R15</f>
      </c>
      <c r="M9" s="60"/>
      <c r="N9" s="61"/>
      <c r="O9" s="51">
        <f>IF(SUM(E9:N9)=0,"",COUNTIF(H8:H11,"3"))</f>
        <v>0</v>
      </c>
      <c r="P9" s="52">
        <f>IF(SUM(F9:O9)=0,"",COUNTIF(G8:G11,"3"))</f>
        <v>2</v>
      </c>
      <c r="Q9" s="53">
        <f>IF(SUM(E9:N9)=0,"",SUM(H8:H11))</f>
        <v>0</v>
      </c>
      <c r="R9" s="54">
        <f>IF(SUM(E9:N9)=0,"",SUM(G8:G11))</f>
        <v>6</v>
      </c>
      <c r="S9" s="155"/>
      <c r="T9" s="156"/>
      <c r="V9" s="55">
        <f>+V15+V17+W18</f>
        <v>41</v>
      </c>
      <c r="W9" s="56">
        <f>+W15+W17+V18</f>
        <v>68</v>
      </c>
      <c r="X9" s="57">
        <f>+V9-W9</f>
        <v>-27</v>
      </c>
      <c r="AJ9" s="9"/>
      <c r="AK9" s="9"/>
      <c r="AL9" s="9"/>
      <c r="AM9" s="9"/>
    </row>
    <row r="10" spans="1:39" ht="12.75">
      <c r="A10" s="58" t="s">
        <v>134</v>
      </c>
      <c r="B10" s="136">
        <v>1402</v>
      </c>
      <c r="C10" s="45" t="s">
        <v>54</v>
      </c>
      <c r="D10" s="59" t="s">
        <v>32</v>
      </c>
      <c r="E10" s="60">
        <f>+R14</f>
        <v>0</v>
      </c>
      <c r="F10" s="61">
        <f>+Q14</f>
        <v>3</v>
      </c>
      <c r="G10" s="60">
        <f>R17</f>
        <v>3</v>
      </c>
      <c r="H10" s="61">
        <f>Q17</f>
        <v>0</v>
      </c>
      <c r="I10" s="62"/>
      <c r="J10" s="63"/>
      <c r="K10" s="60">
        <f>Q19</f>
      </c>
      <c r="L10" s="61">
        <f>R19</f>
      </c>
      <c r="M10" s="60"/>
      <c r="N10" s="61"/>
      <c r="O10" s="51">
        <f>IF(SUM(E10:N10)=0,"",COUNTIF(J8:J11,"3"))</f>
        <v>1</v>
      </c>
      <c r="P10" s="52">
        <f>IF(SUM(F10:O10)=0,"",COUNTIF(I8:I11,"3"))</f>
        <v>1</v>
      </c>
      <c r="Q10" s="53">
        <f>IF(SUM(E10:N10)=0,"",SUM(J8:J11))</f>
        <v>3</v>
      </c>
      <c r="R10" s="54">
        <f>IF(SUM(E10:N10)=0,"",SUM(I8:I11))</f>
        <v>3</v>
      </c>
      <c r="S10" s="155"/>
      <c r="T10" s="156"/>
      <c r="V10" s="55">
        <f>+W14+W17+V19</f>
        <v>52</v>
      </c>
      <c r="W10" s="56">
        <f>+V14+V17+W19</f>
        <v>60</v>
      </c>
      <c r="X10" s="57">
        <f>+V10-W10</f>
        <v>-8</v>
      </c>
      <c r="AJ10" s="9"/>
      <c r="AK10" s="9"/>
      <c r="AL10" s="9"/>
      <c r="AM10" s="9"/>
    </row>
    <row r="11" spans="1:39" ht="13.5" thickBot="1">
      <c r="A11" s="64" t="s">
        <v>91</v>
      </c>
      <c r="B11" s="138"/>
      <c r="C11" s="65"/>
      <c r="D11" s="66"/>
      <c r="E11" s="67">
        <f>R16</f>
      </c>
      <c r="F11" s="68">
        <f>Q16</f>
      </c>
      <c r="G11" s="67">
        <f>R15</f>
      </c>
      <c r="H11" s="68">
        <f>Q15</f>
      </c>
      <c r="I11" s="67">
        <f>R19</f>
      </c>
      <c r="J11" s="68">
        <f>Q19</f>
      </c>
      <c r="K11" s="69"/>
      <c r="L11" s="70"/>
      <c r="M11" s="67"/>
      <c r="N11" s="68"/>
      <c r="O11" s="71">
        <f>IF(SUM(E11:N11)=0,"",COUNTIF(L8:L11,"3"))</f>
      </c>
      <c r="P11" s="72">
        <f>IF(SUM(F11:O11)=0,"",COUNTIF(K8:K11,"3"))</f>
      </c>
      <c r="Q11" s="73">
        <f>IF(SUM(E11:N12)=0,"",SUM(L8:L11))</f>
      </c>
      <c r="R11" s="74">
        <f>IF(SUM(E11:N11)=0,"",SUM(K8:K11))</f>
      </c>
      <c r="S11" s="159"/>
      <c r="T11" s="160"/>
      <c r="V11" s="55">
        <f>+W15+W16+W19</f>
        <v>0</v>
      </c>
      <c r="W11" s="56">
        <f>+V15+V16+V19</f>
        <v>0</v>
      </c>
      <c r="X11" s="57">
        <f>+V11-W11</f>
        <v>0</v>
      </c>
      <c r="AJ11" s="9"/>
      <c r="AK11" s="9"/>
      <c r="AL11" s="9"/>
      <c r="AM11" s="9"/>
    </row>
    <row r="12" spans="1:39" ht="15.75" thickTop="1">
      <c r="A12" s="75"/>
      <c r="B12" s="137"/>
      <c r="C12" s="76" t="s">
        <v>139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79"/>
      <c r="V12" s="80"/>
      <c r="W12" s="81" t="s">
        <v>140</v>
      </c>
      <c r="X12" s="82">
        <f>SUM(X8:X11)</f>
        <v>0</v>
      </c>
      <c r="Y12" s="81" t="str">
        <f>IF(X12=0,"OK","Virhe")</f>
        <v>OK</v>
      </c>
      <c r="AJ12" s="9"/>
      <c r="AK12" s="9"/>
      <c r="AL12" s="9"/>
      <c r="AM12" s="9"/>
    </row>
    <row r="13" spans="1:39" ht="15.75" thickBot="1">
      <c r="A13" s="83"/>
      <c r="B13" s="139"/>
      <c r="C13" s="84" t="s">
        <v>141</v>
      </c>
      <c r="D13" s="85"/>
      <c r="E13" s="85"/>
      <c r="F13" s="86"/>
      <c r="G13" s="183" t="s">
        <v>39</v>
      </c>
      <c r="H13" s="175"/>
      <c r="I13" s="174" t="s">
        <v>40</v>
      </c>
      <c r="J13" s="175"/>
      <c r="K13" s="174" t="s">
        <v>41</v>
      </c>
      <c r="L13" s="175"/>
      <c r="M13" s="174" t="s">
        <v>45</v>
      </c>
      <c r="N13" s="175"/>
      <c r="O13" s="174" t="s">
        <v>46</v>
      </c>
      <c r="P13" s="175"/>
      <c r="Q13" s="176" t="s">
        <v>37</v>
      </c>
      <c r="R13" s="177"/>
      <c r="T13" s="87"/>
      <c r="V13" s="88" t="s">
        <v>137</v>
      </c>
      <c r="W13" s="89"/>
      <c r="X13" s="43" t="s">
        <v>138</v>
      </c>
      <c r="AJ13" s="9"/>
      <c r="AK13" s="9"/>
      <c r="AL13" s="9"/>
      <c r="AM13" s="9"/>
    </row>
    <row r="14" spans="1:39" ht="15.75">
      <c r="A14" s="90" t="s">
        <v>142</v>
      </c>
      <c r="B14" s="128"/>
      <c r="C14" s="91" t="str">
        <f>IF(C8&gt;"",C8,"")</f>
        <v>Larisa Koqiya</v>
      </c>
      <c r="D14" s="92" t="str">
        <f>IF(C10&gt;"",C10,"")</f>
        <v>Pihla Eriksson</v>
      </c>
      <c r="E14" s="77"/>
      <c r="F14" s="93"/>
      <c r="G14" s="178">
        <v>8</v>
      </c>
      <c r="H14" s="179"/>
      <c r="I14" s="180">
        <v>6</v>
      </c>
      <c r="J14" s="181"/>
      <c r="K14" s="180">
        <v>3</v>
      </c>
      <c r="L14" s="181"/>
      <c r="M14" s="180"/>
      <c r="N14" s="181"/>
      <c r="O14" s="182"/>
      <c r="P14" s="181"/>
      <c r="Q14" s="94">
        <f aca="true" t="shared" si="0" ref="Q14:Q19">IF(COUNT(G14:O14)=0,"",COUNTIF(G14:O14,"&gt;=0"))</f>
        <v>3</v>
      </c>
      <c r="R14" s="95">
        <f aca="true" t="shared" si="1" ref="R14:R19">IF(COUNT(G14:O14)=0,"",(IF(LEFT(G14,1)="-",1,0)+IF(LEFT(I14,1)="-",1,0)+IF(LEFT(K14,1)="-",1,0)+IF(LEFT(M14,1)="-",1,0)+IF(LEFT(O14,1)="-",1,0)))</f>
        <v>0</v>
      </c>
      <c r="S14" s="96"/>
      <c r="T14" s="97"/>
      <c r="V14" s="98">
        <f aca="true" t="shared" si="2" ref="V14:W19">+Z14+AB14+AD14+AF14+AH14</f>
        <v>33</v>
      </c>
      <c r="W14" s="99">
        <f t="shared" si="2"/>
        <v>17</v>
      </c>
      <c r="X14" s="100">
        <f aca="true" t="shared" si="3" ref="X14:X19">+V14-W14</f>
        <v>16</v>
      </c>
      <c r="Z14" s="101">
        <f aca="true" t="shared" si="4" ref="Z14:Z19">IF(G14="",0,IF(LEFT(G14,1)="-",ABS(G14),(IF(G14&gt;9,G14+2,11))))</f>
        <v>11</v>
      </c>
      <c r="AA14" s="102">
        <f aca="true" t="shared" si="5" ref="AA14:AA19">IF(G14="",0,IF(LEFT(G14,1)="-",(IF(ABS(G14)&gt;9,(ABS(G14)+2),11)),G14))</f>
        <v>8</v>
      </c>
      <c r="AB14" s="101">
        <f aca="true" t="shared" si="6" ref="AB14:AB19">IF(I14="",0,IF(LEFT(I14,1)="-",ABS(I14),(IF(I14&gt;9,I14+2,11))))</f>
        <v>11</v>
      </c>
      <c r="AC14" s="102">
        <f aca="true" t="shared" si="7" ref="AC14:AC19">IF(I14="",0,IF(LEFT(I14,1)="-",(IF(ABS(I14)&gt;9,(ABS(I14)+2),11)),I14))</f>
        <v>6</v>
      </c>
      <c r="AD14" s="101">
        <f aca="true" t="shared" si="8" ref="AD14:AD19">IF(K14="",0,IF(LEFT(K14,1)="-",ABS(K14),(IF(K14&gt;9,K14+2,11))))</f>
        <v>11</v>
      </c>
      <c r="AE14" s="102">
        <f aca="true" t="shared" si="9" ref="AE14:AE19">IF(K14="",0,IF(LEFT(K14,1)="-",(IF(ABS(K14)&gt;9,(ABS(K14)+2),11)),K14))</f>
        <v>3</v>
      </c>
      <c r="AF14" s="101">
        <f aca="true" t="shared" si="10" ref="AF14:AF19">IF(M14="",0,IF(LEFT(M14,1)="-",ABS(M14),(IF(M14&gt;9,M14+2,11))))</f>
        <v>0</v>
      </c>
      <c r="AG14" s="102">
        <f aca="true" t="shared" si="11" ref="AG14:AG19">IF(M14="",0,IF(LEFT(M14,1)="-",(IF(ABS(M14)&gt;9,(ABS(M14)+2),11)),M14))</f>
        <v>0</v>
      </c>
      <c r="AH14" s="101">
        <f aca="true" t="shared" si="12" ref="AH14:AH19">IF(O14="",0,IF(LEFT(O14,1)="-",ABS(O14),(IF(O14&gt;9,O14+2,11))))</f>
        <v>0</v>
      </c>
      <c r="AI14" s="102">
        <f aca="true" t="shared" si="13" ref="AI14:AI19">IF(O14="",0,IF(LEFT(O14,1)="-",(IF(ABS(O14)&gt;9,(ABS(O14)+2),11)),O14))</f>
        <v>0</v>
      </c>
      <c r="AJ14" s="9"/>
      <c r="AK14" s="9"/>
      <c r="AL14" s="9"/>
      <c r="AM14" s="9"/>
    </row>
    <row r="15" spans="1:39" ht="15.75">
      <c r="A15" s="90" t="s">
        <v>143</v>
      </c>
      <c r="B15" s="128"/>
      <c r="C15" s="91" t="str">
        <f>IF(C9&gt;"",C9,"")</f>
        <v>Johanna Christjansson</v>
      </c>
      <c r="D15" s="103">
        <f>IF(C11&gt;"",C11,"")</f>
      </c>
      <c r="E15" s="104"/>
      <c r="F15" s="93"/>
      <c r="G15" s="184"/>
      <c r="H15" s="185"/>
      <c r="I15" s="184"/>
      <c r="J15" s="185"/>
      <c r="K15" s="184"/>
      <c r="L15" s="185"/>
      <c r="M15" s="184"/>
      <c r="N15" s="185"/>
      <c r="O15" s="184"/>
      <c r="P15" s="185"/>
      <c r="Q15" s="94">
        <f t="shared" si="0"/>
      </c>
      <c r="R15" s="95">
        <f t="shared" si="1"/>
      </c>
      <c r="S15" s="105"/>
      <c r="T15" s="106"/>
      <c r="V15" s="98">
        <f t="shared" si="2"/>
        <v>0</v>
      </c>
      <c r="W15" s="99">
        <f t="shared" si="2"/>
        <v>0</v>
      </c>
      <c r="X15" s="100">
        <f t="shared" si="3"/>
        <v>0</v>
      </c>
      <c r="Z15" s="107">
        <f t="shared" si="4"/>
        <v>0</v>
      </c>
      <c r="AA15" s="108">
        <f t="shared" si="5"/>
        <v>0</v>
      </c>
      <c r="AB15" s="107">
        <f t="shared" si="6"/>
        <v>0</v>
      </c>
      <c r="AC15" s="108">
        <f t="shared" si="7"/>
        <v>0</v>
      </c>
      <c r="AD15" s="107">
        <f t="shared" si="8"/>
        <v>0</v>
      </c>
      <c r="AE15" s="108">
        <f t="shared" si="9"/>
        <v>0</v>
      </c>
      <c r="AF15" s="107">
        <f t="shared" si="10"/>
        <v>0</v>
      </c>
      <c r="AG15" s="108">
        <f t="shared" si="11"/>
        <v>0</v>
      </c>
      <c r="AH15" s="107">
        <f t="shared" si="12"/>
        <v>0</v>
      </c>
      <c r="AI15" s="108">
        <f t="shared" si="13"/>
        <v>0</v>
      </c>
      <c r="AJ15" s="9"/>
      <c r="AK15" s="9"/>
      <c r="AL15" s="9"/>
      <c r="AM15" s="9"/>
    </row>
    <row r="16" spans="1:39" ht="16.5" thickBot="1">
      <c r="A16" s="90" t="s">
        <v>144</v>
      </c>
      <c r="B16" s="128"/>
      <c r="C16" s="109" t="str">
        <f>IF(C8&gt;"",C8,"")</f>
        <v>Larisa Koqiya</v>
      </c>
      <c r="D16" s="110">
        <f>IF(C11&gt;"",C11,"")</f>
      </c>
      <c r="E16" s="85"/>
      <c r="F16" s="86"/>
      <c r="G16" s="186"/>
      <c r="H16" s="187"/>
      <c r="I16" s="186"/>
      <c r="J16" s="187"/>
      <c r="K16" s="186"/>
      <c r="L16" s="187"/>
      <c r="M16" s="186"/>
      <c r="N16" s="187"/>
      <c r="O16" s="186"/>
      <c r="P16" s="187"/>
      <c r="Q16" s="94">
        <f t="shared" si="0"/>
      </c>
      <c r="R16" s="95">
        <f t="shared" si="1"/>
      </c>
      <c r="S16" s="105"/>
      <c r="T16" s="106"/>
      <c r="V16" s="98">
        <f t="shared" si="2"/>
        <v>0</v>
      </c>
      <c r="W16" s="99">
        <f t="shared" si="2"/>
        <v>0</v>
      </c>
      <c r="X16" s="100">
        <f t="shared" si="3"/>
        <v>0</v>
      </c>
      <c r="Z16" s="107">
        <f t="shared" si="4"/>
        <v>0</v>
      </c>
      <c r="AA16" s="108">
        <f t="shared" si="5"/>
        <v>0</v>
      </c>
      <c r="AB16" s="107">
        <f t="shared" si="6"/>
        <v>0</v>
      </c>
      <c r="AC16" s="108">
        <f t="shared" si="7"/>
        <v>0</v>
      </c>
      <c r="AD16" s="107">
        <f t="shared" si="8"/>
        <v>0</v>
      </c>
      <c r="AE16" s="108">
        <f t="shared" si="9"/>
        <v>0</v>
      </c>
      <c r="AF16" s="107">
        <f t="shared" si="10"/>
        <v>0</v>
      </c>
      <c r="AG16" s="108">
        <f t="shared" si="11"/>
        <v>0</v>
      </c>
      <c r="AH16" s="107">
        <f t="shared" si="12"/>
        <v>0</v>
      </c>
      <c r="AI16" s="108">
        <f t="shared" si="13"/>
        <v>0</v>
      </c>
      <c r="AJ16" s="9"/>
      <c r="AK16" s="9"/>
      <c r="AL16" s="9"/>
      <c r="AM16" s="9"/>
    </row>
    <row r="17" spans="1:39" ht="15.75">
      <c r="A17" s="90" t="s">
        <v>145</v>
      </c>
      <c r="B17" s="128"/>
      <c r="C17" s="91" t="str">
        <f>IF(C9&gt;"",C9,"")</f>
        <v>Johanna Christjansson</v>
      </c>
      <c r="D17" s="103" t="str">
        <f>IF(C10&gt;"",C10,"")</f>
        <v>Pihla Eriksson</v>
      </c>
      <c r="E17" s="77"/>
      <c r="F17" s="93"/>
      <c r="G17" s="180">
        <v>-8</v>
      </c>
      <c r="H17" s="181"/>
      <c r="I17" s="180">
        <v>-8</v>
      </c>
      <c r="J17" s="181"/>
      <c r="K17" s="180">
        <v>-11</v>
      </c>
      <c r="L17" s="181"/>
      <c r="M17" s="180"/>
      <c r="N17" s="181"/>
      <c r="O17" s="180"/>
      <c r="P17" s="181"/>
      <c r="Q17" s="94">
        <f t="shared" si="0"/>
        <v>0</v>
      </c>
      <c r="R17" s="95">
        <f t="shared" si="1"/>
        <v>3</v>
      </c>
      <c r="S17" s="105"/>
      <c r="T17" s="106"/>
      <c r="V17" s="98">
        <f t="shared" si="2"/>
        <v>27</v>
      </c>
      <c r="W17" s="99">
        <f t="shared" si="2"/>
        <v>35</v>
      </c>
      <c r="X17" s="100">
        <f t="shared" si="3"/>
        <v>-8</v>
      </c>
      <c r="Z17" s="107">
        <f t="shared" si="4"/>
        <v>8</v>
      </c>
      <c r="AA17" s="108">
        <f t="shared" si="5"/>
        <v>11</v>
      </c>
      <c r="AB17" s="107">
        <f t="shared" si="6"/>
        <v>8</v>
      </c>
      <c r="AC17" s="108">
        <f t="shared" si="7"/>
        <v>11</v>
      </c>
      <c r="AD17" s="107">
        <f t="shared" si="8"/>
        <v>11</v>
      </c>
      <c r="AE17" s="108">
        <f t="shared" si="9"/>
        <v>13</v>
      </c>
      <c r="AF17" s="107">
        <f t="shared" si="10"/>
        <v>0</v>
      </c>
      <c r="AG17" s="108">
        <f t="shared" si="11"/>
        <v>0</v>
      </c>
      <c r="AH17" s="107">
        <f t="shared" si="12"/>
        <v>0</v>
      </c>
      <c r="AI17" s="108">
        <f t="shared" si="13"/>
        <v>0</v>
      </c>
      <c r="AJ17" s="9"/>
      <c r="AK17" s="9"/>
      <c r="AL17" s="9"/>
      <c r="AM17" s="9"/>
    </row>
    <row r="18" spans="1:39" ht="15.75">
      <c r="A18" s="90" t="s">
        <v>146</v>
      </c>
      <c r="B18" s="128"/>
      <c r="C18" s="91" t="str">
        <f>IF(C8&gt;"",C8,"")</f>
        <v>Larisa Koqiya</v>
      </c>
      <c r="D18" s="103" t="str">
        <f>IF(C9&gt;"",C9,"")</f>
        <v>Johanna Christjansson</v>
      </c>
      <c r="E18" s="104"/>
      <c r="F18" s="93"/>
      <c r="G18" s="184">
        <v>4</v>
      </c>
      <c r="H18" s="185"/>
      <c r="I18" s="184">
        <v>8</v>
      </c>
      <c r="J18" s="185"/>
      <c r="K18" s="188">
        <v>2</v>
      </c>
      <c r="L18" s="185"/>
      <c r="M18" s="184"/>
      <c r="N18" s="185"/>
      <c r="O18" s="184"/>
      <c r="P18" s="185"/>
      <c r="Q18" s="94">
        <f t="shared" si="0"/>
        <v>3</v>
      </c>
      <c r="R18" s="95">
        <f t="shared" si="1"/>
        <v>0</v>
      </c>
      <c r="S18" s="105"/>
      <c r="T18" s="106"/>
      <c r="V18" s="98">
        <f t="shared" si="2"/>
        <v>33</v>
      </c>
      <c r="W18" s="99">
        <f t="shared" si="2"/>
        <v>14</v>
      </c>
      <c r="X18" s="100">
        <f t="shared" si="3"/>
        <v>19</v>
      </c>
      <c r="Z18" s="107">
        <f t="shared" si="4"/>
        <v>11</v>
      </c>
      <c r="AA18" s="108">
        <f t="shared" si="5"/>
        <v>4</v>
      </c>
      <c r="AB18" s="107">
        <f t="shared" si="6"/>
        <v>11</v>
      </c>
      <c r="AC18" s="108">
        <f t="shared" si="7"/>
        <v>8</v>
      </c>
      <c r="AD18" s="107">
        <f t="shared" si="8"/>
        <v>11</v>
      </c>
      <c r="AE18" s="108">
        <f t="shared" si="9"/>
        <v>2</v>
      </c>
      <c r="AF18" s="107">
        <f t="shared" si="10"/>
        <v>0</v>
      </c>
      <c r="AG18" s="108">
        <f t="shared" si="11"/>
        <v>0</v>
      </c>
      <c r="AH18" s="107">
        <f t="shared" si="12"/>
        <v>0</v>
      </c>
      <c r="AI18" s="108">
        <f t="shared" si="13"/>
        <v>0</v>
      </c>
      <c r="AJ18" s="9"/>
      <c r="AK18" s="9"/>
      <c r="AL18" s="9"/>
      <c r="AM18" s="9"/>
    </row>
    <row r="19" spans="1:39" ht="16.5" thickBot="1">
      <c r="A19" s="111" t="s">
        <v>147</v>
      </c>
      <c r="B19" s="140"/>
      <c r="C19" s="112" t="str">
        <f>IF(C10&gt;"",C10,"")</f>
        <v>Pihla Eriksson</v>
      </c>
      <c r="D19" s="113">
        <f>IF(C11&gt;"",C11,"")</f>
      </c>
      <c r="E19" s="114"/>
      <c r="F19" s="115"/>
      <c r="G19" s="165"/>
      <c r="H19" s="166"/>
      <c r="I19" s="165"/>
      <c r="J19" s="166"/>
      <c r="K19" s="165"/>
      <c r="L19" s="166"/>
      <c r="M19" s="165"/>
      <c r="N19" s="166"/>
      <c r="O19" s="165"/>
      <c r="P19" s="166"/>
      <c r="Q19" s="116">
        <f t="shared" si="0"/>
      </c>
      <c r="R19" s="117">
        <f t="shared" si="1"/>
      </c>
      <c r="S19" s="118"/>
      <c r="T19" s="119"/>
      <c r="V19" s="98">
        <f t="shared" si="2"/>
        <v>0</v>
      </c>
      <c r="W19" s="99">
        <f t="shared" si="2"/>
        <v>0</v>
      </c>
      <c r="X19" s="100">
        <f t="shared" si="3"/>
        <v>0</v>
      </c>
      <c r="Z19" s="120">
        <f t="shared" si="4"/>
        <v>0</v>
      </c>
      <c r="AA19" s="121">
        <f t="shared" si="5"/>
        <v>0</v>
      </c>
      <c r="AB19" s="120">
        <f t="shared" si="6"/>
        <v>0</v>
      </c>
      <c r="AC19" s="121">
        <f t="shared" si="7"/>
        <v>0</v>
      </c>
      <c r="AD19" s="120">
        <f t="shared" si="8"/>
        <v>0</v>
      </c>
      <c r="AE19" s="121">
        <f t="shared" si="9"/>
        <v>0</v>
      </c>
      <c r="AF19" s="120">
        <f t="shared" si="10"/>
        <v>0</v>
      </c>
      <c r="AG19" s="121">
        <f t="shared" si="11"/>
        <v>0</v>
      </c>
      <c r="AH19" s="120">
        <f t="shared" si="12"/>
        <v>0</v>
      </c>
      <c r="AI19" s="121">
        <f t="shared" si="13"/>
        <v>0</v>
      </c>
      <c r="AJ19" s="9"/>
      <c r="AK19" s="9"/>
      <c r="AL19" s="9"/>
      <c r="AM19" s="9"/>
    </row>
    <row r="20" ht="14.25" thickBot="1" thickTop="1"/>
    <row r="21" spans="1:39" ht="16.5" thickTop="1">
      <c r="A21" s="23"/>
      <c r="B21" s="133"/>
      <c r="C21" s="24"/>
      <c r="D21" s="25"/>
      <c r="E21" s="25"/>
      <c r="F21" s="25"/>
      <c r="G21" s="26"/>
      <c r="H21" s="25"/>
      <c r="I21" s="27" t="s">
        <v>127</v>
      </c>
      <c r="J21" s="28"/>
      <c r="K21" s="147" t="s">
        <v>6</v>
      </c>
      <c r="L21" s="148"/>
      <c r="M21" s="148"/>
      <c r="N21" s="149"/>
      <c r="O21" s="150" t="s">
        <v>128</v>
      </c>
      <c r="P21" s="151"/>
      <c r="Q21" s="151"/>
      <c r="R21" s="152" t="s">
        <v>8</v>
      </c>
      <c r="S21" s="153"/>
      <c r="T21" s="154"/>
      <c r="AJ21" s="9"/>
      <c r="AK21" s="9"/>
      <c r="AL21" s="9"/>
      <c r="AM21" s="9"/>
    </row>
    <row r="22" spans="1:39" ht="16.5" thickBot="1">
      <c r="A22" s="29"/>
      <c r="B22" s="134"/>
      <c r="C22" s="30"/>
      <c r="D22" s="31" t="s">
        <v>129</v>
      </c>
      <c r="E22" s="167"/>
      <c r="F22" s="168"/>
      <c r="G22" s="169"/>
      <c r="H22" s="170" t="s">
        <v>130</v>
      </c>
      <c r="I22" s="171"/>
      <c r="J22" s="171"/>
      <c r="K22" s="172"/>
      <c r="L22" s="172"/>
      <c r="M22" s="172"/>
      <c r="N22" s="173"/>
      <c r="O22" s="32" t="s">
        <v>131</v>
      </c>
      <c r="P22" s="33"/>
      <c r="Q22" s="33"/>
      <c r="R22" s="157"/>
      <c r="S22" s="157"/>
      <c r="T22" s="158"/>
      <c r="AJ22" s="9"/>
      <c r="AK22" s="9"/>
      <c r="AL22" s="9"/>
      <c r="AM22" s="9"/>
    </row>
    <row r="23" spans="1:39" ht="15.75" thickTop="1">
      <c r="A23" s="34"/>
      <c r="B23" s="135"/>
      <c r="C23" s="35" t="s">
        <v>132</v>
      </c>
      <c r="D23" s="36" t="s">
        <v>133</v>
      </c>
      <c r="E23" s="161" t="s">
        <v>90</v>
      </c>
      <c r="F23" s="162"/>
      <c r="G23" s="161" t="s">
        <v>108</v>
      </c>
      <c r="H23" s="162"/>
      <c r="I23" s="161" t="s">
        <v>134</v>
      </c>
      <c r="J23" s="162"/>
      <c r="K23" s="161" t="s">
        <v>91</v>
      </c>
      <c r="L23" s="162"/>
      <c r="M23" s="161"/>
      <c r="N23" s="162"/>
      <c r="O23" s="37" t="s">
        <v>126</v>
      </c>
      <c r="P23" s="38" t="s">
        <v>135</v>
      </c>
      <c r="Q23" s="39" t="s">
        <v>136</v>
      </c>
      <c r="R23" s="40"/>
      <c r="S23" s="163" t="s">
        <v>38</v>
      </c>
      <c r="T23" s="164"/>
      <c r="V23" s="41" t="s">
        <v>137</v>
      </c>
      <c r="W23" s="42"/>
      <c r="X23" s="43" t="s">
        <v>138</v>
      </c>
      <c r="AJ23" s="9"/>
      <c r="AK23" s="9"/>
      <c r="AL23" s="9"/>
      <c r="AM23" s="9"/>
    </row>
    <row r="24" spans="1:39" ht="12.75">
      <c r="A24" s="44" t="s">
        <v>90</v>
      </c>
      <c r="B24" s="136">
        <v>1807</v>
      </c>
      <c r="C24" s="45" t="s">
        <v>219</v>
      </c>
      <c r="D24" s="46" t="s">
        <v>25</v>
      </c>
      <c r="E24" s="47"/>
      <c r="F24" s="48"/>
      <c r="G24" s="49">
        <f>+Q34</f>
        <v>3</v>
      </c>
      <c r="H24" s="50">
        <f>+R34</f>
        <v>0</v>
      </c>
      <c r="I24" s="49">
        <f>Q30</f>
      </c>
      <c r="J24" s="50">
        <f>R30</f>
      </c>
      <c r="K24" s="49">
        <f>Q32</f>
        <v>3</v>
      </c>
      <c r="L24" s="50">
        <f>R32</f>
        <v>1</v>
      </c>
      <c r="M24" s="49"/>
      <c r="N24" s="50"/>
      <c r="O24" s="51">
        <f>IF(SUM(E24:N24)=0,"",COUNTIF(F24:F27,"3"))</f>
        <v>2</v>
      </c>
      <c r="P24" s="52">
        <f>IF(SUM(F24:O24)=0,"",COUNTIF(E24:E27,"3"))</f>
        <v>0</v>
      </c>
      <c r="Q24" s="53">
        <f>IF(SUM(E24:N24)=0,"",SUM(F24:F27))</f>
        <v>6</v>
      </c>
      <c r="R24" s="54">
        <f>IF(SUM(E24:N24)=0,"",SUM(E24:E27))</f>
        <v>1</v>
      </c>
      <c r="S24" s="155"/>
      <c r="T24" s="156"/>
      <c r="V24" s="55">
        <f>+V30+V32+V34</f>
        <v>74</v>
      </c>
      <c r="W24" s="56">
        <f>+W30+W32+W34</f>
        <v>47</v>
      </c>
      <c r="X24" s="57">
        <f>+V24-W24</f>
        <v>27</v>
      </c>
      <c r="AJ24" s="9"/>
      <c r="AK24" s="9"/>
      <c r="AL24" s="9"/>
      <c r="AM24" s="9"/>
    </row>
    <row r="25" spans="1:39" ht="12.75">
      <c r="A25" s="58" t="s">
        <v>108</v>
      </c>
      <c r="B25" s="136">
        <v>1555</v>
      </c>
      <c r="C25" s="45" t="s">
        <v>214</v>
      </c>
      <c r="D25" s="59" t="s">
        <v>32</v>
      </c>
      <c r="E25" s="60">
        <f>+R34</f>
        <v>0</v>
      </c>
      <c r="F25" s="61">
        <f>+Q34</f>
        <v>3</v>
      </c>
      <c r="G25" s="62"/>
      <c r="H25" s="63"/>
      <c r="I25" s="60">
        <f>Q33</f>
      </c>
      <c r="J25" s="61">
        <f>R33</f>
      </c>
      <c r="K25" s="60">
        <f>Q31</f>
        <v>1</v>
      </c>
      <c r="L25" s="61">
        <f>R31</f>
        <v>3</v>
      </c>
      <c r="M25" s="60"/>
      <c r="N25" s="61"/>
      <c r="O25" s="51">
        <f>IF(SUM(E25:N25)=0,"",COUNTIF(H24:H27,"3"))</f>
        <v>0</v>
      </c>
      <c r="P25" s="52">
        <f>IF(SUM(F25:O25)=0,"",COUNTIF(G24:G27,"3"))</f>
        <v>2</v>
      </c>
      <c r="Q25" s="53">
        <f>IF(SUM(E25:N25)=0,"",SUM(H24:H27))</f>
        <v>1</v>
      </c>
      <c r="R25" s="54">
        <f>IF(SUM(E25:N25)=0,"",SUM(G24:G27))</f>
        <v>6</v>
      </c>
      <c r="S25" s="155"/>
      <c r="T25" s="156"/>
      <c r="V25" s="55">
        <f>+V31+V33+W34</f>
        <v>49</v>
      </c>
      <c r="W25" s="56">
        <f>+W31+W33+V34</f>
        <v>78</v>
      </c>
      <c r="X25" s="57">
        <f>+V25-W25</f>
        <v>-29</v>
      </c>
      <c r="AJ25" s="9"/>
      <c r="AK25" s="9"/>
      <c r="AL25" s="9"/>
      <c r="AM25" s="9"/>
    </row>
    <row r="26" spans="1:39" ht="12.75">
      <c r="A26" s="58" t="s">
        <v>134</v>
      </c>
      <c r="B26" s="136"/>
      <c r="C26" s="45"/>
      <c r="D26" s="59"/>
      <c r="E26" s="60">
        <f>+R30</f>
      </c>
      <c r="F26" s="61">
        <f>+Q30</f>
      </c>
      <c r="G26" s="60">
        <f>R33</f>
      </c>
      <c r="H26" s="61">
        <f>Q33</f>
      </c>
      <c r="I26" s="62"/>
      <c r="J26" s="63"/>
      <c r="K26" s="60">
        <f>Q35</f>
      </c>
      <c r="L26" s="61">
        <f>R35</f>
      </c>
      <c r="M26" s="60"/>
      <c r="N26" s="61"/>
      <c r="O26" s="51">
        <f>IF(SUM(E26:N26)=0,"",COUNTIF(J24:J27,"3"))</f>
      </c>
      <c r="P26" s="52">
        <f>IF(SUM(F26:O26)=0,"",COUNTIF(I24:I27,"3"))</f>
      </c>
      <c r="Q26" s="53">
        <f>IF(SUM(E26:N26)=0,"",SUM(J24:J27))</f>
      </c>
      <c r="R26" s="54">
        <f>IF(SUM(E26:N26)=0,"",SUM(I24:I27))</f>
      </c>
      <c r="S26" s="155"/>
      <c r="T26" s="156"/>
      <c r="V26" s="55">
        <f>+W30+W33+V35</f>
        <v>0</v>
      </c>
      <c r="W26" s="56">
        <f>+V30+V33+W35</f>
        <v>0</v>
      </c>
      <c r="X26" s="57">
        <f>+V26-W26</f>
        <v>0</v>
      </c>
      <c r="AJ26" s="9"/>
      <c r="AK26" s="9"/>
      <c r="AL26" s="9"/>
      <c r="AM26" s="9"/>
    </row>
    <row r="27" spans="1:39" ht="13.5" thickBot="1">
      <c r="A27" s="64" t="s">
        <v>91</v>
      </c>
      <c r="B27" s="138">
        <v>1471</v>
      </c>
      <c r="C27" s="65" t="s">
        <v>225</v>
      </c>
      <c r="D27" s="66" t="s">
        <v>229</v>
      </c>
      <c r="E27" s="67">
        <f>R32</f>
        <v>1</v>
      </c>
      <c r="F27" s="68">
        <f>Q32</f>
        <v>3</v>
      </c>
      <c r="G27" s="67">
        <f>R31</f>
        <v>3</v>
      </c>
      <c r="H27" s="68">
        <f>Q31</f>
        <v>1</v>
      </c>
      <c r="I27" s="67">
        <f>R35</f>
      </c>
      <c r="J27" s="68">
        <f>Q35</f>
      </c>
      <c r="K27" s="69"/>
      <c r="L27" s="70"/>
      <c r="M27" s="67"/>
      <c r="N27" s="68"/>
      <c r="O27" s="71">
        <f>IF(SUM(E27:N27)=0,"",COUNTIF(L24:L27,"3"))</f>
        <v>1</v>
      </c>
      <c r="P27" s="72">
        <f>IF(SUM(F27:O27)=0,"",COUNTIF(K24:K27,"3"))</f>
        <v>1</v>
      </c>
      <c r="Q27" s="73">
        <f>IF(SUM(E27:N28)=0,"",SUM(L24:L27))</f>
        <v>4</v>
      </c>
      <c r="R27" s="74">
        <f>IF(SUM(E27:N27)=0,"",SUM(K24:K27))</f>
        <v>4</v>
      </c>
      <c r="S27" s="159"/>
      <c r="T27" s="160"/>
      <c r="V27" s="55">
        <f>+W31+W32+W35</f>
        <v>79</v>
      </c>
      <c r="W27" s="56">
        <f>+V31+V32+V35</f>
        <v>77</v>
      </c>
      <c r="X27" s="57">
        <f>+V27-W27</f>
        <v>2</v>
      </c>
      <c r="AJ27" s="9"/>
      <c r="AK27" s="9"/>
      <c r="AL27" s="9"/>
      <c r="AM27" s="9"/>
    </row>
    <row r="28" spans="1:39" ht="15.75" thickTop="1">
      <c r="A28" s="75"/>
      <c r="B28" s="137"/>
      <c r="C28" s="76" t="s">
        <v>139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79"/>
      <c r="V28" s="80"/>
      <c r="W28" s="81" t="s">
        <v>140</v>
      </c>
      <c r="X28" s="82">
        <f>SUM(X24:X27)</f>
        <v>0</v>
      </c>
      <c r="Y28" s="81" t="str">
        <f>IF(X28=0,"OK","Virhe")</f>
        <v>OK</v>
      </c>
      <c r="AJ28" s="9"/>
      <c r="AK28" s="9"/>
      <c r="AL28" s="9"/>
      <c r="AM28" s="9"/>
    </row>
    <row r="29" spans="1:39" ht="15.75" thickBot="1">
      <c r="A29" s="83"/>
      <c r="B29" s="139"/>
      <c r="C29" s="84" t="s">
        <v>141</v>
      </c>
      <c r="D29" s="85"/>
      <c r="E29" s="85"/>
      <c r="F29" s="86"/>
      <c r="G29" s="183" t="s">
        <v>39</v>
      </c>
      <c r="H29" s="175"/>
      <c r="I29" s="174" t="s">
        <v>40</v>
      </c>
      <c r="J29" s="175"/>
      <c r="K29" s="174" t="s">
        <v>41</v>
      </c>
      <c r="L29" s="175"/>
      <c r="M29" s="174" t="s">
        <v>45</v>
      </c>
      <c r="N29" s="175"/>
      <c r="O29" s="174" t="s">
        <v>46</v>
      </c>
      <c r="P29" s="175"/>
      <c r="Q29" s="176" t="s">
        <v>37</v>
      </c>
      <c r="R29" s="177"/>
      <c r="T29" s="87"/>
      <c r="V29" s="88" t="s">
        <v>137</v>
      </c>
      <c r="W29" s="89"/>
      <c r="X29" s="43" t="s">
        <v>138</v>
      </c>
      <c r="AJ29" s="9"/>
      <c r="AK29" s="9"/>
      <c r="AL29" s="9"/>
      <c r="AM29" s="9"/>
    </row>
    <row r="30" spans="1:39" ht="15.75">
      <c r="A30" s="90" t="s">
        <v>142</v>
      </c>
      <c r="B30" s="128"/>
      <c r="C30" s="91" t="str">
        <f>IF(C24&gt;"",C24,"")</f>
        <v>Jannika Oksanen</v>
      </c>
      <c r="D30" s="92">
        <f>IF(C26&gt;"",C26,"")</f>
      </c>
      <c r="E30" s="77"/>
      <c r="F30" s="93"/>
      <c r="G30" s="178"/>
      <c r="H30" s="179"/>
      <c r="I30" s="180"/>
      <c r="J30" s="181"/>
      <c r="K30" s="180"/>
      <c r="L30" s="181"/>
      <c r="M30" s="180"/>
      <c r="N30" s="181"/>
      <c r="O30" s="182"/>
      <c r="P30" s="181"/>
      <c r="Q30" s="94">
        <f aca="true" t="shared" si="14" ref="Q30:Q35">IF(COUNT(G30:O30)=0,"",COUNTIF(G30:O30,"&gt;=0"))</f>
      </c>
      <c r="R30" s="95">
        <f aca="true" t="shared" si="15" ref="R30:R35">IF(COUNT(G30:O30)=0,"",(IF(LEFT(G30,1)="-",1,0)+IF(LEFT(I30,1)="-",1,0)+IF(LEFT(K30,1)="-",1,0)+IF(LEFT(M30,1)="-",1,0)+IF(LEFT(O30,1)="-",1,0)))</f>
      </c>
      <c r="S30" s="96"/>
      <c r="T30" s="97"/>
      <c r="V30" s="98">
        <f aca="true" t="shared" si="16" ref="V30:W35">+Z30+AB30+AD30+AF30+AH30</f>
        <v>0</v>
      </c>
      <c r="W30" s="99">
        <f t="shared" si="16"/>
        <v>0</v>
      </c>
      <c r="X30" s="100">
        <f aca="true" t="shared" si="17" ref="X30:X35">+V30-W30</f>
        <v>0</v>
      </c>
      <c r="Z30" s="101">
        <f aca="true" t="shared" si="18" ref="Z30:Z35">IF(G30="",0,IF(LEFT(G30,1)="-",ABS(G30),(IF(G30&gt;9,G30+2,11))))</f>
        <v>0</v>
      </c>
      <c r="AA30" s="102">
        <f aca="true" t="shared" si="19" ref="AA30:AA35">IF(G30="",0,IF(LEFT(G30,1)="-",(IF(ABS(G30)&gt;9,(ABS(G30)+2),11)),G30))</f>
        <v>0</v>
      </c>
      <c r="AB30" s="101">
        <f aca="true" t="shared" si="20" ref="AB30:AB35">IF(I30="",0,IF(LEFT(I30,1)="-",ABS(I30),(IF(I30&gt;9,I30+2,11))))</f>
        <v>0</v>
      </c>
      <c r="AC30" s="102">
        <f aca="true" t="shared" si="21" ref="AC30:AC35">IF(I30="",0,IF(LEFT(I30,1)="-",(IF(ABS(I30)&gt;9,(ABS(I30)+2),11)),I30))</f>
        <v>0</v>
      </c>
      <c r="AD30" s="101">
        <f aca="true" t="shared" si="22" ref="AD30:AD35">IF(K30="",0,IF(LEFT(K30,1)="-",ABS(K30),(IF(K30&gt;9,K30+2,11))))</f>
        <v>0</v>
      </c>
      <c r="AE30" s="102">
        <f aca="true" t="shared" si="23" ref="AE30:AE35">IF(K30="",0,IF(LEFT(K30,1)="-",(IF(ABS(K30)&gt;9,(ABS(K30)+2),11)),K30))</f>
        <v>0</v>
      </c>
      <c r="AF30" s="101">
        <f aca="true" t="shared" si="24" ref="AF30:AF35">IF(M30="",0,IF(LEFT(M30,1)="-",ABS(M30),(IF(M30&gt;9,M30+2,11))))</f>
        <v>0</v>
      </c>
      <c r="AG30" s="102">
        <f aca="true" t="shared" si="25" ref="AG30:AG35">IF(M30="",0,IF(LEFT(M30,1)="-",(IF(ABS(M30)&gt;9,(ABS(M30)+2),11)),M30))</f>
        <v>0</v>
      </c>
      <c r="AH30" s="101">
        <f aca="true" t="shared" si="26" ref="AH30:AH35">IF(O30="",0,IF(LEFT(O30,1)="-",ABS(O30),(IF(O30&gt;9,O30+2,11))))</f>
        <v>0</v>
      </c>
      <c r="AI30" s="102">
        <f aca="true" t="shared" si="27" ref="AI30:AI35">IF(O30="",0,IF(LEFT(O30,1)="-",(IF(ABS(O30)&gt;9,(ABS(O30)+2),11)),O30))</f>
        <v>0</v>
      </c>
      <c r="AJ30" s="9"/>
      <c r="AK30" s="9"/>
      <c r="AL30" s="9"/>
      <c r="AM30" s="9"/>
    </row>
    <row r="31" spans="1:39" ht="15.75">
      <c r="A31" s="90" t="s">
        <v>143</v>
      </c>
      <c r="B31" s="128"/>
      <c r="C31" s="91" t="str">
        <f>IF(C25&gt;"",C25,"")</f>
        <v>Viivi.Mari Vastavuo</v>
      </c>
      <c r="D31" s="103" t="str">
        <f>IF(C27&gt;"",C27,"")</f>
        <v>Anna-Britta Eesmaa</v>
      </c>
      <c r="E31" s="104"/>
      <c r="F31" s="93"/>
      <c r="G31" s="184">
        <v>-10</v>
      </c>
      <c r="H31" s="185"/>
      <c r="I31" s="184">
        <v>11</v>
      </c>
      <c r="J31" s="185"/>
      <c r="K31" s="184">
        <v>-6</v>
      </c>
      <c r="L31" s="185"/>
      <c r="M31" s="184">
        <v>-7</v>
      </c>
      <c r="N31" s="185"/>
      <c r="O31" s="184"/>
      <c r="P31" s="185"/>
      <c r="Q31" s="94">
        <f t="shared" si="14"/>
        <v>1</v>
      </c>
      <c r="R31" s="95">
        <f t="shared" si="15"/>
        <v>3</v>
      </c>
      <c r="S31" s="105"/>
      <c r="T31" s="106"/>
      <c r="V31" s="98">
        <f t="shared" si="16"/>
        <v>36</v>
      </c>
      <c r="W31" s="99">
        <f t="shared" si="16"/>
        <v>45</v>
      </c>
      <c r="X31" s="100">
        <f t="shared" si="17"/>
        <v>-9</v>
      </c>
      <c r="Z31" s="107">
        <f t="shared" si="18"/>
        <v>10</v>
      </c>
      <c r="AA31" s="108">
        <f t="shared" si="19"/>
        <v>12</v>
      </c>
      <c r="AB31" s="107">
        <f t="shared" si="20"/>
        <v>13</v>
      </c>
      <c r="AC31" s="108">
        <f t="shared" si="21"/>
        <v>11</v>
      </c>
      <c r="AD31" s="107">
        <f t="shared" si="22"/>
        <v>6</v>
      </c>
      <c r="AE31" s="108">
        <f t="shared" si="23"/>
        <v>11</v>
      </c>
      <c r="AF31" s="107">
        <f t="shared" si="24"/>
        <v>7</v>
      </c>
      <c r="AG31" s="108">
        <f t="shared" si="25"/>
        <v>11</v>
      </c>
      <c r="AH31" s="107">
        <f t="shared" si="26"/>
        <v>0</v>
      </c>
      <c r="AI31" s="108">
        <f t="shared" si="27"/>
        <v>0</v>
      </c>
      <c r="AJ31" s="9"/>
      <c r="AK31" s="9"/>
      <c r="AL31" s="9"/>
      <c r="AM31" s="9"/>
    </row>
    <row r="32" spans="1:39" ht="16.5" thickBot="1">
      <c r="A32" s="90" t="s">
        <v>144</v>
      </c>
      <c r="B32" s="128"/>
      <c r="C32" s="109" t="str">
        <f>IF(C24&gt;"",C24,"")</f>
        <v>Jannika Oksanen</v>
      </c>
      <c r="D32" s="110" t="str">
        <f>IF(C27&gt;"",C27,"")</f>
        <v>Anna-Britta Eesmaa</v>
      </c>
      <c r="E32" s="85"/>
      <c r="F32" s="86"/>
      <c r="G32" s="186">
        <v>8</v>
      </c>
      <c r="H32" s="187"/>
      <c r="I32" s="186">
        <v>-8</v>
      </c>
      <c r="J32" s="187"/>
      <c r="K32" s="186">
        <v>8</v>
      </c>
      <c r="L32" s="187"/>
      <c r="M32" s="186">
        <v>7</v>
      </c>
      <c r="N32" s="187"/>
      <c r="O32" s="186"/>
      <c r="P32" s="187"/>
      <c r="Q32" s="94">
        <f t="shared" si="14"/>
        <v>3</v>
      </c>
      <c r="R32" s="95">
        <f t="shared" si="15"/>
        <v>1</v>
      </c>
      <c r="S32" s="105"/>
      <c r="T32" s="106"/>
      <c r="V32" s="98">
        <f t="shared" si="16"/>
        <v>41</v>
      </c>
      <c r="W32" s="99">
        <f t="shared" si="16"/>
        <v>34</v>
      </c>
      <c r="X32" s="100">
        <f t="shared" si="17"/>
        <v>7</v>
      </c>
      <c r="Z32" s="107">
        <f t="shared" si="18"/>
        <v>11</v>
      </c>
      <c r="AA32" s="108">
        <f t="shared" si="19"/>
        <v>8</v>
      </c>
      <c r="AB32" s="107">
        <f t="shared" si="20"/>
        <v>8</v>
      </c>
      <c r="AC32" s="108">
        <f t="shared" si="21"/>
        <v>11</v>
      </c>
      <c r="AD32" s="107">
        <f t="shared" si="22"/>
        <v>11</v>
      </c>
      <c r="AE32" s="108">
        <f t="shared" si="23"/>
        <v>8</v>
      </c>
      <c r="AF32" s="107">
        <f t="shared" si="24"/>
        <v>11</v>
      </c>
      <c r="AG32" s="108">
        <f t="shared" si="25"/>
        <v>7</v>
      </c>
      <c r="AH32" s="107">
        <f t="shared" si="26"/>
        <v>0</v>
      </c>
      <c r="AI32" s="108">
        <f t="shared" si="27"/>
        <v>0</v>
      </c>
      <c r="AJ32" s="9"/>
      <c r="AK32" s="9"/>
      <c r="AL32" s="9"/>
      <c r="AM32" s="9"/>
    </row>
    <row r="33" spans="1:39" ht="15.75">
      <c r="A33" s="90" t="s">
        <v>145</v>
      </c>
      <c r="B33" s="128"/>
      <c r="C33" s="91" t="str">
        <f>IF(C25&gt;"",C25,"")</f>
        <v>Viivi.Mari Vastavuo</v>
      </c>
      <c r="D33" s="103">
        <f>IF(C26&gt;"",C26,"")</f>
      </c>
      <c r="E33" s="77"/>
      <c r="F33" s="93"/>
      <c r="G33" s="180"/>
      <c r="H33" s="181"/>
      <c r="I33" s="180"/>
      <c r="J33" s="181"/>
      <c r="K33" s="180"/>
      <c r="L33" s="181"/>
      <c r="M33" s="180"/>
      <c r="N33" s="181"/>
      <c r="O33" s="180"/>
      <c r="P33" s="181"/>
      <c r="Q33" s="94">
        <f t="shared" si="14"/>
      </c>
      <c r="R33" s="95">
        <f t="shared" si="15"/>
      </c>
      <c r="S33" s="105"/>
      <c r="T33" s="106"/>
      <c r="V33" s="98">
        <f t="shared" si="16"/>
        <v>0</v>
      </c>
      <c r="W33" s="99">
        <f t="shared" si="16"/>
        <v>0</v>
      </c>
      <c r="X33" s="100">
        <f t="shared" si="17"/>
        <v>0</v>
      </c>
      <c r="Z33" s="107">
        <f t="shared" si="18"/>
        <v>0</v>
      </c>
      <c r="AA33" s="108">
        <f t="shared" si="19"/>
        <v>0</v>
      </c>
      <c r="AB33" s="107">
        <f t="shared" si="20"/>
        <v>0</v>
      </c>
      <c r="AC33" s="108">
        <f t="shared" si="21"/>
        <v>0</v>
      </c>
      <c r="AD33" s="107">
        <f t="shared" si="22"/>
        <v>0</v>
      </c>
      <c r="AE33" s="108">
        <f t="shared" si="23"/>
        <v>0</v>
      </c>
      <c r="AF33" s="107">
        <f t="shared" si="24"/>
        <v>0</v>
      </c>
      <c r="AG33" s="108">
        <f t="shared" si="25"/>
        <v>0</v>
      </c>
      <c r="AH33" s="107">
        <f t="shared" si="26"/>
        <v>0</v>
      </c>
      <c r="AI33" s="108">
        <f t="shared" si="27"/>
        <v>0</v>
      </c>
      <c r="AJ33" s="9"/>
      <c r="AK33" s="9"/>
      <c r="AL33" s="9"/>
      <c r="AM33" s="9"/>
    </row>
    <row r="34" spans="1:39" ht="15.75">
      <c r="A34" s="90" t="s">
        <v>146</v>
      </c>
      <c r="B34" s="128"/>
      <c r="C34" s="91" t="str">
        <f>IF(C24&gt;"",C24,"")</f>
        <v>Jannika Oksanen</v>
      </c>
      <c r="D34" s="103" t="str">
        <f>IF(C25&gt;"",C25,"")</f>
        <v>Viivi.Mari Vastavuo</v>
      </c>
      <c r="E34" s="104"/>
      <c r="F34" s="93"/>
      <c r="G34" s="184">
        <v>7</v>
      </c>
      <c r="H34" s="185"/>
      <c r="I34" s="184">
        <v>1</v>
      </c>
      <c r="J34" s="185"/>
      <c r="K34" s="188">
        <v>5</v>
      </c>
      <c r="L34" s="185"/>
      <c r="M34" s="184"/>
      <c r="N34" s="185"/>
      <c r="O34" s="184"/>
      <c r="P34" s="185"/>
      <c r="Q34" s="94">
        <f t="shared" si="14"/>
        <v>3</v>
      </c>
      <c r="R34" s="95">
        <f t="shared" si="15"/>
        <v>0</v>
      </c>
      <c r="S34" s="105"/>
      <c r="T34" s="106"/>
      <c r="V34" s="98">
        <f t="shared" si="16"/>
        <v>33</v>
      </c>
      <c r="W34" s="99">
        <f t="shared" si="16"/>
        <v>13</v>
      </c>
      <c r="X34" s="100">
        <f t="shared" si="17"/>
        <v>20</v>
      </c>
      <c r="Z34" s="107">
        <f t="shared" si="18"/>
        <v>11</v>
      </c>
      <c r="AA34" s="108">
        <f t="shared" si="19"/>
        <v>7</v>
      </c>
      <c r="AB34" s="107">
        <f t="shared" si="20"/>
        <v>11</v>
      </c>
      <c r="AC34" s="108">
        <f t="shared" si="21"/>
        <v>1</v>
      </c>
      <c r="AD34" s="107">
        <f t="shared" si="22"/>
        <v>11</v>
      </c>
      <c r="AE34" s="108">
        <f t="shared" si="23"/>
        <v>5</v>
      </c>
      <c r="AF34" s="107">
        <f t="shared" si="24"/>
        <v>0</v>
      </c>
      <c r="AG34" s="108">
        <f t="shared" si="25"/>
        <v>0</v>
      </c>
      <c r="AH34" s="107">
        <f t="shared" si="26"/>
        <v>0</v>
      </c>
      <c r="AI34" s="108">
        <f t="shared" si="27"/>
        <v>0</v>
      </c>
      <c r="AJ34" s="9"/>
      <c r="AK34" s="9"/>
      <c r="AL34" s="9"/>
      <c r="AM34" s="9"/>
    </row>
    <row r="35" spans="1:39" ht="16.5" thickBot="1">
      <c r="A35" s="111" t="s">
        <v>147</v>
      </c>
      <c r="B35" s="140"/>
      <c r="C35" s="112">
        <f>IF(C26&gt;"",C26,"")</f>
      </c>
      <c r="D35" s="113" t="str">
        <f>IF(C27&gt;"",C27,"")</f>
        <v>Anna-Britta Eesmaa</v>
      </c>
      <c r="E35" s="114"/>
      <c r="F35" s="115"/>
      <c r="G35" s="165"/>
      <c r="H35" s="166"/>
      <c r="I35" s="165"/>
      <c r="J35" s="166"/>
      <c r="K35" s="165"/>
      <c r="L35" s="166"/>
      <c r="M35" s="165"/>
      <c r="N35" s="166"/>
      <c r="O35" s="165"/>
      <c r="P35" s="166"/>
      <c r="Q35" s="116">
        <f t="shared" si="14"/>
      </c>
      <c r="R35" s="117">
        <f t="shared" si="15"/>
      </c>
      <c r="S35" s="118"/>
      <c r="T35" s="119"/>
      <c r="V35" s="98">
        <f t="shared" si="16"/>
        <v>0</v>
      </c>
      <c r="W35" s="99">
        <f t="shared" si="16"/>
        <v>0</v>
      </c>
      <c r="X35" s="100">
        <f t="shared" si="17"/>
        <v>0</v>
      </c>
      <c r="Z35" s="120">
        <f t="shared" si="18"/>
        <v>0</v>
      </c>
      <c r="AA35" s="121">
        <f t="shared" si="19"/>
        <v>0</v>
      </c>
      <c r="AB35" s="120">
        <f t="shared" si="20"/>
        <v>0</v>
      </c>
      <c r="AC35" s="121">
        <f t="shared" si="21"/>
        <v>0</v>
      </c>
      <c r="AD35" s="120">
        <f t="shared" si="22"/>
        <v>0</v>
      </c>
      <c r="AE35" s="121">
        <f t="shared" si="23"/>
        <v>0</v>
      </c>
      <c r="AF35" s="120">
        <f t="shared" si="24"/>
        <v>0</v>
      </c>
      <c r="AG35" s="121">
        <f t="shared" si="25"/>
        <v>0</v>
      </c>
      <c r="AH35" s="120">
        <f t="shared" si="26"/>
        <v>0</v>
      </c>
      <c r="AI35" s="121">
        <f t="shared" si="27"/>
        <v>0</v>
      </c>
      <c r="AJ35" s="9"/>
      <c r="AK35" s="9"/>
      <c r="AL35" s="9"/>
      <c r="AM35" s="9"/>
    </row>
    <row r="36" ht="14.25" thickBot="1" thickTop="1"/>
    <row r="37" spans="1:39" ht="16.5" thickTop="1">
      <c r="A37" s="23"/>
      <c r="B37" s="133"/>
      <c r="C37" s="24"/>
      <c r="D37" s="25"/>
      <c r="E37" s="25"/>
      <c r="F37" s="25"/>
      <c r="G37" s="26"/>
      <c r="H37" s="25"/>
      <c r="I37" s="27" t="s">
        <v>127</v>
      </c>
      <c r="J37" s="28"/>
      <c r="K37" s="147" t="s">
        <v>6</v>
      </c>
      <c r="L37" s="148"/>
      <c r="M37" s="148"/>
      <c r="N37" s="149"/>
      <c r="O37" s="150" t="s">
        <v>128</v>
      </c>
      <c r="P37" s="151"/>
      <c r="Q37" s="151"/>
      <c r="R37" s="152" t="s">
        <v>7</v>
      </c>
      <c r="S37" s="153"/>
      <c r="T37" s="154"/>
      <c r="AJ37" s="9"/>
      <c r="AK37" s="9"/>
      <c r="AL37" s="9"/>
      <c r="AM37" s="9"/>
    </row>
    <row r="38" spans="1:39" ht="16.5" thickBot="1">
      <c r="A38" s="29"/>
      <c r="B38" s="134"/>
      <c r="C38" s="30"/>
      <c r="D38" s="31" t="s">
        <v>129</v>
      </c>
      <c r="E38" s="167"/>
      <c r="F38" s="168"/>
      <c r="G38" s="169"/>
      <c r="H38" s="170" t="s">
        <v>130</v>
      </c>
      <c r="I38" s="171"/>
      <c r="J38" s="171"/>
      <c r="K38" s="172"/>
      <c r="L38" s="172"/>
      <c r="M38" s="172"/>
      <c r="N38" s="173"/>
      <c r="O38" s="32" t="s">
        <v>131</v>
      </c>
      <c r="P38" s="33"/>
      <c r="Q38" s="33"/>
      <c r="R38" s="157"/>
      <c r="S38" s="157"/>
      <c r="T38" s="158"/>
      <c r="AJ38" s="9"/>
      <c r="AK38" s="9"/>
      <c r="AL38" s="9"/>
      <c r="AM38" s="9"/>
    </row>
    <row r="39" spans="1:39" ht="15.75" thickTop="1">
      <c r="A39" s="34"/>
      <c r="B39" s="135"/>
      <c r="C39" s="35" t="s">
        <v>132</v>
      </c>
      <c r="D39" s="36" t="s">
        <v>133</v>
      </c>
      <c r="E39" s="161" t="s">
        <v>90</v>
      </c>
      <c r="F39" s="162"/>
      <c r="G39" s="161" t="s">
        <v>108</v>
      </c>
      <c r="H39" s="162"/>
      <c r="I39" s="161" t="s">
        <v>134</v>
      </c>
      <c r="J39" s="162"/>
      <c r="K39" s="161" t="s">
        <v>91</v>
      </c>
      <c r="L39" s="162"/>
      <c r="M39" s="161"/>
      <c r="N39" s="162"/>
      <c r="O39" s="37" t="s">
        <v>126</v>
      </c>
      <c r="P39" s="38" t="s">
        <v>135</v>
      </c>
      <c r="Q39" s="39" t="s">
        <v>136</v>
      </c>
      <c r="R39" s="40"/>
      <c r="S39" s="163" t="s">
        <v>38</v>
      </c>
      <c r="T39" s="164"/>
      <c r="V39" s="41" t="s">
        <v>137</v>
      </c>
      <c r="W39" s="42"/>
      <c r="X39" s="43" t="s">
        <v>138</v>
      </c>
      <c r="AJ39" s="9"/>
      <c r="AK39" s="9"/>
      <c r="AL39" s="9"/>
      <c r="AM39" s="9"/>
    </row>
    <row r="40" spans="1:39" ht="12.75">
      <c r="A40" s="44" t="s">
        <v>90</v>
      </c>
      <c r="B40" s="136">
        <v>1597</v>
      </c>
      <c r="C40" s="45" t="s">
        <v>227</v>
      </c>
      <c r="D40" s="46" t="s">
        <v>229</v>
      </c>
      <c r="E40" s="47"/>
      <c r="F40" s="48"/>
      <c r="G40" s="49">
        <f>+Q50</f>
        <v>1</v>
      </c>
      <c r="H40" s="50">
        <f>+R50</f>
        <v>3</v>
      </c>
      <c r="I40" s="49">
        <f>Q46</f>
      </c>
      <c r="J40" s="50">
        <f>R46</f>
      </c>
      <c r="K40" s="49">
        <f>Q48</f>
        <v>3</v>
      </c>
      <c r="L40" s="50">
        <f>R48</f>
        <v>1</v>
      </c>
      <c r="M40" s="49"/>
      <c r="N40" s="50"/>
      <c r="O40" s="51">
        <f>IF(SUM(E40:N40)=0,"",COUNTIF(F40:F43,"3"))</f>
        <v>1</v>
      </c>
      <c r="P40" s="52">
        <f>IF(SUM(F40:O40)=0,"",COUNTIF(E40:E43,"3"))</f>
        <v>1</v>
      </c>
      <c r="Q40" s="53">
        <f>IF(SUM(E40:N40)=0,"",SUM(F40:F43))</f>
        <v>4</v>
      </c>
      <c r="R40" s="54">
        <f>IF(SUM(E40:N40)=0,"",SUM(E40:E43))</f>
        <v>4</v>
      </c>
      <c r="S40" s="155"/>
      <c r="T40" s="156"/>
      <c r="V40" s="55">
        <f>+V46+V48+V50</f>
        <v>75</v>
      </c>
      <c r="W40" s="56">
        <f>+W46+W48+W50</f>
        <v>74</v>
      </c>
      <c r="X40" s="57">
        <f>+V40-W40</f>
        <v>1</v>
      </c>
      <c r="AJ40" s="9"/>
      <c r="AK40" s="9"/>
      <c r="AL40" s="9"/>
      <c r="AM40" s="9"/>
    </row>
    <row r="41" spans="1:39" ht="12.75">
      <c r="A41" s="58" t="s">
        <v>108</v>
      </c>
      <c r="B41" s="136">
        <v>1642</v>
      </c>
      <c r="C41" s="45" t="s">
        <v>226</v>
      </c>
      <c r="D41" s="46" t="s">
        <v>229</v>
      </c>
      <c r="E41" s="60">
        <f>+R50</f>
        <v>3</v>
      </c>
      <c r="F41" s="61">
        <f>+Q50</f>
        <v>1</v>
      </c>
      <c r="G41" s="62"/>
      <c r="H41" s="63"/>
      <c r="I41" s="60">
        <f>Q49</f>
      </c>
      <c r="J41" s="61">
        <f>R49</f>
      </c>
      <c r="K41" s="60">
        <f>Q47</f>
        <v>3</v>
      </c>
      <c r="L41" s="61">
        <f>R47</f>
        <v>2</v>
      </c>
      <c r="M41" s="60"/>
      <c r="N41" s="61"/>
      <c r="O41" s="51">
        <f>IF(SUM(E41:N41)=0,"",COUNTIF(H40:H43,"3"))</f>
        <v>2</v>
      </c>
      <c r="P41" s="52">
        <f>IF(SUM(F41:O41)=0,"",COUNTIF(G40:G43,"3"))</f>
        <v>0</v>
      </c>
      <c r="Q41" s="53">
        <f>IF(SUM(E41:N41)=0,"",SUM(H40:H43))</f>
        <v>6</v>
      </c>
      <c r="R41" s="54">
        <f>IF(SUM(E41:N41)=0,"",SUM(G40:G43))</f>
        <v>3</v>
      </c>
      <c r="S41" s="155"/>
      <c r="T41" s="156"/>
      <c r="V41" s="55">
        <f>+V47+V49+W50</f>
        <v>88</v>
      </c>
      <c r="W41" s="56">
        <f>+W47+W49+V50</f>
        <v>78</v>
      </c>
      <c r="X41" s="57">
        <f>+V41-W41</f>
        <v>10</v>
      </c>
      <c r="AJ41" s="9"/>
      <c r="AK41" s="9"/>
      <c r="AL41" s="9"/>
      <c r="AM41" s="9"/>
    </row>
    <row r="42" spans="1:39" ht="12.75">
      <c r="A42" s="58" t="s">
        <v>134</v>
      </c>
      <c r="B42" s="136"/>
      <c r="C42" s="45"/>
      <c r="D42" s="59"/>
      <c r="E42" s="60">
        <f>+R46</f>
      </c>
      <c r="F42" s="61">
        <f>+Q46</f>
      </c>
      <c r="G42" s="60">
        <f>R49</f>
      </c>
      <c r="H42" s="61">
        <f>Q49</f>
      </c>
      <c r="I42" s="62"/>
      <c r="J42" s="63"/>
      <c r="K42" s="60">
        <f>Q51</f>
      </c>
      <c r="L42" s="61">
        <f>R51</f>
      </c>
      <c r="M42" s="60"/>
      <c r="N42" s="61"/>
      <c r="O42" s="51">
        <f>IF(SUM(E42:N42)=0,"",COUNTIF(J40:J43,"3"))</f>
      </c>
      <c r="P42" s="52">
        <f>IF(SUM(F42:O42)=0,"",COUNTIF(I40:I43,"3"))</f>
      </c>
      <c r="Q42" s="53">
        <f>IF(SUM(E42:N42)=0,"",SUM(J40:J43))</f>
      </c>
      <c r="R42" s="54">
        <f>IF(SUM(E42:N42)=0,"",SUM(I40:I43))</f>
      </c>
      <c r="S42" s="155"/>
      <c r="T42" s="156"/>
      <c r="V42" s="55">
        <f>+W46+W49+V51</f>
        <v>0</v>
      </c>
      <c r="W42" s="56">
        <f>+V46+V49+W51</f>
        <v>0</v>
      </c>
      <c r="X42" s="57">
        <f>+V42-W42</f>
        <v>0</v>
      </c>
      <c r="AJ42" s="9"/>
      <c r="AK42" s="9"/>
      <c r="AL42" s="9"/>
      <c r="AM42" s="9"/>
    </row>
    <row r="43" spans="1:39" ht="13.5" thickBot="1">
      <c r="A43" s="64" t="s">
        <v>91</v>
      </c>
      <c r="B43" s="138">
        <v>1533</v>
      </c>
      <c r="C43" s="65" t="s">
        <v>49</v>
      </c>
      <c r="D43" s="66" t="s">
        <v>32</v>
      </c>
      <c r="E43" s="67">
        <f>R48</f>
        <v>1</v>
      </c>
      <c r="F43" s="68">
        <f>Q48</f>
        <v>3</v>
      </c>
      <c r="G43" s="67">
        <f>R47</f>
        <v>2</v>
      </c>
      <c r="H43" s="68">
        <f>Q47</f>
        <v>3</v>
      </c>
      <c r="I43" s="67">
        <f>R51</f>
      </c>
      <c r="J43" s="68">
        <f>Q51</f>
      </c>
      <c r="K43" s="69"/>
      <c r="L43" s="70"/>
      <c r="M43" s="67"/>
      <c r="N43" s="68"/>
      <c r="O43" s="71">
        <f>IF(SUM(E43:N43)=0,"",COUNTIF(L40:L43,"3"))</f>
        <v>0</v>
      </c>
      <c r="P43" s="72">
        <f>IF(SUM(F43:O43)=0,"",COUNTIF(K40:K43,"3"))</f>
        <v>2</v>
      </c>
      <c r="Q43" s="73">
        <f>IF(SUM(E43:N44)=0,"",SUM(L40:L43))</f>
        <v>3</v>
      </c>
      <c r="R43" s="74">
        <f>IF(SUM(E43:N43)=0,"",SUM(K40:K43))</f>
        <v>6</v>
      </c>
      <c r="S43" s="159"/>
      <c r="T43" s="160"/>
      <c r="V43" s="55">
        <f>+W47+W48+W51</f>
        <v>85</v>
      </c>
      <c r="W43" s="56">
        <f>+V47+V48+V51</f>
        <v>96</v>
      </c>
      <c r="X43" s="57">
        <f>+V43-W43</f>
        <v>-11</v>
      </c>
      <c r="AJ43" s="9"/>
      <c r="AK43" s="9"/>
      <c r="AL43" s="9"/>
      <c r="AM43" s="9"/>
    </row>
    <row r="44" spans="1:39" ht="15.75" thickTop="1">
      <c r="A44" s="75"/>
      <c r="B44" s="137"/>
      <c r="C44" s="76" t="s">
        <v>139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79"/>
      <c r="V44" s="80"/>
      <c r="W44" s="81" t="s">
        <v>140</v>
      </c>
      <c r="X44" s="82">
        <f>SUM(X40:X43)</f>
        <v>0</v>
      </c>
      <c r="Y44" s="81" t="str">
        <f>IF(X44=0,"OK","Virhe")</f>
        <v>OK</v>
      </c>
      <c r="AJ44" s="9"/>
      <c r="AK44" s="9"/>
      <c r="AL44" s="9"/>
      <c r="AM44" s="9"/>
    </row>
    <row r="45" spans="1:39" ht="15.75" thickBot="1">
      <c r="A45" s="83"/>
      <c r="B45" s="139"/>
      <c r="C45" s="84" t="s">
        <v>141</v>
      </c>
      <c r="D45" s="85"/>
      <c r="E45" s="85"/>
      <c r="F45" s="86"/>
      <c r="G45" s="183" t="s">
        <v>39</v>
      </c>
      <c r="H45" s="175"/>
      <c r="I45" s="174" t="s">
        <v>40</v>
      </c>
      <c r="J45" s="175"/>
      <c r="K45" s="174" t="s">
        <v>41</v>
      </c>
      <c r="L45" s="175"/>
      <c r="M45" s="174" t="s">
        <v>45</v>
      </c>
      <c r="N45" s="175"/>
      <c r="O45" s="174" t="s">
        <v>46</v>
      </c>
      <c r="P45" s="175"/>
      <c r="Q45" s="176" t="s">
        <v>37</v>
      </c>
      <c r="R45" s="177"/>
      <c r="T45" s="87"/>
      <c r="V45" s="88" t="s">
        <v>137</v>
      </c>
      <c r="W45" s="89"/>
      <c r="X45" s="43" t="s">
        <v>138</v>
      </c>
      <c r="AJ45" s="9"/>
      <c r="AK45" s="9"/>
      <c r="AL45" s="9"/>
      <c r="AM45" s="9"/>
    </row>
    <row r="46" spans="1:39" ht="15.75">
      <c r="A46" s="90" t="s">
        <v>142</v>
      </c>
      <c r="B46" s="128"/>
      <c r="C46" s="91" t="str">
        <f>IF(C40&gt;"",C40,"")</f>
        <v>Kristel Treiman</v>
      </c>
      <c r="D46" s="92">
        <f>IF(C42&gt;"",C42,"")</f>
      </c>
      <c r="E46" s="77"/>
      <c r="F46" s="93"/>
      <c r="G46" s="178"/>
      <c r="H46" s="179"/>
      <c r="I46" s="180"/>
      <c r="J46" s="181"/>
      <c r="K46" s="180"/>
      <c r="L46" s="181"/>
      <c r="M46" s="180"/>
      <c r="N46" s="181"/>
      <c r="O46" s="182"/>
      <c r="P46" s="181"/>
      <c r="Q46" s="94">
        <f aca="true" t="shared" si="28" ref="Q46:Q51">IF(COUNT(G46:O46)=0,"",COUNTIF(G46:O46,"&gt;=0"))</f>
      </c>
      <c r="R46" s="95">
        <f aca="true" t="shared" si="29" ref="R46:R51">IF(COUNT(G46:O46)=0,"",(IF(LEFT(G46,1)="-",1,0)+IF(LEFT(I46,1)="-",1,0)+IF(LEFT(K46,1)="-",1,0)+IF(LEFT(M46,1)="-",1,0)+IF(LEFT(O46,1)="-",1,0)))</f>
      </c>
      <c r="S46" s="96"/>
      <c r="T46" s="97"/>
      <c r="V46" s="98">
        <f aca="true" t="shared" si="30" ref="V46:W51">+Z46+AB46+AD46+AF46+AH46</f>
        <v>0</v>
      </c>
      <c r="W46" s="99">
        <f t="shared" si="30"/>
        <v>0</v>
      </c>
      <c r="X46" s="100">
        <f aca="true" t="shared" si="31" ref="X46:X51">+V46-W46</f>
        <v>0</v>
      </c>
      <c r="Z46" s="101">
        <f aca="true" t="shared" si="32" ref="Z46:Z51">IF(G46="",0,IF(LEFT(G46,1)="-",ABS(G46),(IF(G46&gt;9,G46+2,11))))</f>
        <v>0</v>
      </c>
      <c r="AA46" s="102">
        <f aca="true" t="shared" si="33" ref="AA46:AA51">IF(G46="",0,IF(LEFT(G46,1)="-",(IF(ABS(G46)&gt;9,(ABS(G46)+2),11)),G46))</f>
        <v>0</v>
      </c>
      <c r="AB46" s="101">
        <f aca="true" t="shared" si="34" ref="AB46:AB51">IF(I46="",0,IF(LEFT(I46,1)="-",ABS(I46),(IF(I46&gt;9,I46+2,11))))</f>
        <v>0</v>
      </c>
      <c r="AC46" s="102">
        <f aca="true" t="shared" si="35" ref="AC46:AC51">IF(I46="",0,IF(LEFT(I46,1)="-",(IF(ABS(I46)&gt;9,(ABS(I46)+2),11)),I46))</f>
        <v>0</v>
      </c>
      <c r="AD46" s="101">
        <f aca="true" t="shared" si="36" ref="AD46:AD51">IF(K46="",0,IF(LEFT(K46,1)="-",ABS(K46),(IF(K46&gt;9,K46+2,11))))</f>
        <v>0</v>
      </c>
      <c r="AE46" s="102">
        <f aca="true" t="shared" si="37" ref="AE46:AE51">IF(K46="",0,IF(LEFT(K46,1)="-",(IF(ABS(K46)&gt;9,(ABS(K46)+2),11)),K46))</f>
        <v>0</v>
      </c>
      <c r="AF46" s="101">
        <f aca="true" t="shared" si="38" ref="AF46:AF51">IF(M46="",0,IF(LEFT(M46,1)="-",ABS(M46),(IF(M46&gt;9,M46+2,11))))</f>
        <v>0</v>
      </c>
      <c r="AG46" s="102">
        <f aca="true" t="shared" si="39" ref="AG46:AG51">IF(M46="",0,IF(LEFT(M46,1)="-",(IF(ABS(M46)&gt;9,(ABS(M46)+2),11)),M46))</f>
        <v>0</v>
      </c>
      <c r="AH46" s="101">
        <f aca="true" t="shared" si="40" ref="AH46:AH51">IF(O46="",0,IF(LEFT(O46,1)="-",ABS(O46),(IF(O46&gt;9,O46+2,11))))</f>
        <v>0</v>
      </c>
      <c r="AI46" s="102">
        <f aca="true" t="shared" si="41" ref="AI46:AI51">IF(O46="",0,IF(LEFT(O46,1)="-",(IF(ABS(O46)&gt;9,(ABS(O46)+2),11)),O46))</f>
        <v>0</v>
      </c>
      <c r="AJ46" s="9"/>
      <c r="AK46" s="9"/>
      <c r="AL46" s="9"/>
      <c r="AM46" s="9"/>
    </row>
    <row r="47" spans="1:39" ht="15.75">
      <c r="A47" s="90" t="s">
        <v>143</v>
      </c>
      <c r="B47" s="128"/>
      <c r="C47" s="91" t="str">
        <f>IF(C41&gt;"",C41,"")</f>
        <v>Kerli Kaljuste</v>
      </c>
      <c r="D47" s="103" t="str">
        <f>IF(C43&gt;"",C43,"")</f>
        <v>Paju Eriksson</v>
      </c>
      <c r="E47" s="104"/>
      <c r="F47" s="93"/>
      <c r="G47" s="184">
        <v>10</v>
      </c>
      <c r="H47" s="185"/>
      <c r="I47" s="184">
        <v>-9</v>
      </c>
      <c r="J47" s="185"/>
      <c r="K47" s="184">
        <v>9</v>
      </c>
      <c r="L47" s="185"/>
      <c r="M47" s="184">
        <v>-6</v>
      </c>
      <c r="N47" s="185"/>
      <c r="O47" s="184">
        <v>9</v>
      </c>
      <c r="P47" s="185"/>
      <c r="Q47" s="94">
        <f t="shared" si="28"/>
        <v>3</v>
      </c>
      <c r="R47" s="95">
        <f t="shared" si="29"/>
        <v>2</v>
      </c>
      <c r="S47" s="105"/>
      <c r="T47" s="106"/>
      <c r="V47" s="98">
        <f t="shared" si="30"/>
        <v>49</v>
      </c>
      <c r="W47" s="99">
        <f t="shared" si="30"/>
        <v>50</v>
      </c>
      <c r="X47" s="100">
        <f t="shared" si="31"/>
        <v>-1</v>
      </c>
      <c r="Z47" s="107">
        <f t="shared" si="32"/>
        <v>12</v>
      </c>
      <c r="AA47" s="108">
        <f t="shared" si="33"/>
        <v>10</v>
      </c>
      <c r="AB47" s="107">
        <f t="shared" si="34"/>
        <v>9</v>
      </c>
      <c r="AC47" s="108">
        <f t="shared" si="35"/>
        <v>11</v>
      </c>
      <c r="AD47" s="107">
        <f t="shared" si="36"/>
        <v>11</v>
      </c>
      <c r="AE47" s="108">
        <f t="shared" si="37"/>
        <v>9</v>
      </c>
      <c r="AF47" s="107">
        <f t="shared" si="38"/>
        <v>6</v>
      </c>
      <c r="AG47" s="108">
        <f t="shared" si="39"/>
        <v>11</v>
      </c>
      <c r="AH47" s="107">
        <f t="shared" si="40"/>
        <v>11</v>
      </c>
      <c r="AI47" s="108">
        <f t="shared" si="41"/>
        <v>9</v>
      </c>
      <c r="AJ47" s="9"/>
      <c r="AK47" s="9"/>
      <c r="AL47" s="9"/>
      <c r="AM47" s="9"/>
    </row>
    <row r="48" spans="1:39" ht="16.5" thickBot="1">
      <c r="A48" s="90" t="s">
        <v>144</v>
      </c>
      <c r="B48" s="128"/>
      <c r="C48" s="109" t="str">
        <f>IF(C40&gt;"",C40,"")</f>
        <v>Kristel Treiman</v>
      </c>
      <c r="D48" s="110" t="str">
        <f>IF(C43&gt;"",C43,"")</f>
        <v>Paju Eriksson</v>
      </c>
      <c r="E48" s="85"/>
      <c r="F48" s="86"/>
      <c r="G48" s="186">
        <v>4</v>
      </c>
      <c r="H48" s="187"/>
      <c r="I48" s="186">
        <v>11</v>
      </c>
      <c r="J48" s="187"/>
      <c r="K48" s="186">
        <v>-12</v>
      </c>
      <c r="L48" s="187"/>
      <c r="M48" s="186">
        <v>6</v>
      </c>
      <c r="N48" s="187"/>
      <c r="O48" s="186"/>
      <c r="P48" s="187"/>
      <c r="Q48" s="94">
        <f t="shared" si="28"/>
        <v>3</v>
      </c>
      <c r="R48" s="95">
        <f t="shared" si="29"/>
        <v>1</v>
      </c>
      <c r="S48" s="105"/>
      <c r="T48" s="106"/>
      <c r="V48" s="98">
        <f t="shared" si="30"/>
        <v>47</v>
      </c>
      <c r="W48" s="99">
        <f t="shared" si="30"/>
        <v>35</v>
      </c>
      <c r="X48" s="100">
        <f t="shared" si="31"/>
        <v>12</v>
      </c>
      <c r="Z48" s="107">
        <f t="shared" si="32"/>
        <v>11</v>
      </c>
      <c r="AA48" s="108">
        <f t="shared" si="33"/>
        <v>4</v>
      </c>
      <c r="AB48" s="107">
        <f t="shared" si="34"/>
        <v>13</v>
      </c>
      <c r="AC48" s="108">
        <f t="shared" si="35"/>
        <v>11</v>
      </c>
      <c r="AD48" s="107">
        <f t="shared" si="36"/>
        <v>12</v>
      </c>
      <c r="AE48" s="108">
        <f t="shared" si="37"/>
        <v>14</v>
      </c>
      <c r="AF48" s="107">
        <f t="shared" si="38"/>
        <v>11</v>
      </c>
      <c r="AG48" s="108">
        <f t="shared" si="39"/>
        <v>6</v>
      </c>
      <c r="AH48" s="107">
        <f t="shared" si="40"/>
        <v>0</v>
      </c>
      <c r="AI48" s="108">
        <f t="shared" si="41"/>
        <v>0</v>
      </c>
      <c r="AJ48" s="9"/>
      <c r="AK48" s="9"/>
      <c r="AL48" s="9"/>
      <c r="AM48" s="9"/>
    </row>
    <row r="49" spans="1:39" ht="15.75">
      <c r="A49" s="90" t="s">
        <v>145</v>
      </c>
      <c r="B49" s="128"/>
      <c r="C49" s="91" t="str">
        <f>IF(C41&gt;"",C41,"")</f>
        <v>Kerli Kaljuste</v>
      </c>
      <c r="D49" s="103">
        <f>IF(C42&gt;"",C42,"")</f>
      </c>
      <c r="E49" s="77"/>
      <c r="F49" s="93"/>
      <c r="G49" s="180"/>
      <c r="H49" s="181"/>
      <c r="I49" s="180"/>
      <c r="J49" s="181"/>
      <c r="K49" s="180"/>
      <c r="L49" s="181"/>
      <c r="M49" s="180"/>
      <c r="N49" s="181"/>
      <c r="O49" s="180"/>
      <c r="P49" s="181"/>
      <c r="Q49" s="94">
        <f t="shared" si="28"/>
      </c>
      <c r="R49" s="95">
        <f t="shared" si="29"/>
      </c>
      <c r="S49" s="105"/>
      <c r="T49" s="106"/>
      <c r="V49" s="98">
        <f t="shared" si="30"/>
        <v>0</v>
      </c>
      <c r="W49" s="99">
        <f t="shared" si="30"/>
        <v>0</v>
      </c>
      <c r="X49" s="100">
        <f t="shared" si="31"/>
        <v>0</v>
      </c>
      <c r="Z49" s="107">
        <f t="shared" si="32"/>
        <v>0</v>
      </c>
      <c r="AA49" s="108">
        <f t="shared" si="33"/>
        <v>0</v>
      </c>
      <c r="AB49" s="107">
        <f t="shared" si="34"/>
        <v>0</v>
      </c>
      <c r="AC49" s="108">
        <f t="shared" si="35"/>
        <v>0</v>
      </c>
      <c r="AD49" s="107">
        <f t="shared" si="36"/>
        <v>0</v>
      </c>
      <c r="AE49" s="108">
        <f t="shared" si="37"/>
        <v>0</v>
      </c>
      <c r="AF49" s="107">
        <f t="shared" si="38"/>
        <v>0</v>
      </c>
      <c r="AG49" s="108">
        <f t="shared" si="39"/>
        <v>0</v>
      </c>
      <c r="AH49" s="107">
        <f t="shared" si="40"/>
        <v>0</v>
      </c>
      <c r="AI49" s="108">
        <f t="shared" si="41"/>
        <v>0</v>
      </c>
      <c r="AJ49" s="9"/>
      <c r="AK49" s="9"/>
      <c r="AL49" s="9"/>
      <c r="AM49" s="9"/>
    </row>
    <row r="50" spans="1:39" ht="15.75">
      <c r="A50" s="90" t="s">
        <v>146</v>
      </c>
      <c r="B50" s="128"/>
      <c r="C50" s="91" t="str">
        <f>IF(C40&gt;"",C40,"")</f>
        <v>Kristel Treiman</v>
      </c>
      <c r="D50" s="103" t="str">
        <f>IF(C41&gt;"",C41,"")</f>
        <v>Kerli Kaljuste</v>
      </c>
      <c r="E50" s="104"/>
      <c r="F50" s="93"/>
      <c r="G50" s="184">
        <v>6</v>
      </c>
      <c r="H50" s="185"/>
      <c r="I50" s="184">
        <v>-7</v>
      </c>
      <c r="J50" s="185"/>
      <c r="K50" s="188">
        <v>-4</v>
      </c>
      <c r="L50" s="185"/>
      <c r="M50" s="184">
        <v>-6</v>
      </c>
      <c r="N50" s="185"/>
      <c r="O50" s="184"/>
      <c r="P50" s="185"/>
      <c r="Q50" s="94">
        <f t="shared" si="28"/>
        <v>1</v>
      </c>
      <c r="R50" s="95">
        <f t="shared" si="29"/>
        <v>3</v>
      </c>
      <c r="S50" s="105"/>
      <c r="T50" s="106"/>
      <c r="V50" s="98">
        <f t="shared" si="30"/>
        <v>28</v>
      </c>
      <c r="W50" s="99">
        <f t="shared" si="30"/>
        <v>39</v>
      </c>
      <c r="X50" s="100">
        <f t="shared" si="31"/>
        <v>-11</v>
      </c>
      <c r="Z50" s="107">
        <f t="shared" si="32"/>
        <v>11</v>
      </c>
      <c r="AA50" s="108">
        <f t="shared" si="33"/>
        <v>6</v>
      </c>
      <c r="AB50" s="107">
        <f t="shared" si="34"/>
        <v>7</v>
      </c>
      <c r="AC50" s="108">
        <f t="shared" si="35"/>
        <v>11</v>
      </c>
      <c r="AD50" s="107">
        <f t="shared" si="36"/>
        <v>4</v>
      </c>
      <c r="AE50" s="108">
        <f t="shared" si="37"/>
        <v>11</v>
      </c>
      <c r="AF50" s="107">
        <f t="shared" si="38"/>
        <v>6</v>
      </c>
      <c r="AG50" s="108">
        <f t="shared" si="39"/>
        <v>11</v>
      </c>
      <c r="AH50" s="107">
        <f t="shared" si="40"/>
        <v>0</v>
      </c>
      <c r="AI50" s="108">
        <f t="shared" si="41"/>
        <v>0</v>
      </c>
      <c r="AJ50" s="9"/>
      <c r="AK50" s="9"/>
      <c r="AL50" s="9"/>
      <c r="AM50" s="9"/>
    </row>
    <row r="51" spans="1:39" ht="16.5" thickBot="1">
      <c r="A51" s="111" t="s">
        <v>147</v>
      </c>
      <c r="B51" s="140"/>
      <c r="C51" s="112">
        <f>IF(C42&gt;"",C42,"")</f>
      </c>
      <c r="D51" s="113" t="str">
        <f>IF(C43&gt;"",C43,"")</f>
        <v>Paju Eriksson</v>
      </c>
      <c r="E51" s="114"/>
      <c r="F51" s="115"/>
      <c r="G51" s="165"/>
      <c r="H51" s="166"/>
      <c r="I51" s="165"/>
      <c r="J51" s="166"/>
      <c r="K51" s="165"/>
      <c r="L51" s="166"/>
      <c r="M51" s="165"/>
      <c r="N51" s="166"/>
      <c r="O51" s="165"/>
      <c r="P51" s="166"/>
      <c r="Q51" s="116">
        <f t="shared" si="28"/>
      </c>
      <c r="R51" s="117">
        <f t="shared" si="29"/>
      </c>
      <c r="S51" s="118"/>
      <c r="T51" s="119"/>
      <c r="V51" s="98">
        <f t="shared" si="30"/>
        <v>0</v>
      </c>
      <c r="W51" s="99">
        <f t="shared" si="30"/>
        <v>0</v>
      </c>
      <c r="X51" s="100">
        <f t="shared" si="31"/>
        <v>0</v>
      </c>
      <c r="Z51" s="120">
        <f t="shared" si="32"/>
        <v>0</v>
      </c>
      <c r="AA51" s="121">
        <f t="shared" si="33"/>
        <v>0</v>
      </c>
      <c r="AB51" s="120">
        <f t="shared" si="34"/>
        <v>0</v>
      </c>
      <c r="AC51" s="121">
        <f t="shared" si="35"/>
        <v>0</v>
      </c>
      <c r="AD51" s="120">
        <f t="shared" si="36"/>
        <v>0</v>
      </c>
      <c r="AE51" s="121">
        <f t="shared" si="37"/>
        <v>0</v>
      </c>
      <c r="AF51" s="120">
        <f t="shared" si="38"/>
        <v>0</v>
      </c>
      <c r="AG51" s="121">
        <f t="shared" si="39"/>
        <v>0</v>
      </c>
      <c r="AH51" s="120">
        <f t="shared" si="40"/>
        <v>0</v>
      </c>
      <c r="AI51" s="121">
        <f t="shared" si="41"/>
        <v>0</v>
      </c>
      <c r="AJ51" s="9"/>
      <c r="AK51" s="9"/>
      <c r="AL51" s="9"/>
      <c r="AM51" s="9"/>
    </row>
    <row r="52" ht="13.5" thickTop="1"/>
  </sheetData>
  <mergeCells count="159">
    <mergeCell ref="K5:N5"/>
    <mergeCell ref="O5:Q5"/>
    <mergeCell ref="R5:T5"/>
    <mergeCell ref="E6:G6"/>
    <mergeCell ref="H6:J6"/>
    <mergeCell ref="K6:N6"/>
    <mergeCell ref="R6:T6"/>
    <mergeCell ref="E7:F7"/>
    <mergeCell ref="G7:H7"/>
    <mergeCell ref="I7:J7"/>
    <mergeCell ref="K7:L7"/>
    <mergeCell ref="M7:N7"/>
    <mergeCell ref="S7:T7"/>
    <mergeCell ref="S8:T8"/>
    <mergeCell ref="S9:T9"/>
    <mergeCell ref="S10:T10"/>
    <mergeCell ref="S11:T11"/>
    <mergeCell ref="G13:H13"/>
    <mergeCell ref="I13:J13"/>
    <mergeCell ref="K13:L13"/>
    <mergeCell ref="M13:N13"/>
    <mergeCell ref="O13:P13"/>
    <mergeCell ref="Q13:R13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  <mergeCell ref="O18:P18"/>
    <mergeCell ref="G19:H19"/>
    <mergeCell ref="I19:J19"/>
    <mergeCell ref="K19:L19"/>
    <mergeCell ref="M19:N19"/>
    <mergeCell ref="O19:P19"/>
    <mergeCell ref="G18:H18"/>
    <mergeCell ref="I18:J18"/>
    <mergeCell ref="K18:L18"/>
    <mergeCell ref="M18:N18"/>
    <mergeCell ref="K21:N21"/>
    <mergeCell ref="O21:Q21"/>
    <mergeCell ref="R21:T21"/>
    <mergeCell ref="E22:G22"/>
    <mergeCell ref="H22:J22"/>
    <mergeCell ref="K22:N22"/>
    <mergeCell ref="R22:T22"/>
    <mergeCell ref="E23:F23"/>
    <mergeCell ref="G23:H23"/>
    <mergeCell ref="I23:J23"/>
    <mergeCell ref="K23:L23"/>
    <mergeCell ref="M23:N23"/>
    <mergeCell ref="S23:T23"/>
    <mergeCell ref="S24:T24"/>
    <mergeCell ref="S25:T25"/>
    <mergeCell ref="S26:T26"/>
    <mergeCell ref="S27:T27"/>
    <mergeCell ref="G29:H29"/>
    <mergeCell ref="I29:J29"/>
    <mergeCell ref="K29:L29"/>
    <mergeCell ref="M29:N29"/>
    <mergeCell ref="O29:P29"/>
    <mergeCell ref="Q29:R29"/>
    <mergeCell ref="O30:P30"/>
    <mergeCell ref="G31:H31"/>
    <mergeCell ref="I31:J31"/>
    <mergeCell ref="K31:L31"/>
    <mergeCell ref="M31:N31"/>
    <mergeCell ref="O31:P31"/>
    <mergeCell ref="G30:H30"/>
    <mergeCell ref="I30:J30"/>
    <mergeCell ref="K30:L30"/>
    <mergeCell ref="M30:N30"/>
    <mergeCell ref="O32:P32"/>
    <mergeCell ref="G33:H33"/>
    <mergeCell ref="I33:J33"/>
    <mergeCell ref="K33:L33"/>
    <mergeCell ref="M33:N33"/>
    <mergeCell ref="O33:P33"/>
    <mergeCell ref="G32:H32"/>
    <mergeCell ref="I32:J32"/>
    <mergeCell ref="K32:L32"/>
    <mergeCell ref="M32:N32"/>
    <mergeCell ref="O34:P34"/>
    <mergeCell ref="G35:H35"/>
    <mergeCell ref="I35:J35"/>
    <mergeCell ref="K35:L35"/>
    <mergeCell ref="M35:N35"/>
    <mergeCell ref="O35:P35"/>
    <mergeCell ref="G34:H34"/>
    <mergeCell ref="I34:J34"/>
    <mergeCell ref="K34:L34"/>
    <mergeCell ref="M34:N34"/>
    <mergeCell ref="K37:N37"/>
    <mergeCell ref="O37:Q37"/>
    <mergeCell ref="R37:T37"/>
    <mergeCell ref="E38:G38"/>
    <mergeCell ref="H38:J38"/>
    <mergeCell ref="K38:N38"/>
    <mergeCell ref="R38:T38"/>
    <mergeCell ref="E39:F39"/>
    <mergeCell ref="G39:H39"/>
    <mergeCell ref="I39:J39"/>
    <mergeCell ref="K39:L39"/>
    <mergeCell ref="M39:N39"/>
    <mergeCell ref="S39:T39"/>
    <mergeCell ref="S40:T40"/>
    <mergeCell ref="S41:T41"/>
    <mergeCell ref="S42:T42"/>
    <mergeCell ref="S43:T43"/>
    <mergeCell ref="G45:H45"/>
    <mergeCell ref="I45:J45"/>
    <mergeCell ref="K45:L45"/>
    <mergeCell ref="M45:N45"/>
    <mergeCell ref="O45:P45"/>
    <mergeCell ref="Q45:R45"/>
    <mergeCell ref="O46:P46"/>
    <mergeCell ref="G47:H47"/>
    <mergeCell ref="I47:J47"/>
    <mergeCell ref="K47:L47"/>
    <mergeCell ref="M47:N47"/>
    <mergeCell ref="O47:P47"/>
    <mergeCell ref="G46:H46"/>
    <mergeCell ref="I46:J46"/>
    <mergeCell ref="K46:L46"/>
    <mergeCell ref="M46:N46"/>
    <mergeCell ref="O48:P48"/>
    <mergeCell ref="G49:H49"/>
    <mergeCell ref="I49:J49"/>
    <mergeCell ref="K49:L49"/>
    <mergeCell ref="M49:N49"/>
    <mergeCell ref="O49:P49"/>
    <mergeCell ref="G48:H48"/>
    <mergeCell ref="I48:J48"/>
    <mergeCell ref="K48:L48"/>
    <mergeCell ref="M48:N48"/>
    <mergeCell ref="O50:P50"/>
    <mergeCell ref="G51:H51"/>
    <mergeCell ref="I51:J51"/>
    <mergeCell ref="K51:L51"/>
    <mergeCell ref="M51:N51"/>
    <mergeCell ref="O51:P51"/>
    <mergeCell ref="G50:H50"/>
    <mergeCell ref="I50:J50"/>
    <mergeCell ref="K50:L50"/>
    <mergeCell ref="M50:N50"/>
  </mergeCell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36" max="18" man="1"/>
  </rowBreaks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10"/>
  <sheetViews>
    <sheetView view="pageBreakPreview" zoomScaleNormal="75" zoomScaleSheetLayoutView="100" workbookViewId="0" topLeftCell="A1">
      <selection activeCell="B11" sqref="B11"/>
    </sheetView>
  </sheetViews>
  <sheetFormatPr defaultColWidth="9.140625" defaultRowHeight="12.75"/>
  <cols>
    <col min="3" max="3" width="24.8515625" style="0" customWidth="1"/>
    <col min="4" max="4" width="16.00390625" style="0" customWidth="1"/>
  </cols>
  <sheetData>
    <row r="1" spans="3:10" ht="12.75">
      <c r="C1" t="s">
        <v>266</v>
      </c>
      <c r="F1" s="9"/>
      <c r="G1" s="9"/>
      <c r="H1" s="9"/>
      <c r="I1" s="9"/>
      <c r="J1" s="9"/>
    </row>
    <row r="2" spans="6:10" ht="12.75">
      <c r="F2" s="9"/>
      <c r="G2" s="9"/>
      <c r="H2" s="9"/>
      <c r="I2" s="9"/>
      <c r="J2" s="9"/>
    </row>
    <row r="3" spans="1:10" ht="12.75">
      <c r="A3" s="2">
        <v>1</v>
      </c>
      <c r="B3" s="2">
        <v>1843</v>
      </c>
      <c r="C3" s="2" t="s">
        <v>281</v>
      </c>
      <c r="D3" s="2" t="s">
        <v>181</v>
      </c>
      <c r="E3" s="9"/>
      <c r="F3" s="9"/>
      <c r="G3" s="9"/>
      <c r="H3" s="9"/>
      <c r="I3" s="9"/>
      <c r="J3" s="9"/>
    </row>
    <row r="4" spans="1:10" ht="12.75">
      <c r="A4" s="2">
        <f aca="true" t="shared" si="0" ref="A4:A10">A3+1</f>
        <v>2</v>
      </c>
      <c r="B4" s="2"/>
      <c r="C4" s="2"/>
      <c r="D4" s="2"/>
      <c r="E4" s="10"/>
      <c r="F4" s="9" t="s">
        <v>90</v>
      </c>
      <c r="G4" s="9"/>
      <c r="H4" s="9"/>
      <c r="I4" s="9"/>
      <c r="J4" s="9"/>
    </row>
    <row r="5" spans="1:10" ht="12.75">
      <c r="A5" s="2">
        <f t="shared" si="0"/>
        <v>3</v>
      </c>
      <c r="B5" s="2">
        <v>1597</v>
      </c>
      <c r="C5" s="2" t="s">
        <v>227</v>
      </c>
      <c r="D5" s="2" t="s">
        <v>229</v>
      </c>
      <c r="E5" s="9" t="s">
        <v>134</v>
      </c>
      <c r="F5" s="10" t="s">
        <v>391</v>
      </c>
      <c r="G5" s="9"/>
      <c r="H5" s="9"/>
      <c r="I5" s="9"/>
      <c r="J5" s="9"/>
    </row>
    <row r="6" spans="1:10" ht="12.75">
      <c r="A6" s="2">
        <f t="shared" si="0"/>
        <v>4</v>
      </c>
      <c r="B6" s="2">
        <v>1471</v>
      </c>
      <c r="C6" s="2" t="s">
        <v>225</v>
      </c>
      <c r="D6" s="2" t="s">
        <v>229</v>
      </c>
      <c r="E6" s="11" t="s">
        <v>387</v>
      </c>
      <c r="F6" s="12"/>
      <c r="G6" s="9" t="s">
        <v>90</v>
      </c>
      <c r="H6" s="9"/>
      <c r="I6" s="9"/>
      <c r="J6" s="9"/>
    </row>
    <row r="7" spans="1:10" ht="12.75">
      <c r="A7" s="2">
        <f t="shared" si="0"/>
        <v>5</v>
      </c>
      <c r="B7" s="2">
        <v>1642</v>
      </c>
      <c r="C7" s="2" t="s">
        <v>226</v>
      </c>
      <c r="D7" s="2" t="s">
        <v>229</v>
      </c>
      <c r="E7" s="9" t="s">
        <v>285</v>
      </c>
      <c r="F7" s="12"/>
      <c r="G7" s="13" t="s">
        <v>396</v>
      </c>
      <c r="H7" s="9"/>
      <c r="I7" s="9"/>
      <c r="J7" s="9"/>
    </row>
    <row r="8" spans="1:10" ht="12.75">
      <c r="A8" s="2">
        <f t="shared" si="0"/>
        <v>6</v>
      </c>
      <c r="B8" s="2">
        <v>1402</v>
      </c>
      <c r="C8" s="2" t="s">
        <v>54</v>
      </c>
      <c r="D8" s="2" t="s">
        <v>32</v>
      </c>
      <c r="E8" s="10" t="s">
        <v>381</v>
      </c>
      <c r="F8" s="14" t="s">
        <v>293</v>
      </c>
      <c r="G8" s="12"/>
      <c r="H8" s="9"/>
      <c r="I8" s="9"/>
      <c r="J8" s="9"/>
    </row>
    <row r="9" spans="1:10" ht="12.75">
      <c r="A9" s="2">
        <f t="shared" si="0"/>
        <v>7</v>
      </c>
      <c r="B9" s="2"/>
      <c r="C9" s="2"/>
      <c r="D9" s="2"/>
      <c r="E9" s="9"/>
      <c r="F9" s="11" t="s">
        <v>392</v>
      </c>
      <c r="G9" s="12"/>
      <c r="H9" s="9"/>
      <c r="I9" s="9"/>
      <c r="J9" s="9"/>
    </row>
    <row r="10" spans="1:10" ht="12.75">
      <c r="A10" s="2">
        <f t="shared" si="0"/>
        <v>8</v>
      </c>
      <c r="B10" s="2">
        <v>1807</v>
      </c>
      <c r="C10" s="2" t="s">
        <v>219</v>
      </c>
      <c r="D10" s="2" t="s">
        <v>25</v>
      </c>
      <c r="E10" s="11"/>
      <c r="F10" s="9"/>
      <c r="G10" s="12"/>
      <c r="H10" s="9"/>
      <c r="I10" s="9"/>
      <c r="J10" s="9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aarnek</cp:lastModifiedBy>
  <cp:lastPrinted>2010-09-24T08:06:37Z</cp:lastPrinted>
  <dcterms:created xsi:type="dcterms:W3CDTF">1998-01-08T18:15:26Z</dcterms:created>
  <dcterms:modified xsi:type="dcterms:W3CDTF">2010-09-29T06:44:08Z</dcterms:modified>
  <cp:category/>
  <cp:version/>
  <cp:contentType/>
  <cp:contentStatus/>
</cp:coreProperties>
</file>