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5195" windowHeight="3300" tabRatio="705" activeTab="3"/>
  </bookViews>
  <sheets>
    <sheet name="Seinälle" sheetId="1" r:id="rId1"/>
    <sheet name="Aikataulu" sheetId="2" r:id="rId2"/>
    <sheet name="Osanottajat" sheetId="3" r:id="rId3"/>
    <sheet name="Luokituspisteet" sheetId="4" r:id="rId4"/>
    <sheet name="MJ17(21)" sheetId="5" r:id="rId5"/>
    <sheet name="MJ17-Fin" sheetId="6" r:id="rId6"/>
    <sheet name="N17(4)" sheetId="7" r:id="rId7"/>
    <sheet name="B (46)" sheetId="8" r:id="rId8"/>
    <sheet name="M11 (9)" sheetId="9" r:id="rId9"/>
    <sheet name="M11 fin" sheetId="10" r:id="rId10"/>
    <sheet name="N11(5)" sheetId="11" r:id="rId11"/>
    <sheet name="C (47)" sheetId="12" r:id="rId12"/>
    <sheet name="MJ14(26)" sheetId="13" r:id="rId13"/>
    <sheet name="MJ14 fin" sheetId="14" r:id="rId14"/>
    <sheet name="N14(5)" sheetId="15" r:id="rId15"/>
    <sheet name="M9(6)" sheetId="16" r:id="rId16"/>
    <sheet name="M9 fin" sheetId="17" r:id="rId17"/>
    <sheet name="N9(3)" sheetId="18" r:id="rId18"/>
    <sheet name="D(28)" sheetId="19" r:id="rId19"/>
    <sheet name="MJ15(17)" sheetId="20" r:id="rId20"/>
    <sheet name="MJ15 fin" sheetId="21" r:id="rId21"/>
    <sheet name="A (45)" sheetId="22" r:id="rId22"/>
    <sheet name="MN(15)" sheetId="23" r:id="rId23"/>
    <sheet name="MK(58)" sheetId="24" r:id="rId24"/>
    <sheet name="MK fin" sheetId="25" r:id="rId25"/>
    <sheet name="NK" sheetId="26" r:id="rId26"/>
    <sheet name="MJ13(16)" sheetId="27" r:id="rId27"/>
    <sheet name="MJ13-Fin" sheetId="28" r:id="rId28"/>
    <sheet name="N15 (6)" sheetId="29" r:id="rId29"/>
    <sheet name="NJ15 fin" sheetId="30" r:id="rId30"/>
    <sheet name="N13 (6)" sheetId="31" r:id="rId31"/>
    <sheet name="NJ13 fin" sheetId="32" r:id="rId32"/>
  </sheets>
  <externalReferences>
    <externalReference r:id="rId35"/>
  </externalReferences>
  <definedNames>
    <definedName name="_xlnm.Print_Area" localSheetId="21">'A (45)'!$A$1:$H$67</definedName>
    <definedName name="_xlnm.Print_Area" localSheetId="7">'B (46)'!$A$1:$H$67</definedName>
    <definedName name="_xlnm.Print_Area" localSheetId="11">'C (47)'!$A$1:$H$67</definedName>
    <definedName name="_xlnm.Print_Area" localSheetId="18">'D(28)'!$A$1:$H$35</definedName>
    <definedName name="_xlnm.Print_Area" localSheetId="8">'M11 (9)'!$A$1:$S$51</definedName>
    <definedName name="_xlnm.Print_Area" localSheetId="15">'M9(6)'!$A$1:$S$35</definedName>
    <definedName name="_xlnm.Print_Area" localSheetId="26">'MJ13(16)'!$A$1:$S$71</definedName>
    <definedName name="_xlnm.Print_Area" localSheetId="27">'MJ13-Fin'!$A$1:$H$35</definedName>
    <definedName name="_xlnm.Print_Area" localSheetId="12">'MJ14(26)'!$A$1:$S$123</definedName>
    <definedName name="_xlnm.Print_Area" localSheetId="19">'MJ15(17)'!$A$1:$S$88</definedName>
    <definedName name="_xlnm.Print_Area" localSheetId="4">'MJ17(21)'!$A$1:$S$103</definedName>
    <definedName name="_xlnm.Print_Area" localSheetId="5">'MJ17-Fin'!$A$1:$H$35</definedName>
    <definedName name="_xlnm.Print_Area" localSheetId="24">'MK fin'!$A$1:$H$36</definedName>
    <definedName name="_xlnm.Print_Area" localSheetId="23">'MK(58)'!$A$1:$S$258</definedName>
    <definedName name="_xlnm.Print_Area" localSheetId="22">'MN(15)'!$A$1:$G$19</definedName>
    <definedName name="_xlnm.Print_Area" localSheetId="10">'N11(5)'!$A$1:$S$21</definedName>
    <definedName name="_xlnm.Print_Area" localSheetId="30">'N13 (6)'!$A$1:$S$25</definedName>
    <definedName name="_xlnm.Print_Area" localSheetId="14">'N14(5)'!$A$1:$S$23</definedName>
    <definedName name="_xlnm.Print_Area" localSheetId="28">'N15 (6)'!$A$1:$S$35</definedName>
    <definedName name="_xlnm.Print_Area" localSheetId="6">'N17(4)'!$A$1:$S$24</definedName>
    <definedName name="_xlnm.Print_Area" localSheetId="17">'N9(3)'!$A$1:$I$31</definedName>
    <definedName name="_xlnm.Print_Area" localSheetId="25">'NK'!$A$1:$S$23</definedName>
    <definedName name="_xlnm.Print_Area" localSheetId="0">'Seinälle'!$A$1:$F$37</definedName>
  </definedNames>
  <calcPr fullCalcOnLoad="1"/>
</workbook>
</file>

<file path=xl/comments3.xml><?xml version="1.0" encoding="utf-8"?>
<comments xmlns="http://schemas.openxmlformats.org/spreadsheetml/2006/main">
  <authors>
    <author>aarnek</author>
  </authors>
  <commentList>
    <comment ref="P131" authorId="0">
      <text>
        <r>
          <rPr>
            <b/>
            <sz val="8"/>
            <rFont val="Tahoma"/>
            <family val="0"/>
          </rPr>
          <t>aarnek:</t>
        </r>
        <r>
          <rPr>
            <sz val="8"/>
            <rFont val="Tahoma"/>
            <family val="0"/>
          </rPr>
          <t xml:space="preserve">
Haluaa molemmat lähekkäin, laita maili
</t>
        </r>
      </text>
    </comment>
  </commentList>
</comments>
</file>

<file path=xl/sharedStrings.xml><?xml version="1.0" encoding="utf-8"?>
<sst xmlns="http://schemas.openxmlformats.org/spreadsheetml/2006/main" count="4572" uniqueCount="783">
  <si>
    <t>Nimi</t>
  </si>
  <si>
    <t>Seura</t>
  </si>
  <si>
    <t>MK</t>
  </si>
  <si>
    <t>MN</t>
  </si>
  <si>
    <t>A</t>
  </si>
  <si>
    <t>D</t>
  </si>
  <si>
    <t>NK</t>
  </si>
  <si>
    <t>C</t>
  </si>
  <si>
    <t>B</t>
  </si>
  <si>
    <t>Yhteensä</t>
  </si>
  <si>
    <t>M13</t>
  </si>
  <si>
    <t>M15</t>
  </si>
  <si>
    <t>M17</t>
  </si>
  <si>
    <t>Luok.</t>
  </si>
  <si>
    <t>M14</t>
  </si>
  <si>
    <t>N14</t>
  </si>
  <si>
    <t>N17</t>
  </si>
  <si>
    <t>M11</t>
  </si>
  <si>
    <t>N15</t>
  </si>
  <si>
    <t>MN-Pari</t>
  </si>
  <si>
    <t>Lauantai</t>
  </si>
  <si>
    <t>Sunnuntai</t>
  </si>
  <si>
    <t>N11</t>
  </si>
  <si>
    <t>MJ-17</t>
  </si>
  <si>
    <t>MJ-14</t>
  </si>
  <si>
    <t>NJ-17</t>
  </si>
  <si>
    <t>NJ-14</t>
  </si>
  <si>
    <t>N13</t>
  </si>
  <si>
    <t>M9</t>
  </si>
  <si>
    <t>N9</t>
  </si>
  <si>
    <t>PT-75</t>
  </si>
  <si>
    <t>KuPTS</t>
  </si>
  <si>
    <t>Tip-70</t>
  </si>
  <si>
    <t>PT-Espoo</t>
  </si>
  <si>
    <t>Kai Merimaa</t>
  </si>
  <si>
    <t>TuKa</t>
  </si>
  <si>
    <t>Jani Jormanainen</t>
  </si>
  <si>
    <t>Mika Räsänen</t>
  </si>
  <si>
    <t>HäKi</t>
  </si>
  <si>
    <t>MBF</t>
  </si>
  <si>
    <t>Osallistujia</t>
  </si>
  <si>
    <t>Mikael Aikio</t>
  </si>
  <si>
    <t>PuPy</t>
  </si>
  <si>
    <t>Tero Tamminen</t>
  </si>
  <si>
    <t>KoKa</t>
  </si>
  <si>
    <t>Pelejä</t>
  </si>
  <si>
    <t>Lohko A</t>
  </si>
  <si>
    <t>Voitot</t>
  </si>
  <si>
    <t>Erät</t>
  </si>
  <si>
    <t>Pisteet</t>
  </si>
  <si>
    <t>Sija</t>
  </si>
  <si>
    <t>1.erä</t>
  </si>
  <si>
    <t>2.erä</t>
  </si>
  <si>
    <t>3.erä</t>
  </si>
  <si>
    <t>Ottelu</t>
  </si>
  <si>
    <t>2-4</t>
  </si>
  <si>
    <t>1-3</t>
  </si>
  <si>
    <t>3-4</t>
  </si>
  <si>
    <t>1-4</t>
  </si>
  <si>
    <t>2-3</t>
  </si>
  <si>
    <t>1-2</t>
  </si>
  <si>
    <t>Tuomari</t>
  </si>
  <si>
    <t>Sij-MK</t>
  </si>
  <si>
    <t>Sij-jun</t>
  </si>
  <si>
    <t>MJ-17 loppukaavio</t>
  </si>
  <si>
    <t>N17-pooli</t>
  </si>
  <si>
    <t>MJ-14 loppukaavio</t>
  </si>
  <si>
    <t>MK-finaali</t>
  </si>
  <si>
    <t>4.erä</t>
  </si>
  <si>
    <t>5.erä</t>
  </si>
  <si>
    <t>Juha Rimpiläinen</t>
  </si>
  <si>
    <t>Esa Ahde</t>
  </si>
  <si>
    <t>4x5</t>
  </si>
  <si>
    <t>1x5</t>
  </si>
  <si>
    <t>3x4</t>
  </si>
  <si>
    <t>2x4</t>
  </si>
  <si>
    <t>1x3</t>
  </si>
  <si>
    <t>Poolit</t>
  </si>
  <si>
    <t>loppu</t>
  </si>
  <si>
    <t>Yht</t>
  </si>
  <si>
    <t>Loppu</t>
  </si>
  <si>
    <t>MJ-11 loppukaavio</t>
  </si>
  <si>
    <t>Aikataulu</t>
  </si>
  <si>
    <t>Pekka Kolppanen</t>
  </si>
  <si>
    <t>Kuido Pöder</t>
  </si>
  <si>
    <t>Jouni Nousiainen</t>
  </si>
  <si>
    <t>Rasmus Hakonen</t>
  </si>
  <si>
    <t>Aleksi Veini</t>
  </si>
  <si>
    <t>Paju Eriksson</t>
  </si>
  <si>
    <t>Viivi-Mari Vastavuo</t>
  </si>
  <si>
    <t>Risto Koskinen</t>
  </si>
  <si>
    <t>MK jatkopaperi</t>
  </si>
  <si>
    <t>Anton Mäkinen</t>
  </si>
  <si>
    <t>Anders Lundström</t>
  </si>
  <si>
    <t>Kurt Englund</t>
  </si>
  <si>
    <t>ParPi</t>
  </si>
  <si>
    <t>Pihla Eriksson</t>
  </si>
  <si>
    <t>Jussi Mäkelä</t>
  </si>
  <si>
    <t>NJ-13 loppukaavio</t>
  </si>
  <si>
    <t>NJ-15 loppukaavio</t>
  </si>
  <si>
    <t>Milla-Mari Vastavuo</t>
  </si>
  <si>
    <t>MJ-15 loppukaavio</t>
  </si>
  <si>
    <t>Sabina Englund</t>
  </si>
  <si>
    <t>Jyrki Virtanen</t>
  </si>
  <si>
    <t>Mika Myllärinen</t>
  </si>
  <si>
    <t>Por-83</t>
  </si>
  <si>
    <t>Anna Kirichenko</t>
  </si>
  <si>
    <t>Sami Ruohonen</t>
  </si>
  <si>
    <t>Henri Kuusjärvi</t>
  </si>
  <si>
    <t>Pasi Valasti</t>
  </si>
  <si>
    <t>Leo Kivelä</t>
  </si>
  <si>
    <t>Mikhail Kantonistov</t>
  </si>
  <si>
    <t>Kyösti Kurunmäki</t>
  </si>
  <si>
    <t>Manu Karjalainen</t>
  </si>
  <si>
    <t>Petter Punnonen</t>
  </si>
  <si>
    <t>Leif Huttunen</t>
  </si>
  <si>
    <t>Frank O'Connor</t>
  </si>
  <si>
    <t>Esa Miettinen</t>
  </si>
  <si>
    <t>Henri Makkonen</t>
  </si>
  <si>
    <t>4x4</t>
  </si>
  <si>
    <t>2x3</t>
  </si>
  <si>
    <t>Dmitry Vyskubov</t>
  </si>
  <si>
    <t>Aleksi Mustonen</t>
  </si>
  <si>
    <t>Markus Myllärinen</t>
  </si>
  <si>
    <t>Viime vuoden osalistujat</t>
  </si>
  <si>
    <t>Viime vuoden rahat</t>
  </si>
  <si>
    <t>Miika Kyöri</t>
  </si>
  <si>
    <t>Roland Jansons</t>
  </si>
  <si>
    <t>Toni Pitkänen</t>
  </si>
  <si>
    <t>Alexey Vyskubov</t>
  </si>
  <si>
    <t>Sergey Troshkov</t>
  </si>
  <si>
    <t>HP</t>
  </si>
  <si>
    <t>Joonas Kivimäki</t>
  </si>
  <si>
    <t>Kimi Kivelä</t>
  </si>
  <si>
    <t>Sami Järvinen</t>
  </si>
  <si>
    <t>Boom</t>
  </si>
  <si>
    <t>LrTU</t>
  </si>
  <si>
    <t>Emil Rantatulkkila</t>
  </si>
  <si>
    <t>Petri Rantatulkkila</t>
  </si>
  <si>
    <t>Peter Eriksson</t>
  </si>
  <si>
    <t>Timo Mäkinen</t>
  </si>
  <si>
    <t>LoLo</t>
  </si>
  <si>
    <t>Veikka Flemming</t>
  </si>
  <si>
    <t>Pentti Ritalahti</t>
  </si>
  <si>
    <t>Mika Rauvola</t>
  </si>
  <si>
    <t>Janne Markkanen</t>
  </si>
  <si>
    <t>Elma Nurmiaho</t>
  </si>
  <si>
    <t>Tuomas Tiittala</t>
  </si>
  <si>
    <t>Elias Brander</t>
  </si>
  <si>
    <t>A1</t>
  </si>
  <si>
    <t>B1</t>
  </si>
  <si>
    <t>B2</t>
  </si>
  <si>
    <t>A2</t>
  </si>
  <si>
    <t>Asko Keinonen</t>
  </si>
  <si>
    <t>1</t>
  </si>
  <si>
    <t>5</t>
  </si>
  <si>
    <t>4</t>
  </si>
  <si>
    <t>2</t>
  </si>
  <si>
    <t>Kimmo Arenius</t>
  </si>
  <si>
    <t>STIGA-MALJAN 26.9-27.9.2009 ILMOITTAUTUMISET</t>
  </si>
  <si>
    <t>Jarmo Hella</t>
  </si>
  <si>
    <t>NuPS</t>
  </si>
  <si>
    <t>Pasi Laine</t>
  </si>
  <si>
    <t>Jukka Filen</t>
  </si>
  <si>
    <t>Ilpo Salo</t>
  </si>
  <si>
    <t>Risto Pitkänen</t>
  </si>
  <si>
    <t>LPTS</t>
  </si>
  <si>
    <t>Marko Niilimäki</t>
  </si>
  <si>
    <t>Tuomas Hella</t>
  </si>
  <si>
    <t>Jani Ruuskanen</t>
  </si>
  <si>
    <t>TuPy</t>
  </si>
  <si>
    <t>Jari Ruuskanen</t>
  </si>
  <si>
    <t>Svetlana Kirichenko</t>
  </si>
  <si>
    <t>Aleksi Hyttinen</t>
  </si>
  <si>
    <t>Samuli Soine</t>
  </si>
  <si>
    <t>Kai Halavaara</t>
  </si>
  <si>
    <t>Petteri Vattulainen</t>
  </si>
  <si>
    <t>Kari Komu</t>
  </si>
  <si>
    <t>Veikko Lamminsalo</t>
  </si>
  <si>
    <t>HaRi</t>
  </si>
  <si>
    <t>Ville Julin</t>
  </si>
  <si>
    <t>Olli Julin</t>
  </si>
  <si>
    <t>Oliver Aarrelampi</t>
  </si>
  <si>
    <t>Thomas Hallbäck</t>
  </si>
  <si>
    <t>Marko Holopainen</t>
  </si>
  <si>
    <t>Jani Kokkonen</t>
  </si>
  <si>
    <t>Sami Huuhka</t>
  </si>
  <si>
    <t>Vesa Helminen</t>
  </si>
  <si>
    <t>Riku Autio</t>
  </si>
  <si>
    <t>Maunulan Spinni</t>
  </si>
  <si>
    <t>Pekka Ågren</t>
  </si>
  <si>
    <t>OTP-86</t>
  </si>
  <si>
    <t>Konsta Kollanus</t>
  </si>
  <si>
    <t>Roni Kantola</t>
  </si>
  <si>
    <t>Carina Englung</t>
  </si>
  <si>
    <t>Sofie Eriksson</t>
  </si>
  <si>
    <t>Olof Eriksson</t>
  </si>
  <si>
    <t>Desire Ellund</t>
  </si>
  <si>
    <t>Wega</t>
  </si>
  <si>
    <t>Miikka O'Connor</t>
  </si>
  <si>
    <t>Thomas Lundsröm</t>
  </si>
  <si>
    <t>Annika Lundsröm</t>
  </si>
  <si>
    <t>Joonas Paasioksa</t>
  </si>
  <si>
    <t>Evert Aittokallio</t>
  </si>
  <si>
    <t>Niko Pihajoki</t>
  </si>
  <si>
    <t>Pinja Eriksson</t>
  </si>
  <si>
    <t>Gunnar Malmberg</t>
  </si>
  <si>
    <t>Markus Perkkiö</t>
  </si>
  <si>
    <t>Teemu Oinas</t>
  </si>
  <si>
    <t>Ville Husu</t>
  </si>
  <si>
    <t>Vesa Haapasalo</t>
  </si>
  <si>
    <t>Kai Tammela</t>
  </si>
  <si>
    <t>Juho Seppänen</t>
  </si>
  <si>
    <t>Mika Tuomola</t>
  </si>
  <si>
    <t>Otto Tennilä</t>
  </si>
  <si>
    <t>Arttu Juvonen</t>
  </si>
  <si>
    <t>Harri Liukkonen</t>
  </si>
  <si>
    <t>Asko Rasinen</t>
  </si>
  <si>
    <t>Grani Pingis</t>
  </si>
  <si>
    <t>Ossi Ollikainen</t>
  </si>
  <si>
    <t>Henrik Wennman</t>
  </si>
  <si>
    <t>VaNa</t>
  </si>
  <si>
    <t>Hannu uusikivi</t>
  </si>
  <si>
    <t>PTS-60</t>
  </si>
  <si>
    <t>Benedict Schoenborn</t>
  </si>
  <si>
    <t>Håkan Nyberg</t>
  </si>
  <si>
    <t>Konsta Kähtävä</t>
  </si>
  <si>
    <t>Otto Boije</t>
  </si>
  <si>
    <t>Elli Rissanen</t>
  </si>
  <si>
    <t>Ilkka Rissanen</t>
  </si>
  <si>
    <t>Toni Nättilä</t>
  </si>
  <si>
    <t>Frej Hewitt</t>
  </si>
  <si>
    <t>Mikko Hänninen</t>
  </si>
  <si>
    <t>A26</t>
  </si>
  <si>
    <t>A41</t>
  </si>
  <si>
    <t>A04</t>
  </si>
  <si>
    <t>V</t>
  </si>
  <si>
    <t>A20</t>
  </si>
  <si>
    <t>A19</t>
  </si>
  <si>
    <t>A11</t>
  </si>
  <si>
    <t>A06</t>
  </si>
  <si>
    <t>A15</t>
  </si>
  <si>
    <t>A27</t>
  </si>
  <si>
    <t>A33</t>
  </si>
  <si>
    <t>A08</t>
  </si>
  <si>
    <t>A02</t>
  </si>
  <si>
    <t>A39</t>
  </si>
  <si>
    <t>A48</t>
  </si>
  <si>
    <t>A77</t>
  </si>
  <si>
    <t>A17</t>
  </si>
  <si>
    <t>A21</t>
  </si>
  <si>
    <t>A93</t>
  </si>
  <si>
    <t>A98</t>
  </si>
  <si>
    <t>A53</t>
  </si>
  <si>
    <t>A52</t>
  </si>
  <si>
    <t>A09</t>
  </si>
  <si>
    <t>A34</t>
  </si>
  <si>
    <t>A71</t>
  </si>
  <si>
    <t>A30</t>
  </si>
  <si>
    <t>A97</t>
  </si>
  <si>
    <t>A90</t>
  </si>
  <si>
    <t>A47</t>
  </si>
  <si>
    <t>A42</t>
  </si>
  <si>
    <t>A50</t>
  </si>
  <si>
    <t>A40</t>
  </si>
  <si>
    <t>B10</t>
  </si>
  <si>
    <t>B02</t>
  </si>
  <si>
    <t>B11</t>
  </si>
  <si>
    <t>B39</t>
  </si>
  <si>
    <t>B27</t>
  </si>
  <si>
    <t>B50</t>
  </si>
  <si>
    <t>B59</t>
  </si>
  <si>
    <t>B68</t>
  </si>
  <si>
    <t>B63</t>
  </si>
  <si>
    <t>B92</t>
  </si>
  <si>
    <t>D99</t>
  </si>
  <si>
    <t>C99</t>
  </si>
  <si>
    <t>B89</t>
  </si>
  <si>
    <t>B70</t>
  </si>
  <si>
    <t>B47</t>
  </si>
  <si>
    <t>B36</t>
  </si>
  <si>
    <t>B67</t>
  </si>
  <si>
    <t>B99</t>
  </si>
  <si>
    <t>A99</t>
  </si>
  <si>
    <t>Jami Villgren</t>
  </si>
  <si>
    <t>John Anckar</t>
  </si>
  <si>
    <t>A43</t>
  </si>
  <si>
    <t>A38</t>
  </si>
  <si>
    <t>A68</t>
  </si>
  <si>
    <t>6 x 4</t>
  </si>
  <si>
    <t>1 x 1</t>
  </si>
  <si>
    <t>lkm</t>
  </si>
  <si>
    <t>6x4</t>
  </si>
  <si>
    <t>14x4</t>
  </si>
  <si>
    <t>A10</t>
  </si>
  <si>
    <t>A14</t>
  </si>
  <si>
    <t>A22</t>
  </si>
  <si>
    <t>A25</t>
  </si>
  <si>
    <t>A28</t>
  </si>
  <si>
    <t>B23</t>
  </si>
  <si>
    <t>B19</t>
  </si>
  <si>
    <t>B30</t>
  </si>
  <si>
    <t>B26</t>
  </si>
  <si>
    <t>B20</t>
  </si>
  <si>
    <t>C20</t>
  </si>
  <si>
    <t>C21</t>
  </si>
  <si>
    <t>C24</t>
  </si>
  <si>
    <t>C22</t>
  </si>
  <si>
    <t>C19</t>
  </si>
  <si>
    <t>C23</t>
  </si>
  <si>
    <t>C15</t>
  </si>
  <si>
    <t>C30</t>
  </si>
  <si>
    <t>C17</t>
  </si>
  <si>
    <t>C27</t>
  </si>
  <si>
    <t>B24</t>
  </si>
  <si>
    <t>A07</t>
  </si>
  <si>
    <t>A16</t>
  </si>
  <si>
    <t>A24</t>
  </si>
  <si>
    <t>Juha Hämäläinen</t>
  </si>
  <si>
    <t>Elias Eerola</t>
  </si>
  <si>
    <t>Aleksey Adamov</t>
  </si>
  <si>
    <t>Alex Dyroff</t>
  </si>
  <si>
    <t>Timo Tamminen</t>
  </si>
  <si>
    <t>A03</t>
  </si>
  <si>
    <t>Luokka:</t>
  </si>
  <si>
    <t>Lohko/Pool</t>
  </si>
  <si>
    <t>Pöytä /Table</t>
  </si>
  <si>
    <t>Päivä /Date</t>
  </si>
  <si>
    <t>Klo / Time:</t>
  </si>
  <si>
    <t>Nimi / Name</t>
  </si>
  <si>
    <t>Seura / Club</t>
  </si>
  <si>
    <t>3</t>
  </si>
  <si>
    <t>T</t>
  </si>
  <si>
    <t>Eräsum</t>
  </si>
  <si>
    <t>Pistesum</t>
  </si>
  <si>
    <t>ero</t>
  </si>
  <si>
    <t xml:space="preserve">Merkitse vain erien jäännöspisteet ( esim 11-7 = 7 tai 6-11 = -6 ).  Huom. miinus nolla ( '-0 ), käytä edessä yläpilkkua (tähtimerkin alla) </t>
  </si>
  <si>
    <t>tark</t>
  </si>
  <si>
    <t>Ottelut / Matches</t>
  </si>
  <si>
    <t>1-3 / 2</t>
  </si>
  <si>
    <t>2-4 / 1</t>
  </si>
  <si>
    <t>1-4 / 3</t>
  </si>
  <si>
    <t>2-3 / 4</t>
  </si>
  <si>
    <t>1-2 / 3</t>
  </si>
  <si>
    <t>3-4 / 1</t>
  </si>
  <si>
    <t>E</t>
  </si>
  <si>
    <t>F</t>
  </si>
  <si>
    <t>Miika O'Connor</t>
  </si>
  <si>
    <t>MJ-17 Lauantaina 26.9.20089 klo 9.00</t>
  </si>
  <si>
    <t>MK-B Lauantai 20.9.2008 klo 11.00</t>
  </si>
  <si>
    <t>MJ-11 Lauantai 26.9.2008 klo 10.00</t>
  </si>
  <si>
    <t>MJ-11</t>
  </si>
  <si>
    <t>Anton nurmiaho</t>
  </si>
  <si>
    <t xml:space="preserve">C </t>
  </si>
  <si>
    <t>Aleksei Titievski</t>
  </si>
  <si>
    <t>Larisa Kougya</t>
  </si>
  <si>
    <t>A23</t>
  </si>
  <si>
    <t>Ero</t>
  </si>
  <si>
    <t>1-5 / 3</t>
  </si>
  <si>
    <t>3-5 / 2</t>
  </si>
  <si>
    <t>1-4 / 5</t>
  </si>
  <si>
    <t>2-5 / 4</t>
  </si>
  <si>
    <t>4-5 / 1</t>
  </si>
  <si>
    <t>3-4 / 5</t>
  </si>
  <si>
    <t>NJ-11 lauantaina 26.9.2008 klo 12:30</t>
  </si>
  <si>
    <t>MK-C Lauantai 20.9.2008 klo 13.00</t>
  </si>
  <si>
    <t>G</t>
  </si>
  <si>
    <t>C16</t>
  </si>
  <si>
    <t>NJ-14 lauantaina 26.9.2008 klo 13:30</t>
  </si>
  <si>
    <t>Lauantaina 26.9.200 klo 12.30</t>
  </si>
  <si>
    <t>N9-pooli Lauantaina 26.9.2009 klo 10.00</t>
  </si>
  <si>
    <t>MK-D Lauantai 26.9.2009 klo 9.00</t>
  </si>
  <si>
    <t>MJ-15</t>
  </si>
  <si>
    <t>Tuomas Perkkiö</t>
  </si>
  <si>
    <t>OPT-86</t>
  </si>
  <si>
    <t>Jormanainen/S.Soine</t>
  </si>
  <si>
    <t>T.Perkkiö/P.Ågren</t>
  </si>
  <si>
    <t>O.Tennilä/M.Tuomola</t>
  </si>
  <si>
    <t>Oinas/M.Perkkiö</t>
  </si>
  <si>
    <t>J.Kokkonen/Holopainen</t>
  </si>
  <si>
    <t>Rauvola/S.Järvinen</t>
  </si>
  <si>
    <t>Boom/PT-Espoo</t>
  </si>
  <si>
    <t>Markkanen/Troshkov</t>
  </si>
  <si>
    <t>Kivelä/Pitkänen</t>
  </si>
  <si>
    <t>Tip-70/LPTS</t>
  </si>
  <si>
    <t>D.Vyskubov/A.Vyskubov</t>
  </si>
  <si>
    <t>T.Mäkinen/H.Liukkonen</t>
  </si>
  <si>
    <t>V.Julin/M.Aikio</t>
  </si>
  <si>
    <t>A.Titievski/L.Kougya</t>
  </si>
  <si>
    <t>Sunnuntaina 27.9.2009 klo 10.30</t>
  </si>
  <si>
    <t>Sunnuntaina 27.9.2009 klo 14.00</t>
  </si>
  <si>
    <t>MJ-15 Sunnuntaina 27.9.2009 klo 9.00</t>
  </si>
  <si>
    <t>MJ-13</t>
  </si>
  <si>
    <t>MJ-13 loppukaavio</t>
  </si>
  <si>
    <t>NJ-15</t>
  </si>
  <si>
    <t>NJ-15 Sunnuntai 27.9.2009 klo 10.00</t>
  </si>
  <si>
    <t>NJ-13 Sunnuntai 27.9.2009 klo 12.30</t>
  </si>
  <si>
    <t>H</t>
  </si>
  <si>
    <t>I</t>
  </si>
  <si>
    <t>J</t>
  </si>
  <si>
    <t>K</t>
  </si>
  <si>
    <t>L</t>
  </si>
  <si>
    <t>M</t>
  </si>
  <si>
    <t>N</t>
  </si>
  <si>
    <t>Sunnuntaina 27.9.2009 n. klo 14.30 - 15.00</t>
  </si>
  <si>
    <t>MK Sunnuntaina 27.9.20089 klo 11.30</t>
  </si>
  <si>
    <t>O</t>
  </si>
  <si>
    <t>MJ-13 Sunnuntaina 27.9.2009 klo 13.30</t>
  </si>
  <si>
    <t>Lauantaina 26.9.2009 klo 9.00</t>
  </si>
  <si>
    <t>MJ-14 Lauantaina 26.9.2009 klo 13.30</t>
  </si>
  <si>
    <t>M9-pooli</t>
  </si>
  <si>
    <t>MK-A Sunnuntai 27.9.2009 klo 9.00</t>
  </si>
  <si>
    <t>Kim Nyberg</t>
  </si>
  <si>
    <t>B81</t>
  </si>
  <si>
    <t>Jan Nyberg</t>
  </si>
  <si>
    <t>A29</t>
  </si>
  <si>
    <t>Carina Englund</t>
  </si>
  <si>
    <t>NJ-11</t>
  </si>
  <si>
    <t>Johan Nyberg</t>
  </si>
  <si>
    <t>MJ-9</t>
  </si>
  <si>
    <t>MJ-9 loppukaavio</t>
  </si>
  <si>
    <t>n.14:30</t>
  </si>
  <si>
    <t>NJ14</t>
  </si>
  <si>
    <t>Annika Lundström</t>
  </si>
  <si>
    <t>Joonas Nieminen</t>
  </si>
  <si>
    <t>C18</t>
  </si>
  <si>
    <t>Joonatan Nieminen</t>
  </si>
  <si>
    <t>Terho Pitkänen</t>
  </si>
  <si>
    <t>Mikko Frejborg</t>
  </si>
  <si>
    <t>Andrei Bakharev</t>
  </si>
  <si>
    <t>Toni Joronen</t>
  </si>
  <si>
    <t>Aleksey Titievsky</t>
  </si>
  <si>
    <t>15</t>
  </si>
  <si>
    <t>5,5,8</t>
  </si>
  <si>
    <t>30</t>
  </si>
  <si>
    <t>11,-7,10,8</t>
  </si>
  <si>
    <t>10</t>
  </si>
  <si>
    <t>5,7,9</t>
  </si>
  <si>
    <t>10,10,-7,-10,7</t>
  </si>
  <si>
    <t>-7,4,-7,13,7</t>
  </si>
  <si>
    <t>7</t>
  </si>
  <si>
    <t>-9,4,8,-9,9</t>
  </si>
  <si>
    <t>12</t>
  </si>
  <si>
    <t>1,6,6</t>
  </si>
  <si>
    <t>22</t>
  </si>
  <si>
    <t>5,9,-6,8</t>
  </si>
  <si>
    <t>20</t>
  </si>
  <si>
    <t>9,9,-4,10</t>
  </si>
  <si>
    <t>18</t>
  </si>
  <si>
    <t>-8,9,9,4</t>
  </si>
  <si>
    <t>14</t>
  </si>
  <si>
    <t>6,10,11</t>
  </si>
  <si>
    <t>-12,-5,7,7,8</t>
  </si>
  <si>
    <t>25</t>
  </si>
  <si>
    <t>6,1,3</t>
  </si>
  <si>
    <t>9</t>
  </si>
  <si>
    <t>4,-7,-9,8,8</t>
  </si>
  <si>
    <t>3,-5,1,6</t>
  </si>
  <si>
    <t>9,6,8</t>
  </si>
  <si>
    <t>10,11,9</t>
  </si>
  <si>
    <t>24</t>
  </si>
  <si>
    <t>-7,8,4,-9,15</t>
  </si>
  <si>
    <t>29</t>
  </si>
  <si>
    <t>-7,4,7,9</t>
  </si>
  <si>
    <t>3,9,6</t>
  </si>
  <si>
    <t>-10,4,7,9</t>
  </si>
  <si>
    <t>2,9,11</t>
  </si>
  <si>
    <t>-6,6,11,10</t>
  </si>
  <si>
    <t>8,11,9</t>
  </si>
  <si>
    <t>8,5,-13,-9,5</t>
  </si>
  <si>
    <t>11-6</t>
  </si>
  <si>
    <t>11-5</t>
  </si>
  <si>
    <t>12-10</t>
  </si>
  <si>
    <t>11-3</t>
  </si>
  <si>
    <t>11-8</t>
  </si>
  <si>
    <t>15-13</t>
  </si>
  <si>
    <t>5,8,-8,12</t>
  </si>
  <si>
    <t>7,7,5</t>
  </si>
  <si>
    <t>11,9,6</t>
  </si>
  <si>
    <t>11</t>
  </si>
  <si>
    <t>5,6,6</t>
  </si>
  <si>
    <t>8</t>
  </si>
  <si>
    <t>8,7,6</t>
  </si>
  <si>
    <t>9,6,9</t>
  </si>
  <si>
    <t>28</t>
  </si>
  <si>
    <t>3,6,7</t>
  </si>
  <si>
    <t>6,5,7</t>
  </si>
  <si>
    <t>6,8,-5,11</t>
  </si>
  <si>
    <t>4,11,8</t>
  </si>
  <si>
    <t>4,7,10</t>
  </si>
  <si>
    <t>36</t>
  </si>
  <si>
    <t>7,5,4</t>
  </si>
  <si>
    <t>5,-8,10,7</t>
  </si>
  <si>
    <t>9,8,3</t>
  </si>
  <si>
    <t>26</t>
  </si>
  <si>
    <t>5,7,11</t>
  </si>
  <si>
    <t>13</t>
  </si>
  <si>
    <t>10,-10,8,11</t>
  </si>
  <si>
    <t>21</t>
  </si>
  <si>
    <t>2,9,-10,9</t>
  </si>
  <si>
    <t>4,6,7</t>
  </si>
  <si>
    <t>9,-8,11,3</t>
  </si>
  <si>
    <t>9,11,-8,2</t>
  </si>
  <si>
    <t>52</t>
  </si>
  <si>
    <t>4,-8,8,1</t>
  </si>
  <si>
    <t>45</t>
  </si>
  <si>
    <t>-11,8,4,8</t>
  </si>
  <si>
    <t>5,1,10</t>
  </si>
  <si>
    <t>6,-9,9,9</t>
  </si>
  <si>
    <t>43</t>
  </si>
  <si>
    <t>7,8,-7,-5,1</t>
  </si>
  <si>
    <t>59</t>
  </si>
  <si>
    <t>7,-3,9,8</t>
  </si>
  <si>
    <t>6</t>
  </si>
  <si>
    <t>9,8,-5,-9,7</t>
  </si>
  <si>
    <t>61</t>
  </si>
  <si>
    <t>4,8,9</t>
  </si>
  <si>
    <t>9,9,1</t>
  </si>
  <si>
    <t>53</t>
  </si>
  <si>
    <t>9,-3,8,13</t>
  </si>
  <si>
    <t>1,12,9</t>
  </si>
  <si>
    <t>17</t>
  </si>
  <si>
    <t>9,-6,7,6</t>
  </si>
  <si>
    <t>7,4,1</t>
  </si>
  <si>
    <t>32</t>
  </si>
  <si>
    <t>7,-9,5,10</t>
  </si>
  <si>
    <t>5,7,8</t>
  </si>
  <si>
    <t>40</t>
  </si>
  <si>
    <t>8,12,8</t>
  </si>
  <si>
    <t>33</t>
  </si>
  <si>
    <t>6,11,4</t>
  </si>
  <si>
    <t>-6,8,11,8</t>
  </si>
  <si>
    <t>9,8,7</t>
  </si>
  <si>
    <t>6,12,-10,8</t>
  </si>
  <si>
    <t>10,7,6</t>
  </si>
  <si>
    <t>41</t>
  </si>
  <si>
    <t>5,-7,8,9</t>
  </si>
  <si>
    <t>48</t>
  </si>
  <si>
    <t>-12,8,6,-11,9</t>
  </si>
  <si>
    <t>64</t>
  </si>
  <si>
    <t>10,7,9</t>
  </si>
  <si>
    <t>16</t>
  </si>
  <si>
    <t>-3,7,10,9</t>
  </si>
  <si>
    <t>0,8,9</t>
  </si>
  <si>
    <t>7,7,7</t>
  </si>
  <si>
    <t>6,-9,-6,12,8</t>
  </si>
  <si>
    <t>9,-6,7,8</t>
  </si>
  <si>
    <t>9,-10,7,2</t>
  </si>
  <si>
    <t>10,8,-9,-9,6</t>
  </si>
  <si>
    <t>-4,-5,13,4,5</t>
  </si>
  <si>
    <t>-8,8,4,9</t>
  </si>
  <si>
    <t>7,-7,8,-8,6</t>
  </si>
  <si>
    <t>7,2,-9,7,10</t>
  </si>
  <si>
    <t>4,1,3</t>
  </si>
  <si>
    <t>-10,-10,5,11,8</t>
  </si>
  <si>
    <t>9,9,-10,6</t>
  </si>
  <si>
    <t>3,9,-6,6</t>
  </si>
  <si>
    <t>8,-7,-11,9,9</t>
  </si>
  <si>
    <t>4,7,6</t>
  </si>
  <si>
    <t>8,11,-6,-11,3</t>
  </si>
  <si>
    <t>9,9,-8,5</t>
  </si>
  <si>
    <t>6,6,5</t>
  </si>
  <si>
    <t>7,5,2</t>
  </si>
  <si>
    <t>3,5,7</t>
  </si>
  <si>
    <t>-4,10,-11,2,8</t>
  </si>
  <si>
    <t>49</t>
  </si>
  <si>
    <t>1,3,1</t>
  </si>
  <si>
    <t>-4,12,-10,5,8</t>
  </si>
  <si>
    <t>5,-10,8,-12,10</t>
  </si>
  <si>
    <t>-12,10,9,9</t>
  </si>
  <si>
    <t>57</t>
  </si>
  <si>
    <t>-4,5,4,8</t>
  </si>
  <si>
    <t>6,13,-5,7</t>
  </si>
  <si>
    <t>7,-5,6,5</t>
  </si>
  <si>
    <t>3,11,10</t>
  </si>
  <si>
    <t>8,7,3</t>
  </si>
  <si>
    <t>-9,11,6,8</t>
  </si>
  <si>
    <t>4,-10,7,8</t>
  </si>
  <si>
    <t>3,7,10</t>
  </si>
  <si>
    <t>7,11,10</t>
  </si>
  <si>
    <t>4,9,4</t>
  </si>
  <si>
    <t>9,-9,-5,3,9</t>
  </si>
  <si>
    <t>-9,8,-7,2,7</t>
  </si>
  <si>
    <t>6,8,-9,-9,8</t>
  </si>
  <si>
    <t>11,4,-8,-10,5</t>
  </si>
  <si>
    <t>56</t>
  </si>
  <si>
    <t>-6,9,9,11</t>
  </si>
  <si>
    <t>6,-8,14,3</t>
  </si>
  <si>
    <t>11,9,9</t>
  </si>
  <si>
    <t>7,6,9</t>
  </si>
  <si>
    <t>37</t>
  </si>
  <si>
    <t>-4,-11,7,6,11</t>
  </si>
  <si>
    <t>9,9,7</t>
  </si>
  <si>
    <t>11,6,-6,7</t>
  </si>
  <si>
    <t>4,7,3</t>
  </si>
  <si>
    <t>2,5,5</t>
  </si>
  <si>
    <t>10,5,5</t>
  </si>
  <si>
    <t>9,5,5</t>
  </si>
  <si>
    <t>5,7,4</t>
  </si>
  <si>
    <t>8,3,4</t>
  </si>
  <si>
    <t>6,10,10</t>
  </si>
  <si>
    <t>4,9,7</t>
  </si>
  <si>
    <t>9,-7,5,8</t>
  </si>
  <si>
    <t>5,2,9</t>
  </si>
  <si>
    <t>4,5,4</t>
  </si>
  <si>
    <t>4,5,0</t>
  </si>
  <si>
    <t>9,-9,4,3</t>
  </si>
  <si>
    <t>9,9,4</t>
  </si>
  <si>
    <t>3,8,2</t>
  </si>
  <si>
    <t>12,-7,13,-11,4</t>
  </si>
  <si>
    <t>-4,12,9,7</t>
  </si>
  <si>
    <t>2,4,4</t>
  </si>
  <si>
    <t>5,5,-3,7</t>
  </si>
  <si>
    <t>7,-11,7,5</t>
  </si>
  <si>
    <t>-9,8,9,9</t>
  </si>
  <si>
    <t>7,-5,-6,5,5</t>
  </si>
  <si>
    <t>10,-4,5,7</t>
  </si>
  <si>
    <t>8,-6,6,-4,5</t>
  </si>
  <si>
    <t>-9,9,-7,4,7</t>
  </si>
  <si>
    <t>-4,9,7,8</t>
  </si>
  <si>
    <t>7,6,6</t>
  </si>
  <si>
    <t>8,-8,7,3</t>
  </si>
  <si>
    <t>8,14,6</t>
  </si>
  <si>
    <t>-10,5,6,8</t>
  </si>
  <si>
    <t>12,3,8</t>
  </si>
  <si>
    <t>7,9,-9,8</t>
  </si>
  <si>
    <t>8,7,-8,10</t>
  </si>
  <si>
    <t>w-0</t>
  </si>
  <si>
    <t>6,3,6</t>
  </si>
  <si>
    <t>9,9,10</t>
  </si>
  <si>
    <t>44</t>
  </si>
  <si>
    <t>8,-6,6,7</t>
  </si>
  <si>
    <t>-1,9,9,-4,6</t>
  </si>
  <si>
    <t>-9,3,6,5</t>
  </si>
  <si>
    <t>-6,9,-6,8,5</t>
  </si>
  <si>
    <t>4,3,6</t>
  </si>
  <si>
    <t>4,6,10</t>
  </si>
  <si>
    <t>46</t>
  </si>
  <si>
    <t>5,12,6</t>
  </si>
  <si>
    <t>7,-9,5,7</t>
  </si>
  <si>
    <t>4,5,3</t>
  </si>
  <si>
    <t>4,1,-7,6</t>
  </si>
  <si>
    <t>7,-8,9,2</t>
  </si>
  <si>
    <t>5,5,6</t>
  </si>
  <si>
    <t>10,-9,-9,5,11</t>
  </si>
  <si>
    <t>4,7,8</t>
  </si>
  <si>
    <t>4,8,5</t>
  </si>
  <si>
    <t>9,-5,7,6</t>
  </si>
  <si>
    <t>11,-7,5,5</t>
  </si>
  <si>
    <t>6,6,-9,7</t>
  </si>
  <si>
    <t>-9,3,11,11</t>
  </si>
  <si>
    <t>-10,8,10,-7,4</t>
  </si>
  <si>
    <t>-10,8,-5,3,3</t>
  </si>
  <si>
    <t>14,-9,6,-8,6</t>
  </si>
  <si>
    <t>7,6,7</t>
  </si>
  <si>
    <t>-4,11,7,8</t>
  </si>
  <si>
    <t>-4,12,8,7</t>
  </si>
  <si>
    <t>4,6,-8,4</t>
  </si>
  <si>
    <t>Räsänen/Arenius</t>
  </si>
  <si>
    <t>5,8,7</t>
  </si>
  <si>
    <t>6,-2,11,5,6</t>
  </si>
  <si>
    <t>5,9,-9,9</t>
  </si>
  <si>
    <t>8,13,7</t>
  </si>
  <si>
    <t>4,5,6</t>
  </si>
  <si>
    <t>-8,10,9,-5,5</t>
  </si>
  <si>
    <t>2,5,7</t>
  </si>
  <si>
    <t>7,-6,6,4</t>
  </si>
  <si>
    <t>3,6,-8,4</t>
  </si>
  <si>
    <t>9,-6,9,-3,9</t>
  </si>
  <si>
    <t>5,12,-8,-7,5</t>
  </si>
  <si>
    <t>5,5,4</t>
  </si>
  <si>
    <t>10,9,8</t>
  </si>
  <si>
    <t>7,12,9</t>
  </si>
  <si>
    <t>5,-9,6,-8,7</t>
  </si>
  <si>
    <t>-8,7,-5,8,8</t>
  </si>
  <si>
    <t>3,6,6</t>
  </si>
  <si>
    <t>10,-10,7,7</t>
  </si>
  <si>
    <t>-9,11,-6,10</t>
  </si>
  <si>
    <t>2,9,6</t>
  </si>
  <si>
    <t>-10,-9,6,6,12</t>
  </si>
  <si>
    <t>4,4,4</t>
  </si>
  <si>
    <t>9,-10,5,-8,5</t>
  </si>
  <si>
    <t>4,3,8</t>
  </si>
  <si>
    <t>11,5,6</t>
  </si>
  <si>
    <t>2.7.-10,8</t>
  </si>
  <si>
    <t>4,-9,4,5</t>
  </si>
  <si>
    <t>2,10,8</t>
  </si>
  <si>
    <t>9,7,-11,11</t>
  </si>
  <si>
    <t>-9,6,8,11</t>
  </si>
  <si>
    <t>7,7,-9,5</t>
  </si>
  <si>
    <t>7,9,7</t>
  </si>
  <si>
    <t>4,-8,6,-9,7</t>
  </si>
  <si>
    <t>-0</t>
  </si>
  <si>
    <t>-6,7,1,7</t>
  </si>
  <si>
    <t>-10,8,10,9,8</t>
  </si>
  <si>
    <t>w-o</t>
  </si>
  <si>
    <t>3,6,-8,5</t>
  </si>
  <si>
    <t>4,11,9</t>
  </si>
  <si>
    <t>2,6,9</t>
  </si>
  <si>
    <t>3,7,11</t>
  </si>
  <si>
    <t>27</t>
  </si>
  <si>
    <t>7,10,2</t>
  </si>
  <si>
    <t>8,-4,9,9</t>
  </si>
  <si>
    <t>6,6,9</t>
  </si>
  <si>
    <t>4,4,9</t>
  </si>
  <si>
    <t>-11,-9,-10,4,9</t>
  </si>
  <si>
    <t>9,10,6</t>
  </si>
  <si>
    <t>9,-8,5,5</t>
  </si>
  <si>
    <t>-7,4,5,12</t>
  </si>
  <si>
    <t>9,-5,12,12</t>
  </si>
  <si>
    <t>4,7,4</t>
  </si>
  <si>
    <t>3,-9,0,-6,6</t>
  </si>
  <si>
    <t>4,-8,10,8</t>
  </si>
  <si>
    <t>5,-8,-12,5,5</t>
  </si>
  <si>
    <t>7,4,-6,7</t>
  </si>
  <si>
    <t>8,6,-12,8</t>
  </si>
  <si>
    <t>12,-9,10,-6,4</t>
  </si>
  <si>
    <t>5,9,6</t>
  </si>
  <si>
    <t>5,2,7</t>
  </si>
  <si>
    <t>7,2,3</t>
  </si>
  <si>
    <t>7,9,2</t>
  </si>
  <si>
    <t>4,-7,7,-6,8</t>
  </si>
  <si>
    <t>11,-6,6,-2,8</t>
  </si>
  <si>
    <t>2,-6,-8,10,8</t>
  </si>
  <si>
    <t>7,-5,9,-9,6</t>
  </si>
  <si>
    <t>2,2,10</t>
  </si>
  <si>
    <t>3,-9,-9,0,5</t>
  </si>
  <si>
    <t>9,-5,-5,10,9</t>
  </si>
  <si>
    <t>6,8,-12,5</t>
  </si>
  <si>
    <t>-9,6,5,8</t>
  </si>
  <si>
    <t>-4,-5,3,9,7</t>
  </si>
  <si>
    <t>8,-7,-6,8,9,10</t>
  </si>
  <si>
    <t>Anton mäkinen</t>
  </si>
  <si>
    <t>12,11,-8,8</t>
  </si>
  <si>
    <t>5,6,8</t>
  </si>
  <si>
    <t>Alexey Adamoff</t>
  </si>
  <si>
    <t>C-luokka, 35 C-luokkalaista, 8 D-luokkalaista, pistearvo 43</t>
  </si>
  <si>
    <t>B-luokka, 27 B-luokkalaista, Pistearvo 81</t>
  </si>
  <si>
    <t>A-luokka, 30 A-luokkalaista, pistearvo 150</t>
  </si>
  <si>
    <t>MK-luokka, 11 V-luokkalaista, pistearvo 77</t>
  </si>
  <si>
    <t>1. (V) Timo Tamminen, PT Espoo</t>
  </si>
  <si>
    <t>2. (V) Mika Räsänen, Wega</t>
  </si>
  <si>
    <t>3. (V) Jani Jormanainen, PT Espoo</t>
  </si>
  <si>
    <t>3. (V) Pasi Valasti, PT-75</t>
  </si>
  <si>
    <t>5. (V) Otto Tennilä, PT-75</t>
  </si>
  <si>
    <t>5. (V) Samuli Soine, PT Espoo</t>
  </si>
  <si>
    <t>5. (V) Tuomas Perkkiö, OPT-86</t>
  </si>
  <si>
    <t>1. Mikael Frejborg, MBF</t>
  </si>
  <si>
    <t>24 pistettä -&gt; nousi B-luokkaan</t>
  </si>
  <si>
    <t>12 pistettä</t>
  </si>
  <si>
    <t>6 pistettä</t>
  </si>
  <si>
    <t>3 pistettä</t>
  </si>
  <si>
    <t>48 pistettä</t>
  </si>
  <si>
    <t>24 pistettä</t>
  </si>
  <si>
    <t xml:space="preserve"> 80 pistettä</t>
  </si>
  <si>
    <t>20 pistettä</t>
  </si>
  <si>
    <t>40 pistettä</t>
  </si>
  <si>
    <t>10 pistettä</t>
  </si>
  <si>
    <t xml:space="preserve"> 5 pistettä</t>
  </si>
  <si>
    <t>5. Mika Rauvola, Boom</t>
  </si>
  <si>
    <t>1. Risto Koskinen, Wega</t>
  </si>
  <si>
    <t>2. Ville Julin, Boom</t>
  </si>
  <si>
    <t>3. Kai Merimaa, Wega</t>
  </si>
  <si>
    <t>3. Pinja Eriksson, MBF</t>
  </si>
  <si>
    <t>5. Mikko Hänninen, Wega</t>
  </si>
  <si>
    <t>5. Larisa Kougya, Maunulan Spinni</t>
  </si>
  <si>
    <t>5. Pasi Laine, HäKi</t>
  </si>
  <si>
    <t>5. Jyrki Virtanen, HäKi</t>
  </si>
  <si>
    <t>1. Mika Rauvola, Boom</t>
  </si>
  <si>
    <t>2. Marko Holopainen, KuPTS</t>
  </si>
  <si>
    <t>3. Risto Pitkänen, LPTS</t>
  </si>
  <si>
    <t>3. Terho Pitkänen, Wega</t>
  </si>
  <si>
    <t>5. Tero Tamminen, Tip-70</t>
  </si>
  <si>
    <t>5. Sergey Troshkov, HP</t>
  </si>
  <si>
    <t>5. Riku Autio, KoKa</t>
  </si>
  <si>
    <t>5. Leo Kivelä, Tip-70</t>
  </si>
  <si>
    <t>2. Mikael Aikio, Boom</t>
  </si>
  <si>
    <t>3. Anna Kirichenko, PT Espoo</t>
  </si>
  <si>
    <t>3. Mikhail Kantonistov, PT Espoo</t>
  </si>
  <si>
    <t>5. Aleksi Mustonen, Tip-70</t>
  </si>
  <si>
    <t>5. Andrei Bakharev, MBF</t>
  </si>
  <si>
    <t>5. Mika Myllärinen, Por-83</t>
  </si>
  <si>
    <t>5. Miika Kyöri, HäKi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</si>
</sst>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0\ &quot;mk&quot;"/>
    <numFmt numFmtId="181" formatCode="#,##0.00\ [$mk-40B]"/>
    <numFmt numFmtId="182" formatCode="0_)"/>
    <numFmt numFmtId="183" formatCode="d\.m\.yyyy"/>
  </numFmts>
  <fonts count="33">
    <font>
      <sz val="10"/>
      <name val="Arial"/>
      <family val="0"/>
    </font>
    <font>
      <b/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b/>
      <sz val="11"/>
      <color indexed="8"/>
      <name val="SWISS"/>
      <family val="0"/>
    </font>
    <font>
      <sz val="11"/>
      <name val="Arial"/>
      <family val="0"/>
    </font>
    <font>
      <sz val="12"/>
      <name val="SWISS"/>
      <family val="0"/>
    </font>
    <font>
      <b/>
      <sz val="12"/>
      <name val="Arial"/>
      <family val="0"/>
    </font>
    <font>
      <b/>
      <sz val="10"/>
      <color indexed="8"/>
      <name val="SWISS"/>
      <family val="0"/>
    </font>
    <font>
      <sz val="10"/>
      <name val="SWISS"/>
      <family val="0"/>
    </font>
    <font>
      <b/>
      <sz val="11"/>
      <name val="Arial"/>
      <family val="2"/>
    </font>
    <font>
      <sz val="11"/>
      <name val="SWISS"/>
      <family val="0"/>
    </font>
    <font>
      <sz val="10"/>
      <color indexed="8"/>
      <name val="SWISS"/>
      <family val="0"/>
    </font>
    <font>
      <sz val="8"/>
      <color indexed="8"/>
      <name val="SWISS"/>
      <family val="0"/>
    </font>
    <font>
      <sz val="9"/>
      <color indexed="8"/>
      <name val="SWISS"/>
      <family val="0"/>
    </font>
    <font>
      <b/>
      <sz val="9"/>
      <color indexed="8"/>
      <name val="SWISS"/>
      <family val="0"/>
    </font>
    <font>
      <b/>
      <sz val="9"/>
      <name val="SWISS"/>
      <family val="0"/>
    </font>
    <font>
      <i/>
      <sz val="8"/>
      <color indexed="8"/>
      <name val="SWISS"/>
      <family val="0"/>
    </font>
    <font>
      <sz val="12"/>
      <name val="Arial"/>
      <family val="2"/>
    </font>
    <font>
      <sz val="11"/>
      <color indexed="8"/>
      <name val="SWISS"/>
      <family val="0"/>
    </font>
    <font>
      <sz val="9"/>
      <name val="Arial"/>
      <family val="2"/>
    </font>
    <font>
      <i/>
      <sz val="10"/>
      <color indexed="8"/>
      <name val="SWISS"/>
      <family val="0"/>
    </font>
    <font>
      <sz val="9"/>
      <name val="SWISS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17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ashed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dashed">
        <color indexed="8"/>
      </right>
      <top style="thin">
        <color indexed="8"/>
      </top>
      <bottom style="double"/>
    </border>
    <border>
      <left>
        <color indexed="63"/>
      </left>
      <right style="dashed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ashed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dotted">
        <color indexed="8"/>
      </right>
      <top style="thin"/>
      <bottom style="thin">
        <color indexed="8"/>
      </bottom>
    </border>
    <border>
      <left style="dotted">
        <color indexed="8"/>
      </left>
      <right>
        <color indexed="63"/>
      </right>
      <top style="thin"/>
      <bottom style="thin">
        <color indexed="8"/>
      </bottom>
    </border>
    <border>
      <left style="thin"/>
      <right style="double"/>
      <top style="thin">
        <color indexed="8"/>
      </top>
      <bottom style="thin"/>
    </border>
    <border>
      <left style="thin"/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double"/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2" fontId="15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2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4" fillId="0" borderId="0" xfId="0" applyNumberFormat="1" applyFont="1" applyAlignment="1">
      <alignment/>
    </xf>
    <xf numFmtId="0" fontId="0" fillId="0" borderId="0" xfId="0" applyFill="1" applyAlignment="1">
      <alignment/>
    </xf>
    <xf numFmtId="2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20" fontId="4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0" fillId="0" borderId="12" xfId="0" applyNumberFormat="1" applyBorder="1" applyAlignment="1">
      <alignment/>
    </xf>
    <xf numFmtId="0" fontId="0" fillId="2" borderId="1" xfId="0" applyFill="1" applyBorder="1" applyAlignment="1">
      <alignment/>
    </xf>
    <xf numFmtId="0" fontId="10" fillId="0" borderId="13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right"/>
      <protection locked="0"/>
    </xf>
    <xf numFmtId="182" fontId="20" fillId="0" borderId="19" xfId="21" applyFont="1" applyFill="1" applyBorder="1" applyAlignment="1">
      <alignment horizontal="left"/>
      <protection/>
    </xf>
    <xf numFmtId="0" fontId="0" fillId="0" borderId="18" xfId="0" applyBorder="1" applyAlignment="1">
      <alignment/>
    </xf>
    <xf numFmtId="182" fontId="12" fillId="0" borderId="20" xfId="21" applyFont="1" applyBorder="1" applyAlignment="1" applyProtection="1">
      <alignment horizontal="center"/>
      <protection/>
    </xf>
    <xf numFmtId="182" fontId="21" fillId="0" borderId="21" xfId="21" applyFont="1" applyBorder="1" applyAlignment="1" applyProtection="1">
      <alignment horizontal="left" indent="1"/>
      <protection/>
    </xf>
    <xf numFmtId="182" fontId="21" fillId="0" borderId="22" xfId="21" applyFont="1" applyBorder="1" applyAlignment="1" applyProtection="1">
      <alignment/>
      <protection locked="0"/>
    </xf>
    <xf numFmtId="182" fontId="21" fillId="0" borderId="23" xfId="21" applyFont="1" applyBorder="1" applyAlignment="1" applyProtection="1">
      <alignment horizontal="center"/>
      <protection/>
    </xf>
    <xf numFmtId="182" fontId="21" fillId="0" borderId="24" xfId="21" applyFont="1" applyBorder="1" applyAlignment="1" applyProtection="1">
      <alignment horizontal="center"/>
      <protection/>
    </xf>
    <xf numFmtId="182" fontId="22" fillId="0" borderId="25" xfId="21" applyFont="1" applyBorder="1" applyAlignment="1" applyProtection="1">
      <alignment horizontal="left"/>
      <protection/>
    </xf>
    <xf numFmtId="182" fontId="21" fillId="0" borderId="25" xfId="21" applyFont="1" applyBorder="1" applyAlignment="1" applyProtection="1">
      <alignment horizontal="center"/>
      <protection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82" fontId="22" fillId="0" borderId="28" xfId="21" applyFont="1" applyBorder="1" applyAlignment="1" applyProtection="1">
      <alignment horizontal="center"/>
      <protection/>
    </xf>
    <xf numFmtId="182" fontId="21" fillId="3" borderId="29" xfId="21" applyFont="1" applyFill="1" applyBorder="1" applyAlignment="1" applyProtection="1">
      <alignment horizontal="left" indent="1"/>
      <protection locked="0"/>
    </xf>
    <xf numFmtId="182" fontId="21" fillId="3" borderId="30" xfId="21" applyFont="1" applyFill="1" applyBorder="1" applyAlignment="1" applyProtection="1">
      <alignment horizontal="left"/>
      <protection locked="0"/>
    </xf>
    <xf numFmtId="182" fontId="23" fillId="4" borderId="31" xfId="21" applyFont="1" applyFill="1" applyBorder="1" applyAlignment="1" applyProtection="1">
      <alignment horizontal="center"/>
      <protection/>
    </xf>
    <xf numFmtId="182" fontId="23" fillId="4" borderId="30" xfId="21" applyFont="1" applyFill="1" applyBorder="1" applyAlignment="1" applyProtection="1">
      <alignment horizontal="center"/>
      <protection/>
    </xf>
    <xf numFmtId="182" fontId="23" fillId="0" borderId="31" xfId="21" applyFont="1" applyBorder="1" applyProtection="1">
      <alignment/>
      <protection/>
    </xf>
    <xf numFmtId="182" fontId="23" fillId="0" borderId="30" xfId="21" applyFont="1" applyBorder="1" applyProtection="1">
      <alignment/>
      <protection/>
    </xf>
    <xf numFmtId="182" fontId="24" fillId="0" borderId="32" xfId="21" applyFont="1" applyBorder="1" applyAlignment="1" applyProtection="1">
      <alignment horizontal="center"/>
      <protection/>
    </xf>
    <xf numFmtId="182" fontId="24" fillId="0" borderId="33" xfId="21" applyFont="1" applyBorder="1" applyAlignment="1" applyProtection="1">
      <alignment horizontal="center"/>
      <protection/>
    </xf>
    <xf numFmtId="182" fontId="23" fillId="0" borderId="34" xfId="21" applyFont="1" applyBorder="1" applyAlignment="1" applyProtection="1">
      <alignment horizontal="right"/>
      <protection/>
    </xf>
    <xf numFmtId="182" fontId="23" fillId="0" borderId="35" xfId="21" applyFont="1" applyBorder="1" applyAlignment="1" applyProtection="1">
      <alignment horizontal="center"/>
      <protection/>
    </xf>
    <xf numFmtId="0" fontId="7" fillId="5" borderId="36" xfId="0" applyFont="1" applyFill="1" applyBorder="1" applyAlignment="1">
      <alignment/>
    </xf>
    <xf numFmtId="0" fontId="7" fillId="5" borderId="37" xfId="0" applyFont="1" applyFill="1" applyBorder="1" applyAlignment="1">
      <alignment/>
    </xf>
    <xf numFmtId="0" fontId="7" fillId="6" borderId="1" xfId="0" applyFont="1" applyFill="1" applyBorder="1" applyAlignment="1">
      <alignment horizontal="center"/>
    </xf>
    <xf numFmtId="182" fontId="22" fillId="0" borderId="38" xfId="21" applyFont="1" applyBorder="1" applyAlignment="1" applyProtection="1">
      <alignment horizontal="center"/>
      <protection/>
    </xf>
    <xf numFmtId="182" fontId="21" fillId="3" borderId="39" xfId="21" applyFont="1" applyFill="1" applyBorder="1" applyAlignment="1" applyProtection="1">
      <alignment horizontal="left"/>
      <protection locked="0"/>
    </xf>
    <xf numFmtId="182" fontId="23" fillId="0" borderId="40" xfId="21" applyFont="1" applyBorder="1" applyProtection="1">
      <alignment/>
      <protection/>
    </xf>
    <xf numFmtId="182" fontId="23" fillId="0" borderId="39" xfId="21" applyFont="1" applyBorder="1" applyProtection="1">
      <alignment/>
      <protection/>
    </xf>
    <xf numFmtId="182" fontId="23" fillId="4" borderId="40" xfId="21" applyFont="1" applyFill="1" applyBorder="1" applyAlignment="1" applyProtection="1">
      <alignment horizontal="center"/>
      <protection/>
    </xf>
    <xf numFmtId="182" fontId="23" fillId="4" borderId="39" xfId="21" applyFont="1" applyFill="1" applyBorder="1" applyAlignment="1" applyProtection="1">
      <alignment horizontal="center"/>
      <protection/>
    </xf>
    <xf numFmtId="182" fontId="22" fillId="0" borderId="41" xfId="21" applyFont="1" applyBorder="1" applyAlignment="1" applyProtection="1">
      <alignment horizontal="center"/>
      <protection/>
    </xf>
    <xf numFmtId="182" fontId="21" fillId="3" borderId="42" xfId="21" applyFont="1" applyFill="1" applyBorder="1" applyAlignment="1" applyProtection="1">
      <alignment horizontal="left" indent="1"/>
      <protection locked="0"/>
    </xf>
    <xf numFmtId="182" fontId="21" fillId="3" borderId="43" xfId="21" applyFont="1" applyFill="1" applyBorder="1" applyAlignment="1" applyProtection="1">
      <alignment horizontal="left"/>
      <protection locked="0"/>
    </xf>
    <xf numFmtId="182" fontId="23" fillId="0" borderId="44" xfId="21" applyFont="1" applyBorder="1" applyProtection="1">
      <alignment/>
      <protection/>
    </xf>
    <xf numFmtId="182" fontId="23" fillId="0" borderId="43" xfId="21" applyFont="1" applyBorder="1" applyProtection="1">
      <alignment/>
      <protection/>
    </xf>
    <xf numFmtId="182" fontId="23" fillId="4" borderId="44" xfId="21" applyFont="1" applyFill="1" applyBorder="1" applyAlignment="1" applyProtection="1">
      <alignment horizontal="center"/>
      <protection/>
    </xf>
    <xf numFmtId="182" fontId="23" fillId="4" borderId="43" xfId="21" applyFont="1" applyFill="1" applyBorder="1" applyAlignment="1" applyProtection="1">
      <alignment horizontal="center"/>
      <protection/>
    </xf>
    <xf numFmtId="182" fontId="24" fillId="0" borderId="45" xfId="21" applyFont="1" applyBorder="1" applyAlignment="1" applyProtection="1">
      <alignment horizontal="center"/>
      <protection/>
    </xf>
    <xf numFmtId="182" fontId="24" fillId="0" borderId="46" xfId="21" applyFont="1" applyBorder="1" applyAlignment="1" applyProtection="1">
      <alignment horizontal="center"/>
      <protection/>
    </xf>
    <xf numFmtId="182" fontId="23" fillId="0" borderId="47" xfId="21" applyFont="1" applyBorder="1" applyAlignment="1" applyProtection="1">
      <alignment horizontal="right"/>
      <protection/>
    </xf>
    <xf numFmtId="182" fontId="23" fillId="0" borderId="48" xfId="21" applyFont="1" applyBorder="1" applyAlignment="1" applyProtection="1">
      <alignment horizontal="center"/>
      <protection/>
    </xf>
    <xf numFmtId="182" fontId="22" fillId="0" borderId="49" xfId="21" applyFont="1" applyBorder="1" applyAlignment="1" applyProtection="1">
      <alignment horizontal="center"/>
      <protection/>
    </xf>
    <xf numFmtId="182" fontId="26" fillId="0" borderId="29" xfId="21" applyFont="1" applyBorder="1" applyProtection="1">
      <alignment/>
      <protection/>
    </xf>
    <xf numFmtId="182" fontId="12" fillId="0" borderId="29" xfId="21" applyFont="1" applyBorder="1" applyProtection="1">
      <alignment/>
      <protection/>
    </xf>
    <xf numFmtId="182" fontId="15" fillId="0" borderId="29" xfId="21" applyBorder="1">
      <alignment/>
      <protection/>
    </xf>
    <xf numFmtId="182" fontId="15" fillId="0" borderId="50" xfId="21" applyBorder="1">
      <alignment/>
      <protection/>
    </xf>
    <xf numFmtId="0" fontId="27" fillId="0" borderId="51" xfId="0" applyFont="1" applyBorder="1" applyAlignment="1">
      <alignment/>
    </xf>
    <xf numFmtId="0" fontId="7" fillId="7" borderId="0" xfId="0" applyFont="1" applyFill="1" applyAlignment="1">
      <alignment/>
    </xf>
    <xf numFmtId="0" fontId="7" fillId="7" borderId="1" xfId="0" applyFont="1" applyFill="1" applyBorder="1" applyAlignment="1">
      <alignment horizontal="center"/>
    </xf>
    <xf numFmtId="182" fontId="22" fillId="0" borderId="52" xfId="21" applyFont="1" applyBorder="1" applyAlignment="1" applyProtection="1">
      <alignment horizontal="center"/>
      <protection/>
    </xf>
    <xf numFmtId="182" fontId="28" fillId="0" borderId="53" xfId="21" applyFont="1" applyBorder="1" applyAlignment="1" applyProtection="1">
      <alignment horizontal="center"/>
      <protection/>
    </xf>
    <xf numFmtId="182" fontId="12" fillId="0" borderId="54" xfId="21" applyFont="1" applyBorder="1" applyProtection="1">
      <alignment/>
      <protection/>
    </xf>
    <xf numFmtId="182" fontId="12" fillId="0" borderId="55" xfId="21" applyFont="1" applyBorder="1" applyProtection="1">
      <alignment/>
      <protection/>
    </xf>
    <xf numFmtId="182" fontId="15" fillId="0" borderId="56" xfId="21" applyBorder="1">
      <alignment/>
      <protection/>
    </xf>
    <xf numFmtId="0" fontId="7" fillId="0" borderId="57" xfId="0" applyFont="1" applyBorder="1" applyAlignment="1">
      <alignment/>
    </xf>
    <xf numFmtId="0" fontId="7" fillId="0" borderId="1" xfId="0" applyFont="1" applyBorder="1" applyAlignment="1">
      <alignment horizontal="center"/>
    </xf>
    <xf numFmtId="182" fontId="22" fillId="0" borderId="49" xfId="21" applyFont="1" applyBorder="1" applyAlignment="1" applyProtection="1" quotePrefix="1">
      <alignment horizontal="center"/>
      <protection/>
    </xf>
    <xf numFmtId="182" fontId="21" fillId="0" borderId="58" xfId="21" applyFont="1" applyBorder="1" applyAlignment="1" applyProtection="1">
      <alignment horizontal="left" indent="1"/>
      <protection/>
    </xf>
    <xf numFmtId="182" fontId="21" fillId="0" borderId="59" xfId="21" applyFont="1" applyBorder="1" applyProtection="1">
      <alignment/>
      <protection/>
    </xf>
    <xf numFmtId="182" fontId="12" fillId="0" borderId="60" xfId="21" applyFont="1" applyBorder="1" applyProtection="1">
      <alignment/>
      <protection/>
    </xf>
    <xf numFmtId="182" fontId="10" fillId="0" borderId="32" xfId="21" applyFont="1" applyBorder="1" applyAlignment="1" applyProtection="1">
      <alignment horizontal="right"/>
      <protection/>
    </xf>
    <xf numFmtId="0" fontId="16" fillId="0" borderId="61" xfId="0" applyNumberFormat="1" applyFont="1" applyBorder="1" applyAlignment="1">
      <alignment horizontal="center"/>
    </xf>
    <xf numFmtId="0" fontId="0" fillId="0" borderId="62" xfId="0" applyBorder="1" applyAlignment="1">
      <alignment/>
    </xf>
    <xf numFmtId="0" fontId="0" fillId="0" borderId="56" xfId="0" applyBorder="1" applyAlignment="1">
      <alignment/>
    </xf>
    <xf numFmtId="0" fontId="29" fillId="0" borderId="57" xfId="0" applyFont="1" applyBorder="1" applyAlignment="1">
      <alignment/>
    </xf>
    <xf numFmtId="0" fontId="29" fillId="0" borderId="1" xfId="0" applyFont="1" applyBorder="1" applyAlignment="1">
      <alignment/>
    </xf>
    <xf numFmtId="0" fontId="29" fillId="6" borderId="1" xfId="0" applyFont="1" applyFill="1" applyBorder="1" applyAlignment="1">
      <alignment horizontal="center"/>
    </xf>
    <xf numFmtId="0" fontId="7" fillId="7" borderId="63" xfId="0" applyFont="1" applyFill="1" applyBorder="1" applyAlignment="1">
      <alignment/>
    </xf>
    <xf numFmtId="0" fontId="7" fillId="0" borderId="64" xfId="0" applyFont="1" applyBorder="1" applyAlignment="1">
      <alignment/>
    </xf>
    <xf numFmtId="182" fontId="21" fillId="0" borderId="29" xfId="21" applyFont="1" applyBorder="1" applyProtection="1">
      <alignment/>
      <protection/>
    </xf>
    <xf numFmtId="182" fontId="12" fillId="0" borderId="65" xfId="21" applyFont="1" applyBorder="1" applyProtection="1">
      <alignment/>
      <protection/>
    </xf>
    <xf numFmtId="0" fontId="0" fillId="0" borderId="51" xfId="0" applyBorder="1" applyAlignment="1">
      <alignment/>
    </xf>
    <xf numFmtId="0" fontId="0" fillId="0" borderId="66" xfId="0" applyBorder="1" applyAlignment="1">
      <alignment/>
    </xf>
    <xf numFmtId="0" fontId="7" fillId="7" borderId="67" xfId="0" applyFont="1" applyFill="1" applyBorder="1" applyAlignment="1">
      <alignment/>
    </xf>
    <xf numFmtId="0" fontId="7" fillId="0" borderId="68" xfId="0" applyFont="1" applyBorder="1" applyAlignment="1">
      <alignment/>
    </xf>
    <xf numFmtId="182" fontId="21" fillId="0" borderId="53" xfId="21" applyFont="1" applyBorder="1" applyAlignment="1" applyProtection="1">
      <alignment horizontal="left" indent="1"/>
      <protection/>
    </xf>
    <xf numFmtId="182" fontId="21" fillId="0" borderId="54" xfId="21" applyFont="1" applyBorder="1" applyProtection="1">
      <alignment/>
      <protection/>
    </xf>
    <xf numFmtId="182" fontId="22" fillId="0" borderId="69" xfId="21" applyFont="1" applyBorder="1" applyAlignment="1" applyProtection="1" quotePrefix="1">
      <alignment horizontal="center"/>
      <protection/>
    </xf>
    <xf numFmtId="182" fontId="21" fillId="0" borderId="70" xfId="21" applyFont="1" applyBorder="1" applyAlignment="1" applyProtection="1">
      <alignment horizontal="left" indent="1"/>
      <protection/>
    </xf>
    <xf numFmtId="182" fontId="21" fillId="0" borderId="71" xfId="21" applyFont="1" applyBorder="1" applyProtection="1">
      <alignment/>
      <protection/>
    </xf>
    <xf numFmtId="182" fontId="12" fillId="0" borderId="18" xfId="21" applyFont="1" applyBorder="1" applyProtection="1">
      <alignment/>
      <protection/>
    </xf>
    <xf numFmtId="182" fontId="12" fillId="0" borderId="72" xfId="21" applyFont="1" applyBorder="1" applyProtection="1">
      <alignment/>
      <protection/>
    </xf>
    <xf numFmtId="182" fontId="10" fillId="0" borderId="73" xfId="21" applyFont="1" applyBorder="1" applyAlignment="1" applyProtection="1">
      <alignment horizontal="right"/>
      <protection/>
    </xf>
    <xf numFmtId="0" fontId="16" fillId="0" borderId="74" xfId="0" applyNumberFormat="1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75" xfId="0" applyBorder="1" applyAlignment="1">
      <alignment/>
    </xf>
    <xf numFmtId="0" fontId="7" fillId="7" borderId="76" xfId="0" applyFont="1" applyFill="1" applyBorder="1" applyAlignment="1">
      <alignment/>
    </xf>
    <xf numFmtId="0" fontId="7" fillId="0" borderId="77" xfId="0" applyFont="1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2" fillId="0" borderId="20" xfId="0" applyFont="1" applyBorder="1" applyAlignment="1" applyProtection="1">
      <alignment horizontal="center"/>
      <protection/>
    </xf>
    <xf numFmtId="0" fontId="21" fillId="0" borderId="23" xfId="0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0" fontId="7" fillId="0" borderId="1" xfId="0" applyFont="1" applyBorder="1" applyAlignment="1">
      <alignment horizontal="left"/>
    </xf>
    <xf numFmtId="0" fontId="7" fillId="0" borderId="78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22" fillId="0" borderId="28" xfId="0" applyFont="1" applyBorder="1" applyAlignment="1" applyProtection="1">
      <alignment horizontal="center"/>
      <protection/>
    </xf>
    <xf numFmtId="0" fontId="0" fillId="3" borderId="33" xfId="0" applyFont="1" applyFill="1" applyBorder="1" applyAlignment="1">
      <alignment horizontal="left" indent="1"/>
    </xf>
    <xf numFmtId="0" fontId="0" fillId="3" borderId="30" xfId="0" applyFont="1" applyFill="1" applyBorder="1" applyAlignment="1">
      <alignment/>
    </xf>
    <xf numFmtId="0" fontId="23" fillId="4" borderId="31" xfId="0" applyFont="1" applyFill="1" applyBorder="1" applyAlignment="1" applyProtection="1">
      <alignment horizontal="center"/>
      <protection/>
    </xf>
    <xf numFmtId="0" fontId="23" fillId="4" borderId="30" xfId="0" applyFont="1" applyFill="1" applyBorder="1" applyAlignment="1" applyProtection="1">
      <alignment horizontal="center"/>
      <protection/>
    </xf>
    <xf numFmtId="0" fontId="23" fillId="0" borderId="31" xfId="0" applyFont="1" applyBorder="1" applyAlignment="1" applyProtection="1">
      <alignment horizontal="center"/>
      <protection/>
    </xf>
    <xf numFmtId="182" fontId="23" fillId="0" borderId="30" xfId="0" applyNumberFormat="1" applyFont="1" applyBorder="1" applyAlignment="1" applyProtection="1">
      <alignment horizontal="center"/>
      <protection/>
    </xf>
    <xf numFmtId="0" fontId="23" fillId="0" borderId="79" xfId="0" applyFont="1" applyBorder="1" applyAlignment="1" applyProtection="1">
      <alignment horizontal="center"/>
      <protection/>
    </xf>
    <xf numFmtId="0" fontId="23" fillId="0" borderId="30" xfId="0" applyFont="1" applyBorder="1" applyAlignment="1" applyProtection="1">
      <alignment horizontal="center"/>
      <protection/>
    </xf>
    <xf numFmtId="182" fontId="7" fillId="5" borderId="80" xfId="0" applyNumberFormat="1" applyFont="1" applyFill="1" applyBorder="1" applyAlignment="1">
      <alignment/>
    </xf>
    <xf numFmtId="182" fontId="7" fillId="5" borderId="37" xfId="0" applyNumberFormat="1" applyFont="1" applyFill="1" applyBorder="1" applyAlignment="1">
      <alignment/>
    </xf>
    <xf numFmtId="0" fontId="22" fillId="0" borderId="38" xfId="0" applyFont="1" applyBorder="1" applyAlignment="1" applyProtection="1">
      <alignment horizontal="center"/>
      <protection/>
    </xf>
    <xf numFmtId="182" fontId="23" fillId="0" borderId="31" xfId="0" applyNumberFormat="1" applyFont="1" applyBorder="1" applyAlignment="1" applyProtection="1">
      <alignment horizontal="center"/>
      <protection/>
    </xf>
    <xf numFmtId="0" fontId="23" fillId="0" borderId="39" xfId="0" applyFont="1" applyBorder="1" applyAlignment="1" applyProtection="1">
      <alignment horizontal="center"/>
      <protection/>
    </xf>
    <xf numFmtId="0" fontId="23" fillId="4" borderId="40" xfId="0" applyFont="1" applyFill="1" applyBorder="1" applyAlignment="1" applyProtection="1">
      <alignment horizontal="center"/>
      <protection/>
    </xf>
    <xf numFmtId="0" fontId="23" fillId="4" borderId="39" xfId="0" applyFont="1" applyFill="1" applyBorder="1" applyAlignment="1" applyProtection="1">
      <alignment horizontal="center"/>
      <protection/>
    </xf>
    <xf numFmtId="0" fontId="23" fillId="0" borderId="40" xfId="0" applyFont="1" applyBorder="1" applyAlignment="1" applyProtection="1">
      <alignment horizontal="center"/>
      <protection/>
    </xf>
    <xf numFmtId="182" fontId="23" fillId="0" borderId="39" xfId="0" applyNumberFormat="1" applyFont="1" applyBorder="1" applyAlignment="1" applyProtection="1">
      <alignment horizontal="center"/>
      <protection/>
    </xf>
    <xf numFmtId="182" fontId="23" fillId="0" borderId="40" xfId="0" applyNumberFormat="1" applyFont="1" applyBorder="1" applyAlignment="1" applyProtection="1">
      <alignment horizontal="center"/>
      <protection/>
    </xf>
    <xf numFmtId="0" fontId="22" fillId="0" borderId="41" xfId="0" applyFont="1" applyBorder="1" applyAlignment="1" applyProtection="1">
      <alignment horizontal="center"/>
      <protection/>
    </xf>
    <xf numFmtId="0" fontId="0" fillId="3" borderId="46" xfId="0" applyFont="1" applyFill="1" applyBorder="1" applyAlignment="1">
      <alignment horizontal="left" indent="1"/>
    </xf>
    <xf numFmtId="0" fontId="0" fillId="3" borderId="81" xfId="0" applyFont="1" applyFill="1" applyBorder="1" applyAlignment="1">
      <alignment/>
    </xf>
    <xf numFmtId="182" fontId="23" fillId="0" borderId="82" xfId="0" applyNumberFormat="1" applyFont="1" applyBorder="1" applyAlignment="1" applyProtection="1">
      <alignment horizontal="center"/>
      <protection/>
    </xf>
    <xf numFmtId="0" fontId="23" fillId="0" borderId="81" xfId="0" applyFont="1" applyBorder="1" applyAlignment="1" applyProtection="1">
      <alignment horizontal="center"/>
      <protection/>
    </xf>
    <xf numFmtId="0" fontId="23" fillId="4" borderId="82" xfId="0" applyFont="1" applyFill="1" applyBorder="1" applyAlignment="1" applyProtection="1">
      <alignment horizontal="center"/>
      <protection/>
    </xf>
    <xf numFmtId="0" fontId="23" fillId="4" borderId="81" xfId="0" applyFont="1" applyFill="1" applyBorder="1" applyAlignment="1" applyProtection="1">
      <alignment horizontal="center"/>
      <protection/>
    </xf>
    <xf numFmtId="0" fontId="23" fillId="0" borderId="83" xfId="0" applyFont="1" applyBorder="1" applyAlignment="1" applyProtection="1">
      <alignment horizontal="center"/>
      <protection/>
    </xf>
    <xf numFmtId="0" fontId="12" fillId="0" borderId="4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30" fillId="0" borderId="29" xfId="0" applyFont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49" xfId="0" applyFont="1" applyBorder="1" applyAlignment="1">
      <alignment/>
    </xf>
    <xf numFmtId="0" fontId="0" fillId="0" borderId="3" xfId="0" applyFont="1" applyBorder="1" applyAlignment="1">
      <alignment/>
    </xf>
    <xf numFmtId="0" fontId="7" fillId="7" borderId="0" xfId="0" applyFont="1" applyFill="1" applyBorder="1" applyAlignment="1">
      <alignment/>
    </xf>
    <xf numFmtId="0" fontId="12" fillId="0" borderId="2" xfId="0" applyFont="1" applyBorder="1" applyAlignment="1" applyProtection="1">
      <alignment horizontal="center"/>
      <protection/>
    </xf>
    <xf numFmtId="0" fontId="12" fillId="0" borderId="54" xfId="0" applyFont="1" applyBorder="1" applyAlignment="1" applyProtection="1">
      <alignment/>
      <protection/>
    </xf>
    <xf numFmtId="0" fontId="12" fillId="0" borderId="55" xfId="0" applyFont="1" applyBorder="1" applyAlignment="1" applyProtection="1">
      <alignment/>
      <protection/>
    </xf>
    <xf numFmtId="0" fontId="0" fillId="0" borderId="84" xfId="0" applyBorder="1" applyAlignment="1">
      <alignment/>
    </xf>
    <xf numFmtId="0" fontId="0" fillId="0" borderId="49" xfId="0" applyBorder="1" applyAlignment="1">
      <alignment/>
    </xf>
    <xf numFmtId="0" fontId="7" fillId="0" borderId="85" xfId="0" applyFont="1" applyBorder="1" applyAlignment="1">
      <alignment horizontal="center"/>
    </xf>
    <xf numFmtId="0" fontId="22" fillId="0" borderId="49" xfId="0" applyFont="1" applyBorder="1" applyAlignment="1" applyProtection="1" quotePrefix="1">
      <alignment horizontal="center"/>
      <protection/>
    </xf>
    <xf numFmtId="182" fontId="21" fillId="0" borderId="86" xfId="21" applyFont="1" applyBorder="1" applyAlignment="1" applyProtection="1">
      <alignment horizontal="left" indent="1"/>
      <protection/>
    </xf>
    <xf numFmtId="0" fontId="28" fillId="0" borderId="29" xfId="0" applyFont="1" applyBorder="1" applyAlignment="1" applyProtection="1">
      <alignment/>
      <protection/>
    </xf>
    <xf numFmtId="0" fontId="28" fillId="0" borderId="60" xfId="0" applyFont="1" applyBorder="1" applyAlignment="1" applyProtection="1">
      <alignment/>
      <protection/>
    </xf>
    <xf numFmtId="0" fontId="10" fillId="0" borderId="32" xfId="0" applyFont="1" applyBorder="1" applyAlignment="1" applyProtection="1">
      <alignment horizontal="center"/>
      <protection/>
    </xf>
    <xf numFmtId="182" fontId="16" fillId="0" borderId="61" xfId="0" applyNumberFormat="1" applyFont="1" applyBorder="1" applyAlignment="1">
      <alignment horizontal="center"/>
    </xf>
    <xf numFmtId="0" fontId="29" fillId="0" borderId="87" xfId="0" applyFont="1" applyBorder="1" applyAlignment="1">
      <alignment/>
    </xf>
    <xf numFmtId="0" fontId="29" fillId="0" borderId="88" xfId="0" applyFont="1" applyBorder="1" applyAlignment="1">
      <alignment/>
    </xf>
    <xf numFmtId="0" fontId="7" fillId="0" borderId="89" xfId="0" applyFont="1" applyFill="1" applyBorder="1" applyAlignment="1">
      <alignment/>
    </xf>
    <xf numFmtId="0" fontId="28" fillId="0" borderId="65" xfId="0" applyFont="1" applyBorder="1" applyAlignment="1" applyProtection="1">
      <alignment/>
      <protection/>
    </xf>
    <xf numFmtId="0" fontId="29" fillId="0" borderId="90" xfId="0" applyFont="1" applyBorder="1" applyAlignment="1">
      <alignment/>
    </xf>
    <xf numFmtId="0" fontId="29" fillId="0" borderId="91" xfId="0" applyFont="1" applyBorder="1" applyAlignment="1">
      <alignment/>
    </xf>
    <xf numFmtId="0" fontId="7" fillId="0" borderId="92" xfId="0" applyFont="1" applyFill="1" applyBorder="1" applyAlignment="1">
      <alignment/>
    </xf>
    <xf numFmtId="182" fontId="21" fillId="0" borderId="93" xfId="21" applyFont="1" applyBorder="1" applyAlignment="1" applyProtection="1">
      <alignment horizontal="left" indent="1"/>
      <protection/>
    </xf>
    <xf numFmtId="182" fontId="21" fillId="0" borderId="94" xfId="21" applyFont="1" applyBorder="1" applyProtection="1">
      <alignment/>
      <protection/>
    </xf>
    <xf numFmtId="0" fontId="28" fillId="0" borderId="94" xfId="0" applyFont="1" applyBorder="1" applyAlignment="1" applyProtection="1">
      <alignment/>
      <protection/>
    </xf>
    <xf numFmtId="0" fontId="28" fillId="0" borderId="95" xfId="0" applyFont="1" applyBorder="1" applyAlignment="1" applyProtection="1">
      <alignment/>
      <protection/>
    </xf>
    <xf numFmtId="0" fontId="22" fillId="0" borderId="69" xfId="0" applyFont="1" applyBorder="1" applyAlignment="1" applyProtection="1" quotePrefix="1">
      <alignment horizontal="center"/>
      <protection/>
    </xf>
    <xf numFmtId="0" fontId="28" fillId="0" borderId="71" xfId="0" applyFont="1" applyBorder="1" applyAlignment="1" applyProtection="1">
      <alignment/>
      <protection/>
    </xf>
    <xf numFmtId="0" fontId="28" fillId="0" borderId="72" xfId="0" applyFont="1" applyBorder="1" applyAlignment="1" applyProtection="1">
      <alignment/>
      <protection/>
    </xf>
    <xf numFmtId="0" fontId="10" fillId="0" borderId="73" xfId="0" applyFont="1" applyBorder="1" applyAlignment="1" applyProtection="1">
      <alignment horizontal="center"/>
      <protection/>
    </xf>
    <xf numFmtId="182" fontId="16" fillId="0" borderId="74" xfId="0" applyNumberFormat="1" applyFont="1" applyBorder="1" applyAlignment="1">
      <alignment horizontal="center"/>
    </xf>
    <xf numFmtId="0" fontId="0" fillId="0" borderId="71" xfId="0" applyBorder="1" applyAlignment="1">
      <alignment/>
    </xf>
    <xf numFmtId="0" fontId="29" fillId="0" borderId="96" xfId="0" applyFont="1" applyBorder="1" applyAlignment="1">
      <alignment/>
    </xf>
    <xf numFmtId="0" fontId="29" fillId="0" borderId="97" xfId="0" applyFont="1" applyBorder="1" applyAlignment="1">
      <alignment/>
    </xf>
    <xf numFmtId="0" fontId="7" fillId="0" borderId="98" xfId="0" applyFont="1" applyFill="1" applyBorder="1" applyAlignment="1">
      <alignment/>
    </xf>
    <xf numFmtId="0" fontId="0" fillId="8" borderId="1" xfId="0" applyFill="1" applyBorder="1" applyAlignment="1">
      <alignment/>
    </xf>
    <xf numFmtId="0" fontId="0" fillId="0" borderId="7" xfId="0" applyBorder="1" applyAlignment="1" quotePrefix="1">
      <alignment/>
    </xf>
    <xf numFmtId="0" fontId="0" fillId="0" borderId="5" xfId="0" applyBorder="1" applyAlignment="1" quotePrefix="1">
      <alignment/>
    </xf>
    <xf numFmtId="182" fontId="12" fillId="9" borderId="72" xfId="21" applyFont="1" applyFill="1" applyBorder="1" applyProtection="1">
      <alignment/>
      <protection/>
    </xf>
    <xf numFmtId="182" fontId="12" fillId="9" borderId="60" xfId="21" applyFont="1" applyFill="1" applyBorder="1" applyProtection="1">
      <alignment/>
      <protection/>
    </xf>
    <xf numFmtId="182" fontId="25" fillId="0" borderId="99" xfId="21" applyFont="1" applyBorder="1" applyAlignment="1">
      <alignment horizontal="center"/>
      <protection/>
    </xf>
    <xf numFmtId="0" fontId="13" fillId="0" borderId="14" xfId="0" applyFont="1" applyBorder="1" applyAlignment="1" applyProtection="1">
      <alignment horizontal="left"/>
      <protection locked="0"/>
    </xf>
    <xf numFmtId="0" fontId="14" fillId="0" borderId="14" xfId="0" applyFont="1" applyBorder="1" applyAlignment="1">
      <alignment/>
    </xf>
    <xf numFmtId="0" fontId="14" fillId="0" borderId="100" xfId="0" applyFont="1" applyBorder="1" applyAlignment="1">
      <alignment/>
    </xf>
    <xf numFmtId="182" fontId="0" fillId="0" borderId="101" xfId="21" applyFont="1" applyFill="1" applyBorder="1" applyAlignment="1">
      <alignment horizontal="left"/>
      <protection/>
    </xf>
    <xf numFmtId="0" fontId="0" fillId="0" borderId="14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2" xfId="0" applyBorder="1" applyAlignment="1">
      <alignment horizontal="center"/>
    </xf>
    <xf numFmtId="182" fontId="25" fillId="0" borderId="31" xfId="21" applyFont="1" applyBorder="1" applyAlignment="1">
      <alignment horizontal="center"/>
      <protection/>
    </xf>
    <xf numFmtId="0" fontId="16" fillId="0" borderId="18" xfId="0" applyFont="1" applyBorder="1" applyAlignment="1">
      <alignment horizontal="left"/>
    </xf>
    <xf numFmtId="0" fontId="16" fillId="0" borderId="103" xfId="0" applyFont="1" applyBorder="1" applyAlignment="1">
      <alignment horizontal="left"/>
    </xf>
    <xf numFmtId="182" fontId="25" fillId="0" borderId="82" xfId="21" applyFont="1" applyBorder="1" applyAlignment="1">
      <alignment horizontal="center"/>
      <protection/>
    </xf>
    <xf numFmtId="182" fontId="25" fillId="0" borderId="104" xfId="21" applyFont="1" applyBorder="1" applyAlignment="1">
      <alignment horizontal="center"/>
      <protection/>
    </xf>
    <xf numFmtId="182" fontId="21" fillId="0" borderId="105" xfId="21" applyFont="1" applyBorder="1" applyAlignment="1" applyProtection="1">
      <alignment horizontal="center"/>
      <protection/>
    </xf>
    <xf numFmtId="182" fontId="18" fillId="0" borderId="24" xfId="21" applyFont="1" applyBorder="1" applyAlignment="1">
      <alignment horizontal="center"/>
      <protection/>
    </xf>
    <xf numFmtId="182" fontId="18" fillId="0" borderId="105" xfId="21" applyFont="1" applyBorder="1" applyAlignment="1">
      <alignment horizontal="center"/>
      <protection/>
    </xf>
    <xf numFmtId="182" fontId="18" fillId="0" borderId="106" xfId="21" applyFont="1" applyBorder="1" applyAlignment="1">
      <alignment horizontal="center"/>
      <protection/>
    </xf>
    <xf numFmtId="182" fontId="12" fillId="3" borderId="19" xfId="21" applyFont="1" applyFill="1" applyBorder="1" applyAlignment="1" applyProtection="1">
      <alignment horizontal="center"/>
      <protection locked="0"/>
    </xf>
    <xf numFmtId="182" fontId="15" fillId="0" borderId="107" xfId="21" applyBorder="1" applyAlignment="1">
      <alignment horizontal="center"/>
      <protection/>
    </xf>
    <xf numFmtId="0" fontId="11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08" xfId="0" applyBorder="1" applyAlignment="1">
      <alignment horizontal="center"/>
    </xf>
    <xf numFmtId="183" fontId="18" fillId="0" borderId="109" xfId="21" applyNumberFormat="1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>
      <alignment horizontal="center"/>
    </xf>
    <xf numFmtId="183" fontId="19" fillId="0" borderId="18" xfId="0" applyNumberFormat="1" applyFont="1" applyBorder="1" applyAlignment="1">
      <alignment horizontal="left"/>
    </xf>
    <xf numFmtId="183" fontId="19" fillId="0" borderId="107" xfId="0" applyNumberFormat="1" applyFont="1" applyBorder="1" applyAlignment="1">
      <alignment horizontal="left"/>
    </xf>
    <xf numFmtId="182" fontId="21" fillId="0" borderId="53" xfId="21" applyFont="1" applyBorder="1" applyAlignment="1" applyProtection="1" quotePrefix="1">
      <alignment horizontal="center"/>
      <protection/>
    </xf>
    <xf numFmtId="182" fontId="21" fillId="0" borderId="55" xfId="21" applyFont="1" applyBorder="1" applyAlignment="1" applyProtection="1">
      <alignment horizontal="center"/>
      <protection/>
    </xf>
    <xf numFmtId="182" fontId="18" fillId="0" borderId="33" xfId="21" applyFont="1" applyBorder="1" applyAlignment="1">
      <alignment horizontal="center"/>
      <protection/>
    </xf>
    <xf numFmtId="0" fontId="0" fillId="0" borderId="110" xfId="0" applyFont="1" applyBorder="1" applyAlignment="1">
      <alignment horizontal="center"/>
    </xf>
    <xf numFmtId="182" fontId="12" fillId="3" borderId="58" xfId="21" applyFont="1" applyFill="1" applyBorder="1" applyAlignment="1" applyProtection="1">
      <alignment horizontal="center"/>
      <protection locked="0"/>
    </xf>
    <xf numFmtId="182" fontId="15" fillId="0" borderId="60" xfId="21" applyBorder="1" applyAlignment="1">
      <alignment horizontal="center"/>
      <protection/>
    </xf>
    <xf numFmtId="182" fontId="12" fillId="3" borderId="58" xfId="21" applyFont="1" applyFill="1" applyBorder="1" applyAlignment="1" applyProtection="1">
      <alignment horizontal="center"/>
      <protection locked="0"/>
    </xf>
    <xf numFmtId="182" fontId="15" fillId="0" borderId="60" xfId="21" applyFont="1" applyBorder="1" applyAlignment="1">
      <alignment horizontal="center"/>
      <protection/>
    </xf>
    <xf numFmtId="182" fontId="12" fillId="3" borderId="58" xfId="21" applyFont="1" applyFill="1" applyBorder="1" applyAlignment="1" applyProtection="1" quotePrefix="1">
      <alignment horizontal="center"/>
      <protection locked="0"/>
    </xf>
    <xf numFmtId="182" fontId="21" fillId="0" borderId="53" xfId="21" applyFont="1" applyBorder="1" applyAlignment="1" applyProtection="1">
      <alignment horizontal="center"/>
      <protection/>
    </xf>
    <xf numFmtId="182" fontId="12" fillId="3" borderId="33" xfId="21" applyFont="1" applyFill="1" applyBorder="1" applyAlignment="1" applyProtection="1">
      <alignment horizontal="center"/>
      <protection locked="0"/>
    </xf>
    <xf numFmtId="182" fontId="15" fillId="0" borderId="110" xfId="21" applyBorder="1" applyAlignment="1">
      <alignment horizontal="center"/>
      <protection/>
    </xf>
    <xf numFmtId="182" fontId="12" fillId="3" borderId="53" xfId="21" applyFont="1" applyFill="1" applyBorder="1" applyAlignment="1" applyProtection="1">
      <alignment horizontal="center"/>
      <protection locked="0"/>
    </xf>
    <xf numFmtId="182" fontId="15" fillId="0" borderId="55" xfId="21" applyBorder="1" applyAlignment="1">
      <alignment horizontal="center"/>
      <protection/>
    </xf>
    <xf numFmtId="182" fontId="12" fillId="3" borderId="33" xfId="21" applyFont="1" applyFill="1" applyBorder="1" applyAlignment="1" applyProtection="1" quotePrefix="1">
      <alignment horizontal="center"/>
      <protection locked="0"/>
    </xf>
    <xf numFmtId="182" fontId="23" fillId="3" borderId="111" xfId="21" applyFont="1" applyFill="1" applyBorder="1" applyAlignment="1" applyProtection="1">
      <alignment horizontal="center"/>
      <protection locked="0"/>
    </xf>
    <xf numFmtId="182" fontId="31" fillId="0" borderId="112" xfId="21" applyFont="1" applyBorder="1" applyAlignment="1" applyProtection="1">
      <alignment horizontal="center"/>
      <protection locked="0"/>
    </xf>
    <xf numFmtId="182" fontId="23" fillId="3" borderId="33" xfId="21" applyFont="1" applyFill="1" applyBorder="1" applyAlignment="1" applyProtection="1" quotePrefix="1">
      <alignment horizontal="center"/>
      <protection locked="0"/>
    </xf>
    <xf numFmtId="182" fontId="31" fillId="0" borderId="110" xfId="21" applyFont="1" applyBorder="1" applyAlignment="1" applyProtection="1">
      <alignment horizontal="center"/>
      <protection locked="0"/>
    </xf>
    <xf numFmtId="182" fontId="23" fillId="3" borderId="53" xfId="21" applyFont="1" applyFill="1" applyBorder="1" applyAlignment="1" applyProtection="1">
      <alignment horizontal="center"/>
      <protection locked="0"/>
    </xf>
    <xf numFmtId="182" fontId="31" fillId="0" borderId="55" xfId="21" applyFont="1" applyBorder="1" applyAlignment="1" applyProtection="1">
      <alignment horizontal="center"/>
      <protection locked="0"/>
    </xf>
    <xf numFmtId="182" fontId="23" fillId="3" borderId="62" xfId="21" applyFont="1" applyFill="1" applyBorder="1" applyAlignment="1" applyProtection="1">
      <alignment horizontal="center"/>
      <protection locked="0"/>
    </xf>
    <xf numFmtId="182" fontId="31" fillId="0" borderId="113" xfId="21" applyFont="1" applyBorder="1" applyAlignment="1" applyProtection="1">
      <alignment horizontal="center"/>
      <protection locked="0"/>
    </xf>
    <xf numFmtId="182" fontId="23" fillId="3" borderId="58" xfId="21" applyFont="1" applyFill="1" applyBorder="1" applyAlignment="1" applyProtection="1">
      <alignment horizontal="center"/>
      <protection locked="0"/>
    </xf>
    <xf numFmtId="182" fontId="31" fillId="0" borderId="60" xfId="21" applyFont="1" applyBorder="1" applyAlignment="1" applyProtection="1">
      <alignment horizontal="center"/>
      <protection locked="0"/>
    </xf>
    <xf numFmtId="182" fontId="23" fillId="3" borderId="33" xfId="21" applyFont="1" applyFill="1" applyBorder="1" applyAlignment="1" applyProtection="1">
      <alignment horizontal="center"/>
      <protection locked="0"/>
    </xf>
    <xf numFmtId="0" fontId="7" fillId="0" borderId="114" xfId="0" applyFont="1" applyBorder="1" applyAlignment="1">
      <alignment horizontal="center"/>
    </xf>
    <xf numFmtId="0" fontId="7" fillId="0" borderId="115" xfId="0" applyFont="1" applyBorder="1" applyAlignment="1">
      <alignment horizontal="center"/>
    </xf>
    <xf numFmtId="182" fontId="23" fillId="3" borderId="86" xfId="21" applyFont="1" applyFill="1" applyBorder="1" applyAlignment="1" applyProtection="1">
      <alignment horizontal="center"/>
      <protection locked="0"/>
    </xf>
    <xf numFmtId="182" fontId="31" fillId="0" borderId="116" xfId="21" applyFont="1" applyBorder="1" applyAlignment="1" applyProtection="1">
      <alignment horizontal="center"/>
      <protection locked="0"/>
    </xf>
    <xf numFmtId="182" fontId="23" fillId="3" borderId="86" xfId="21" applyFont="1" applyFill="1" applyBorder="1" applyAlignment="1" applyProtection="1" quotePrefix="1">
      <alignment horizontal="center"/>
      <protection locked="0"/>
    </xf>
    <xf numFmtId="0" fontId="21" fillId="0" borderId="33" xfId="0" applyFont="1" applyBorder="1" applyAlignment="1" applyProtection="1">
      <alignment horizontal="center"/>
      <protection/>
    </xf>
    <xf numFmtId="0" fontId="21" fillId="0" borderId="110" xfId="0" applyFont="1" applyBorder="1" applyAlignment="1" applyProtection="1">
      <alignment horizontal="center"/>
      <protection/>
    </xf>
    <xf numFmtId="0" fontId="21" fillId="0" borderId="33" xfId="0" applyFont="1" applyBorder="1" applyAlignment="1" applyProtection="1" quotePrefix="1">
      <alignment horizontal="center"/>
      <protection/>
    </xf>
    <xf numFmtId="0" fontId="25" fillId="0" borderId="31" xfId="0" applyFont="1" applyBorder="1" applyAlignment="1">
      <alignment horizontal="center"/>
    </xf>
    <xf numFmtId="0" fontId="25" fillId="0" borderId="99" xfId="0" applyFont="1" applyBorder="1" applyAlignment="1">
      <alignment horizontal="center"/>
    </xf>
    <xf numFmtId="0" fontId="25" fillId="0" borderId="82" xfId="0" applyFont="1" applyBorder="1" applyAlignment="1">
      <alignment horizontal="center"/>
    </xf>
    <xf numFmtId="0" fontId="25" fillId="0" borderId="104" xfId="0" applyFont="1" applyBorder="1" applyAlignment="1">
      <alignment horizontal="center"/>
    </xf>
    <xf numFmtId="0" fontId="21" fillId="0" borderId="65" xfId="0" applyFont="1" applyBorder="1" applyAlignment="1" applyProtection="1">
      <alignment horizontal="center"/>
      <protection/>
    </xf>
    <xf numFmtId="0" fontId="21" fillId="0" borderId="105" xfId="0" applyFont="1" applyBorder="1" applyAlignment="1" applyProtection="1">
      <alignment horizontal="center"/>
      <protection/>
    </xf>
    <xf numFmtId="0" fontId="0" fillId="0" borderId="24" xfId="0" applyFont="1" applyBorder="1" applyAlignment="1">
      <alignment horizontal="center"/>
    </xf>
    <xf numFmtId="0" fontId="22" fillId="0" borderId="105" xfId="0" applyFont="1" applyBorder="1" applyAlignment="1" applyProtection="1">
      <alignment horizontal="center"/>
      <protection/>
    </xf>
    <xf numFmtId="0" fontId="22" fillId="0" borderId="24" xfId="0" applyFont="1" applyBorder="1" applyAlignment="1" applyProtection="1">
      <alignment horizontal="center"/>
      <protection/>
    </xf>
    <xf numFmtId="0" fontId="0" fillId="0" borderId="105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2" xfId="0" applyFont="1" applyBorder="1" applyAlignment="1">
      <alignment horizontal="center"/>
    </xf>
    <xf numFmtId="182" fontId="20" fillId="0" borderId="19" xfId="21" applyFont="1" applyFill="1" applyBorder="1" applyAlignment="1">
      <alignment horizontal="left"/>
      <protection/>
    </xf>
    <xf numFmtId="0" fontId="0" fillId="0" borderId="18" xfId="0" applyBorder="1" applyAlignment="1">
      <alignment/>
    </xf>
    <xf numFmtId="182" fontId="12" fillId="3" borderId="19" xfId="21" applyFont="1" applyFill="1" applyBorder="1" applyAlignment="1" applyProtection="1" quotePrefix="1">
      <alignment horizont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ali_LohkoKaavio_4-5_makro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ptl.fi/kv/Kaaviot/Lohko_ArvOhjelma_v5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hi"/>
      <sheetName val="Tulos"/>
      <sheetName val="Pohjat"/>
      <sheetName val="Ohje"/>
    </sheetNames>
    <sheetDataSet>
      <sheetData sheetId="0">
        <row r="10">
          <cell r="F10" t="str">
            <v>Kilpailunnimi</v>
          </cell>
        </row>
        <row r="11">
          <cell r="F11" t="str">
            <v>Järjestäjä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18"/>
  <sheetViews>
    <sheetView view="pageBreakPreview" zoomScale="60" workbookViewId="0" topLeftCell="A1">
      <selection activeCell="B46" sqref="B46"/>
    </sheetView>
  </sheetViews>
  <sheetFormatPr defaultColWidth="9.140625" defaultRowHeight="12.75"/>
  <cols>
    <col min="2" max="2" width="32.57421875" style="0" customWidth="1"/>
    <col min="3" max="3" width="15.140625" style="0" customWidth="1"/>
  </cols>
  <sheetData>
    <row r="3" spans="1:4" ht="20.25">
      <c r="A3" s="23" t="s">
        <v>82</v>
      </c>
      <c r="B3" s="23"/>
      <c r="C3" s="23"/>
      <c r="D3" s="23"/>
    </row>
    <row r="4" spans="1:4" ht="20.25">
      <c r="A4" s="23"/>
      <c r="B4" s="23"/>
      <c r="C4" s="23"/>
      <c r="D4" s="23"/>
    </row>
    <row r="5" spans="1:4" ht="20.25">
      <c r="A5" s="23" t="s">
        <v>20</v>
      </c>
      <c r="B5" s="23"/>
      <c r="C5" s="23" t="s">
        <v>21</v>
      </c>
      <c r="D5" s="23"/>
    </row>
    <row r="6" spans="1:4" ht="20.25">
      <c r="A6" s="23"/>
      <c r="B6" s="23"/>
      <c r="C6" s="23"/>
      <c r="D6" s="23"/>
    </row>
    <row r="7" spans="1:4" ht="20.25">
      <c r="A7" s="24">
        <v>0.375</v>
      </c>
      <c r="B7" s="23" t="s">
        <v>12</v>
      </c>
      <c r="C7" s="24">
        <v>0.375</v>
      </c>
      <c r="D7" s="23" t="s">
        <v>11</v>
      </c>
    </row>
    <row r="8" spans="1:4" ht="20.25">
      <c r="A8" s="24">
        <v>0.375</v>
      </c>
      <c r="B8" s="23" t="s">
        <v>16</v>
      </c>
      <c r="C8" s="24">
        <v>0.375</v>
      </c>
      <c r="D8" s="23" t="s">
        <v>4</v>
      </c>
    </row>
    <row r="9" spans="1:4" ht="20.25">
      <c r="A9" s="24">
        <v>0.375</v>
      </c>
      <c r="B9" s="23" t="s">
        <v>5</v>
      </c>
      <c r="C9" s="24">
        <v>0.4166666666666667</v>
      </c>
      <c r="D9" s="23" t="s">
        <v>18</v>
      </c>
    </row>
    <row r="10" spans="1:4" ht="20.25">
      <c r="A10" s="24">
        <v>0.4166666666666667</v>
      </c>
      <c r="B10" s="23" t="s">
        <v>17</v>
      </c>
      <c r="C10" s="24">
        <v>0.4375</v>
      </c>
      <c r="D10" s="23" t="s">
        <v>3</v>
      </c>
    </row>
    <row r="11" spans="1:4" ht="20.25">
      <c r="A11" s="24">
        <v>0.4166666666666667</v>
      </c>
      <c r="B11" s="23" t="s">
        <v>29</v>
      </c>
      <c r="C11" s="24">
        <v>0.4791666666666667</v>
      </c>
      <c r="D11" s="23" t="s">
        <v>2</v>
      </c>
    </row>
    <row r="12" spans="1:4" ht="20.25">
      <c r="A12" s="24">
        <v>0.4583333333333333</v>
      </c>
      <c r="B12" s="23" t="s">
        <v>8</v>
      </c>
      <c r="C12" s="24">
        <v>0.5208333333333334</v>
      </c>
      <c r="D12" s="23" t="s">
        <v>27</v>
      </c>
    </row>
    <row r="13" spans="1:4" ht="20.25">
      <c r="A13" s="24">
        <v>0.5208333333333334</v>
      </c>
      <c r="B13" s="23" t="s">
        <v>28</v>
      </c>
      <c r="C13" s="24">
        <v>0.5625</v>
      </c>
      <c r="D13" s="23" t="s">
        <v>10</v>
      </c>
    </row>
    <row r="14" spans="1:4" ht="20.25">
      <c r="A14" s="24">
        <v>0.5208333333333334</v>
      </c>
      <c r="B14" s="23" t="s">
        <v>22</v>
      </c>
      <c r="C14" s="24">
        <v>0.5833333333333334</v>
      </c>
      <c r="D14" s="23" t="s">
        <v>6</v>
      </c>
    </row>
    <row r="15" spans="1:4" ht="20.25">
      <c r="A15" s="24">
        <v>0.5416666666666666</v>
      </c>
      <c r="B15" s="23" t="s">
        <v>7</v>
      </c>
      <c r="C15" s="28" t="s">
        <v>421</v>
      </c>
      <c r="D15" s="23" t="s">
        <v>91</v>
      </c>
    </row>
    <row r="16" spans="1:4" ht="20.25">
      <c r="A16" s="24">
        <v>0.5416666666666666</v>
      </c>
      <c r="B16" s="23" t="s">
        <v>14</v>
      </c>
      <c r="C16" s="24"/>
      <c r="D16" s="23"/>
    </row>
    <row r="17" spans="1:4" ht="20.25">
      <c r="A17" s="24">
        <v>0.5416666666666666</v>
      </c>
      <c r="B17" s="23" t="s">
        <v>15</v>
      </c>
      <c r="C17" s="24"/>
      <c r="D17" s="23"/>
    </row>
    <row r="18" ht="12.75">
      <c r="A18" s="6"/>
    </row>
  </sheetData>
  <printOptions/>
  <pageMargins left="0.75" right="0.75" top="1" bottom="1" header="0.5" footer="0.5"/>
  <pageSetup fitToHeight="5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view="pageBreakPreview" zoomScale="60" zoomScaleNormal="60" workbookViewId="0" topLeftCell="A1">
      <selection activeCell="G18" sqref="G18"/>
    </sheetView>
  </sheetViews>
  <sheetFormatPr defaultColWidth="9.140625" defaultRowHeight="12.75"/>
  <cols>
    <col min="1" max="1" width="3.421875" style="0" customWidth="1"/>
    <col min="2" max="2" width="17.140625" style="0" customWidth="1"/>
  </cols>
  <sheetData>
    <row r="1" spans="2:9" ht="12.75">
      <c r="B1" s="3"/>
      <c r="C1" s="11"/>
      <c r="D1" s="13"/>
      <c r="E1" s="13"/>
      <c r="F1" s="11"/>
      <c r="G1" s="11"/>
      <c r="H1" s="13"/>
      <c r="I1" s="13"/>
    </row>
    <row r="2" spans="1:9" ht="12.75">
      <c r="A2" t="s">
        <v>81</v>
      </c>
      <c r="D2" s="13"/>
      <c r="E2" s="13"/>
      <c r="F2" s="13"/>
      <c r="G2" s="13"/>
      <c r="H2" s="13"/>
      <c r="I2" s="13"/>
    </row>
    <row r="3" spans="4:9" ht="12.75">
      <c r="D3" s="13"/>
      <c r="E3" s="13"/>
      <c r="F3" s="13"/>
      <c r="G3" s="13"/>
      <c r="H3" s="13"/>
      <c r="I3" s="13"/>
    </row>
    <row r="5" spans="1:9" ht="12.75">
      <c r="A5" s="2">
        <v>1</v>
      </c>
      <c r="B5" s="2" t="s">
        <v>414</v>
      </c>
      <c r="C5" s="2" t="s">
        <v>33</v>
      </c>
      <c r="D5" s="13"/>
      <c r="E5" s="13"/>
      <c r="F5" s="13"/>
      <c r="G5" s="13"/>
      <c r="H5" s="13"/>
      <c r="I5" s="13"/>
    </row>
    <row r="6" spans="1:9" ht="12.75">
      <c r="A6" s="2">
        <f aca="true" t="shared" si="0" ref="A6:A12">A5+1</f>
        <v>2</v>
      </c>
      <c r="B6" s="2"/>
      <c r="C6" s="2"/>
      <c r="D6" s="14"/>
      <c r="E6" s="13" t="s">
        <v>154</v>
      </c>
      <c r="F6" s="13"/>
      <c r="G6" s="13"/>
      <c r="H6" s="13"/>
      <c r="I6" s="13"/>
    </row>
    <row r="7" spans="1:9" ht="12.75">
      <c r="A7" s="2">
        <f t="shared" si="0"/>
        <v>3</v>
      </c>
      <c r="B7" s="2" t="s">
        <v>426</v>
      </c>
      <c r="C7" s="2" t="s">
        <v>105</v>
      </c>
      <c r="D7" s="13" t="s">
        <v>331</v>
      </c>
      <c r="E7" s="14" t="s">
        <v>553</v>
      </c>
      <c r="F7" s="13"/>
      <c r="G7" s="13"/>
      <c r="H7" s="13"/>
      <c r="I7" s="13"/>
    </row>
    <row r="8" spans="1:9" ht="12.75">
      <c r="A8" s="2">
        <f t="shared" si="0"/>
        <v>4</v>
      </c>
      <c r="B8" s="2" t="s">
        <v>142</v>
      </c>
      <c r="C8" s="2" t="s">
        <v>44</v>
      </c>
      <c r="D8" s="15" t="s">
        <v>548</v>
      </c>
      <c r="E8" s="16"/>
      <c r="F8" s="13" t="s">
        <v>481</v>
      </c>
      <c r="G8" s="13"/>
      <c r="H8" s="13"/>
      <c r="I8" s="13"/>
    </row>
    <row r="9" spans="1:9" ht="12.75">
      <c r="A9" s="2">
        <f t="shared" si="0"/>
        <v>5</v>
      </c>
      <c r="B9" s="2" t="s">
        <v>92</v>
      </c>
      <c r="C9" s="2" t="s">
        <v>39</v>
      </c>
      <c r="D9" s="13" t="s">
        <v>155</v>
      </c>
      <c r="E9" s="16"/>
      <c r="F9" s="17" t="s">
        <v>564</v>
      </c>
      <c r="G9" s="13"/>
      <c r="H9" s="13"/>
      <c r="I9" s="13"/>
    </row>
    <row r="10" spans="1:9" ht="12.75">
      <c r="A10" s="2">
        <f t="shared" si="0"/>
        <v>6</v>
      </c>
      <c r="B10" s="2" t="s">
        <v>231</v>
      </c>
      <c r="C10" s="2" t="s">
        <v>39</v>
      </c>
      <c r="D10" s="14" t="s">
        <v>523</v>
      </c>
      <c r="E10" s="18" t="s">
        <v>481</v>
      </c>
      <c r="F10" s="16"/>
      <c r="G10" s="13"/>
      <c r="H10" s="13"/>
      <c r="I10" s="13"/>
    </row>
    <row r="11" spans="1:9" ht="12.75">
      <c r="A11" s="2">
        <f t="shared" si="0"/>
        <v>7</v>
      </c>
      <c r="B11" s="2"/>
      <c r="C11" s="2"/>
      <c r="D11" s="13"/>
      <c r="E11" s="15" t="s">
        <v>543</v>
      </c>
      <c r="F11" s="16"/>
      <c r="G11" s="13"/>
      <c r="H11" s="13"/>
      <c r="I11" s="13"/>
    </row>
    <row r="12" spans="1:9" ht="12.75">
      <c r="A12" s="2">
        <f t="shared" si="0"/>
        <v>8</v>
      </c>
      <c r="B12" s="2" t="s">
        <v>111</v>
      </c>
      <c r="C12" s="2" t="s">
        <v>33</v>
      </c>
      <c r="D12" s="15"/>
      <c r="E12" s="13"/>
      <c r="F12" s="16"/>
      <c r="G12" s="13"/>
      <c r="H12" s="13"/>
      <c r="I12" s="13"/>
    </row>
  </sheetData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0"/>
  <sheetViews>
    <sheetView view="pageBreakPreview" zoomScale="60" zoomScaleNormal="60" workbookViewId="0" topLeftCell="A1">
      <selection activeCell="G21" sqref="G21"/>
    </sheetView>
  </sheetViews>
  <sheetFormatPr defaultColWidth="9.140625" defaultRowHeight="12.75"/>
  <cols>
    <col min="1" max="1" width="16.57421875" style="0" customWidth="1"/>
    <col min="2" max="2" width="15.421875" style="0" customWidth="1"/>
  </cols>
  <sheetData>
    <row r="1" ht="12.75">
      <c r="A1" t="s">
        <v>364</v>
      </c>
    </row>
    <row r="5" ht="13.5" thickBot="1"/>
    <row r="6" spans="1:38" ht="16.5" thickTop="1">
      <c r="A6" s="32"/>
      <c r="B6" s="33"/>
      <c r="C6" s="34"/>
      <c r="D6" s="34"/>
      <c r="E6" s="34"/>
      <c r="F6" s="35"/>
      <c r="G6" s="34"/>
      <c r="H6" s="36" t="s">
        <v>324</v>
      </c>
      <c r="I6" s="37"/>
      <c r="J6" s="213" t="s">
        <v>417</v>
      </c>
      <c r="K6" s="214"/>
      <c r="L6" s="214"/>
      <c r="M6" s="215"/>
      <c r="N6" s="216" t="s">
        <v>325</v>
      </c>
      <c r="O6" s="217"/>
      <c r="P6" s="217"/>
      <c r="Q6" s="218" t="s">
        <v>4</v>
      </c>
      <c r="R6" s="219"/>
      <c r="S6" s="220"/>
      <c r="AI6" s="13"/>
      <c r="AJ6" s="13"/>
      <c r="AK6" s="13"/>
      <c r="AL6" s="13"/>
    </row>
    <row r="7" spans="1:38" ht="16.5" thickBot="1">
      <c r="A7" s="38"/>
      <c r="B7" s="39"/>
      <c r="C7" s="40" t="s">
        <v>326</v>
      </c>
      <c r="D7" s="232"/>
      <c r="E7" s="233"/>
      <c r="F7" s="234"/>
      <c r="G7" s="235" t="s">
        <v>327</v>
      </c>
      <c r="H7" s="236"/>
      <c r="I7" s="236"/>
      <c r="J7" s="237"/>
      <c r="K7" s="237"/>
      <c r="L7" s="237"/>
      <c r="M7" s="238"/>
      <c r="N7" s="41" t="s">
        <v>328</v>
      </c>
      <c r="O7" s="42"/>
      <c r="P7" s="42"/>
      <c r="Q7" s="222"/>
      <c r="R7" s="222"/>
      <c r="S7" s="223"/>
      <c r="AI7" s="13"/>
      <c r="AJ7" s="13"/>
      <c r="AK7" s="13"/>
      <c r="AL7" s="13"/>
    </row>
    <row r="8" spans="1:38" ht="15.75" thickTop="1">
      <c r="A8" s="43"/>
      <c r="B8" s="44" t="s">
        <v>329</v>
      </c>
      <c r="C8" s="45" t="s">
        <v>330</v>
      </c>
      <c r="D8" s="226" t="s">
        <v>154</v>
      </c>
      <c r="E8" s="227"/>
      <c r="F8" s="226" t="s">
        <v>157</v>
      </c>
      <c r="G8" s="227"/>
      <c r="H8" s="226" t="s">
        <v>331</v>
      </c>
      <c r="I8" s="227"/>
      <c r="J8" s="226" t="s">
        <v>156</v>
      </c>
      <c r="K8" s="227"/>
      <c r="L8" s="226"/>
      <c r="M8" s="227"/>
      <c r="N8" s="46" t="s">
        <v>236</v>
      </c>
      <c r="O8" s="47" t="s">
        <v>332</v>
      </c>
      <c r="P8" s="48" t="s">
        <v>333</v>
      </c>
      <c r="Q8" s="49"/>
      <c r="R8" s="228" t="s">
        <v>50</v>
      </c>
      <c r="S8" s="229"/>
      <c r="U8" s="50" t="s">
        <v>334</v>
      </c>
      <c r="V8" s="51"/>
      <c r="W8" s="52" t="s">
        <v>335</v>
      </c>
      <c r="AI8" s="13"/>
      <c r="AJ8" s="13"/>
      <c r="AK8" s="13"/>
      <c r="AL8" s="13"/>
    </row>
    <row r="9" spans="1:38" ht="12.75">
      <c r="A9" s="53" t="s">
        <v>154</v>
      </c>
      <c r="B9" s="54" t="s">
        <v>96</v>
      </c>
      <c r="C9" s="55" t="s">
        <v>39</v>
      </c>
      <c r="D9" s="56"/>
      <c r="E9" s="57"/>
      <c r="F9" s="58">
        <f>+P19</f>
        <v>3</v>
      </c>
      <c r="G9" s="59">
        <f>+Q19</f>
        <v>2</v>
      </c>
      <c r="H9" s="58">
        <f>P15</f>
        <v>3</v>
      </c>
      <c r="I9" s="59">
        <f>Q15</f>
        <v>0</v>
      </c>
      <c r="J9" s="58">
        <f>P17</f>
        <v>3</v>
      </c>
      <c r="K9" s="59">
        <f>Q17</f>
        <v>0</v>
      </c>
      <c r="L9" s="58"/>
      <c r="M9" s="59"/>
      <c r="N9" s="60">
        <f>IF(SUM(D9:M9)=0,"",COUNTIF(E9:E12,"3"))</f>
        <v>3</v>
      </c>
      <c r="O9" s="61">
        <f>IF(SUM(E9:N9)=0,"",COUNTIF(D9:D12,"3"))</f>
        <v>0</v>
      </c>
      <c r="P9" s="62">
        <f>IF(SUM(D9:M9)=0,"",SUM(E9:E12))</f>
        <v>9</v>
      </c>
      <c r="Q9" s="63">
        <f>IF(SUM(D9:M9)=0,"",SUM(D9:D12))</f>
        <v>2</v>
      </c>
      <c r="R9" s="221"/>
      <c r="S9" s="212"/>
      <c r="U9" s="64">
        <f>+U15+U17+U19</f>
        <v>110</v>
      </c>
      <c r="V9" s="65">
        <f>+V15+V17+V19</f>
        <v>73</v>
      </c>
      <c r="W9" s="66">
        <f>+U9-V9</f>
        <v>37</v>
      </c>
      <c r="AI9" s="13"/>
      <c r="AJ9" s="13"/>
      <c r="AK9" s="13"/>
      <c r="AL9" s="13"/>
    </row>
    <row r="10" spans="1:38" ht="12.75">
      <c r="A10" s="67" t="s">
        <v>157</v>
      </c>
      <c r="B10" s="54" t="s">
        <v>423</v>
      </c>
      <c r="C10" s="68" t="s">
        <v>39</v>
      </c>
      <c r="D10" s="69">
        <f>+Q19</f>
        <v>2</v>
      </c>
      <c r="E10" s="70">
        <f>+P19</f>
        <v>3</v>
      </c>
      <c r="F10" s="71"/>
      <c r="G10" s="72"/>
      <c r="H10" s="69">
        <f>P18</f>
        <v>3</v>
      </c>
      <c r="I10" s="70">
        <f>Q18</f>
        <v>0</v>
      </c>
      <c r="J10" s="69">
        <f>P16</f>
        <v>3</v>
      </c>
      <c r="K10" s="70">
        <f>Q16</f>
        <v>0</v>
      </c>
      <c r="L10" s="69"/>
      <c r="M10" s="70"/>
      <c r="N10" s="60">
        <f>IF(SUM(D10:M10)=0,"",COUNTIF(G9:G12,"3"))</f>
        <v>2</v>
      </c>
      <c r="O10" s="61">
        <f>IF(SUM(E10:N10)=0,"",COUNTIF(F9:F12,"3"))</f>
        <v>1</v>
      </c>
      <c r="P10" s="62">
        <f>IF(SUM(D10:M10)=0,"",SUM(G9:G12))</f>
        <v>8</v>
      </c>
      <c r="Q10" s="63">
        <f>IF(SUM(D10:M10)=0,"",SUM(F9:F12))</f>
        <v>3</v>
      </c>
      <c r="R10" s="221"/>
      <c r="S10" s="212"/>
      <c r="U10" s="64">
        <f>+U16+U18+V19</f>
        <v>110</v>
      </c>
      <c r="V10" s="65">
        <f>+V16+V18+U19</f>
        <v>89</v>
      </c>
      <c r="W10" s="66">
        <f>+U10-V10</f>
        <v>21</v>
      </c>
      <c r="AI10" s="13"/>
      <c r="AJ10" s="13"/>
      <c r="AK10" s="13"/>
      <c r="AL10" s="13"/>
    </row>
    <row r="11" spans="1:38" ht="12.75">
      <c r="A11" s="67" t="s">
        <v>331</v>
      </c>
      <c r="B11" s="54" t="s">
        <v>146</v>
      </c>
      <c r="C11" s="68" t="s">
        <v>189</v>
      </c>
      <c r="D11" s="69">
        <f>+Q15</f>
        <v>0</v>
      </c>
      <c r="E11" s="70">
        <f>+P15</f>
        <v>3</v>
      </c>
      <c r="F11" s="69">
        <f>Q18</f>
        <v>0</v>
      </c>
      <c r="G11" s="70">
        <f>P18</f>
        <v>3</v>
      </c>
      <c r="H11" s="71"/>
      <c r="I11" s="72"/>
      <c r="J11" s="69">
        <f>P20</f>
        <v>3</v>
      </c>
      <c r="K11" s="70">
        <f>Q20</f>
        <v>2</v>
      </c>
      <c r="L11" s="69"/>
      <c r="M11" s="70"/>
      <c r="N11" s="60">
        <f>IF(SUM(D11:M11)=0,"",COUNTIF(I9:I12,"3"))</f>
        <v>1</v>
      </c>
      <c r="O11" s="61">
        <f>IF(SUM(E11:N11)=0,"",COUNTIF(H9:H12,"3"))</f>
        <v>2</v>
      </c>
      <c r="P11" s="62">
        <f>IF(SUM(D11:M11)=0,"",SUM(I9:I12))</f>
        <v>3</v>
      </c>
      <c r="Q11" s="63">
        <f>IF(SUM(D11:M11)=0,"",SUM(H9:H12))</f>
        <v>8</v>
      </c>
      <c r="R11" s="221"/>
      <c r="S11" s="212"/>
      <c r="U11" s="64">
        <f>+V15+V18+U20</f>
        <v>89</v>
      </c>
      <c r="V11" s="65">
        <f>+U15+U18+V20</f>
        <v>110</v>
      </c>
      <c r="W11" s="66">
        <f>+U11-V11</f>
        <v>-21</v>
      </c>
      <c r="AI11" s="13"/>
      <c r="AJ11" s="13"/>
      <c r="AK11" s="13"/>
      <c r="AL11" s="13"/>
    </row>
    <row r="12" spans="1:38" ht="13.5" thickBot="1">
      <c r="A12" s="73" t="s">
        <v>156</v>
      </c>
      <c r="B12" s="74" t="s">
        <v>195</v>
      </c>
      <c r="C12" s="75" t="s">
        <v>95</v>
      </c>
      <c r="D12" s="76">
        <f>Q17</f>
        <v>0</v>
      </c>
      <c r="E12" s="77">
        <f>P17</f>
        <v>3</v>
      </c>
      <c r="F12" s="76">
        <f>Q16</f>
        <v>0</v>
      </c>
      <c r="G12" s="77">
        <f>P16</f>
        <v>3</v>
      </c>
      <c r="H12" s="76">
        <f>Q20</f>
        <v>2</v>
      </c>
      <c r="I12" s="77">
        <f>P20</f>
        <v>3</v>
      </c>
      <c r="J12" s="78"/>
      <c r="K12" s="79"/>
      <c r="L12" s="76"/>
      <c r="M12" s="77"/>
      <c r="N12" s="80">
        <f>IF(SUM(D12:M12)=0,"",COUNTIF(K9:K12,"3"))</f>
        <v>0</v>
      </c>
      <c r="O12" s="81">
        <f>IF(SUM(E12:N12)=0,"",COUNTIF(J9:J12,"3"))</f>
        <v>3</v>
      </c>
      <c r="P12" s="82">
        <f>IF(SUM(D12:M13)=0,"",SUM(K9:K12))</f>
        <v>2</v>
      </c>
      <c r="Q12" s="83">
        <f>IF(SUM(D12:M12)=0,"",SUM(J9:J12))</f>
        <v>9</v>
      </c>
      <c r="R12" s="224"/>
      <c r="S12" s="225"/>
      <c r="U12" s="64">
        <f>+V16+V17+V20</f>
        <v>86</v>
      </c>
      <c r="V12" s="65">
        <f>+U16+U17+U20</f>
        <v>123</v>
      </c>
      <c r="W12" s="66">
        <f>+U12-V12</f>
        <v>-37</v>
      </c>
      <c r="AI12" s="13"/>
      <c r="AJ12" s="13"/>
      <c r="AK12" s="13"/>
      <c r="AL12" s="13"/>
    </row>
    <row r="13" spans="1:38" ht="15.75" thickTop="1">
      <c r="A13" s="84"/>
      <c r="B13" s="85" t="s">
        <v>336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7"/>
      <c r="S13" s="88"/>
      <c r="U13" s="89"/>
      <c r="V13" s="90" t="s">
        <v>337</v>
      </c>
      <c r="W13" s="91">
        <f>SUM(W9:W12)</f>
        <v>0</v>
      </c>
      <c r="X13" s="90" t="str">
        <f>IF(W13=0,"OK","Virhe")</f>
        <v>OK</v>
      </c>
      <c r="AI13" s="13"/>
      <c r="AJ13" s="13"/>
      <c r="AK13" s="13"/>
      <c r="AL13" s="13"/>
    </row>
    <row r="14" spans="1:38" ht="15.75" thickBot="1">
      <c r="A14" s="92"/>
      <c r="B14" s="93" t="s">
        <v>338</v>
      </c>
      <c r="C14" s="94"/>
      <c r="D14" s="94"/>
      <c r="E14" s="95"/>
      <c r="F14" s="248" t="s">
        <v>51</v>
      </c>
      <c r="G14" s="240"/>
      <c r="H14" s="239" t="s">
        <v>52</v>
      </c>
      <c r="I14" s="240"/>
      <c r="J14" s="239" t="s">
        <v>53</v>
      </c>
      <c r="K14" s="240"/>
      <c r="L14" s="239" t="s">
        <v>68</v>
      </c>
      <c r="M14" s="240"/>
      <c r="N14" s="239" t="s">
        <v>69</v>
      </c>
      <c r="O14" s="240"/>
      <c r="P14" s="241" t="s">
        <v>48</v>
      </c>
      <c r="Q14" s="242"/>
      <c r="S14" s="96"/>
      <c r="U14" s="97" t="s">
        <v>334</v>
      </c>
      <c r="V14" s="98"/>
      <c r="W14" s="52" t="s">
        <v>335</v>
      </c>
      <c r="AI14" s="13"/>
      <c r="AJ14" s="13"/>
      <c r="AK14" s="13"/>
      <c r="AL14" s="13"/>
    </row>
    <row r="15" spans="1:38" ht="15.75">
      <c r="A15" s="99" t="s">
        <v>339</v>
      </c>
      <c r="B15" s="100" t="str">
        <f>IF(B9&gt;"",B9,"")</f>
        <v>Pihla Eriksson</v>
      </c>
      <c r="C15" s="101" t="str">
        <f>IF(B11&gt;"",B11,"")</f>
        <v>Elma Nurmiaho</v>
      </c>
      <c r="D15" s="86"/>
      <c r="E15" s="102"/>
      <c r="F15" s="245">
        <v>8</v>
      </c>
      <c r="G15" s="246"/>
      <c r="H15" s="243">
        <v>9</v>
      </c>
      <c r="I15" s="244"/>
      <c r="J15" s="243">
        <v>2</v>
      </c>
      <c r="K15" s="244"/>
      <c r="L15" s="243"/>
      <c r="M15" s="244"/>
      <c r="N15" s="247"/>
      <c r="O15" s="244"/>
      <c r="P15" s="103">
        <f aca="true" t="shared" si="0" ref="P15:P20">IF(COUNT(F15:N15)=0,"",COUNTIF(F15:N15,"&gt;=0"))</f>
        <v>3</v>
      </c>
      <c r="Q15" s="104">
        <f aca="true" t="shared" si="1" ref="Q15:Q20">IF(COUNT(F15:N15)=0,"",(IF(LEFT(F15,1)="-",1,0)+IF(LEFT(H15,1)="-",1,0)+IF(LEFT(J15,1)="-",1,0)+IF(LEFT(L15,1)="-",1,0)+IF(LEFT(N15,1)="-",1,0)))</f>
        <v>0</v>
      </c>
      <c r="R15" s="105"/>
      <c r="S15" s="106"/>
      <c r="U15" s="107">
        <f aca="true" t="shared" si="2" ref="U15:V20">+Y15+AA15+AC15+AE15+AG15</f>
        <v>33</v>
      </c>
      <c r="V15" s="108">
        <f t="shared" si="2"/>
        <v>19</v>
      </c>
      <c r="W15" s="109">
        <f aca="true" t="shared" si="3" ref="W15:W20">+U15-V15</f>
        <v>14</v>
      </c>
      <c r="Y15" s="110">
        <f aca="true" t="shared" si="4" ref="Y15:Y20">IF(F15="",0,IF(LEFT(F15,1)="-",ABS(F15),(IF(F15&gt;9,F15+2,11))))</f>
        <v>11</v>
      </c>
      <c r="Z15" s="111">
        <f aca="true" t="shared" si="5" ref="Z15:Z20">IF(F15="",0,IF(LEFT(F15,1)="-",(IF(ABS(F15)&gt;9,(ABS(F15)+2),11)),F15))</f>
        <v>8</v>
      </c>
      <c r="AA15" s="110">
        <f aca="true" t="shared" si="6" ref="AA15:AA20">IF(H15="",0,IF(LEFT(H15,1)="-",ABS(H15),(IF(H15&gt;9,H15+2,11))))</f>
        <v>11</v>
      </c>
      <c r="AB15" s="111">
        <f aca="true" t="shared" si="7" ref="AB15:AB20">IF(H15="",0,IF(LEFT(H15,1)="-",(IF(ABS(H15)&gt;9,(ABS(H15)+2),11)),H15))</f>
        <v>9</v>
      </c>
      <c r="AC15" s="110">
        <f aca="true" t="shared" si="8" ref="AC15:AC20">IF(J15="",0,IF(LEFT(J15,1)="-",ABS(J15),(IF(J15&gt;9,J15+2,11))))</f>
        <v>11</v>
      </c>
      <c r="AD15" s="111">
        <f aca="true" t="shared" si="9" ref="AD15:AD20">IF(J15="",0,IF(LEFT(J15,1)="-",(IF(ABS(J15)&gt;9,(ABS(J15)+2),11)),J15))</f>
        <v>2</v>
      </c>
      <c r="AE15" s="110">
        <f aca="true" t="shared" si="10" ref="AE15:AE20">IF(L15="",0,IF(LEFT(L15,1)="-",ABS(L15),(IF(L15&gt;9,L15+2,11))))</f>
        <v>0</v>
      </c>
      <c r="AF15" s="111">
        <f aca="true" t="shared" si="11" ref="AF15:AF20">IF(L15="",0,IF(LEFT(L15,1)="-",(IF(ABS(L15)&gt;9,(ABS(L15)+2),11)),L15))</f>
        <v>0</v>
      </c>
      <c r="AG15" s="110">
        <f aca="true" t="shared" si="12" ref="AG15:AG20">IF(N15="",0,IF(LEFT(N15,1)="-",ABS(N15),(IF(N15&gt;9,N15+2,11))))</f>
        <v>0</v>
      </c>
      <c r="AH15" s="111">
        <f aca="true" t="shared" si="13" ref="AH15:AH20">IF(N15="",0,IF(LEFT(N15,1)="-",(IF(ABS(N15)&gt;9,(ABS(N15)+2),11)),N15))</f>
        <v>0</v>
      </c>
      <c r="AI15" s="13"/>
      <c r="AJ15" s="13"/>
      <c r="AK15" s="13"/>
      <c r="AL15" s="13"/>
    </row>
    <row r="16" spans="1:38" ht="15.75">
      <c r="A16" s="99" t="s">
        <v>340</v>
      </c>
      <c r="B16" s="100" t="str">
        <f>IF(B10&gt;"",B10,"")</f>
        <v>Annika Lundström</v>
      </c>
      <c r="C16" s="112" t="str">
        <f>IF(B12&gt;"",B12,"")</f>
        <v>Sofie Eriksson</v>
      </c>
      <c r="D16" s="113"/>
      <c r="E16" s="102"/>
      <c r="F16" s="249">
        <v>9</v>
      </c>
      <c r="G16" s="250"/>
      <c r="H16" s="249">
        <v>6</v>
      </c>
      <c r="I16" s="250"/>
      <c r="J16" s="249">
        <v>13</v>
      </c>
      <c r="K16" s="250"/>
      <c r="L16" s="249"/>
      <c r="M16" s="250"/>
      <c r="N16" s="249"/>
      <c r="O16" s="250"/>
      <c r="P16" s="103">
        <f t="shared" si="0"/>
        <v>3</v>
      </c>
      <c r="Q16" s="104">
        <f t="shared" si="1"/>
        <v>0</v>
      </c>
      <c r="R16" s="114"/>
      <c r="S16" s="115"/>
      <c r="U16" s="107">
        <f t="shared" si="2"/>
        <v>37</v>
      </c>
      <c r="V16" s="108">
        <f t="shared" si="2"/>
        <v>28</v>
      </c>
      <c r="W16" s="109">
        <f t="shared" si="3"/>
        <v>9</v>
      </c>
      <c r="Y16" s="116">
        <f t="shared" si="4"/>
        <v>11</v>
      </c>
      <c r="Z16" s="117">
        <f t="shared" si="5"/>
        <v>9</v>
      </c>
      <c r="AA16" s="116">
        <f t="shared" si="6"/>
        <v>11</v>
      </c>
      <c r="AB16" s="117">
        <f t="shared" si="7"/>
        <v>6</v>
      </c>
      <c r="AC16" s="116">
        <f t="shared" si="8"/>
        <v>15</v>
      </c>
      <c r="AD16" s="117">
        <f t="shared" si="9"/>
        <v>13</v>
      </c>
      <c r="AE16" s="116">
        <f t="shared" si="10"/>
        <v>0</v>
      </c>
      <c r="AF16" s="117">
        <f t="shared" si="11"/>
        <v>0</v>
      </c>
      <c r="AG16" s="116">
        <f t="shared" si="12"/>
        <v>0</v>
      </c>
      <c r="AH16" s="117">
        <f t="shared" si="13"/>
        <v>0</v>
      </c>
      <c r="AI16" s="13"/>
      <c r="AJ16" s="13"/>
      <c r="AK16" s="13"/>
      <c r="AL16" s="13"/>
    </row>
    <row r="17" spans="1:38" ht="16.5" thickBot="1">
      <c r="A17" s="99" t="s">
        <v>341</v>
      </c>
      <c r="B17" s="118" t="str">
        <f>IF(B9&gt;"",B9,"")</f>
        <v>Pihla Eriksson</v>
      </c>
      <c r="C17" s="119" t="str">
        <f>IF(B12&gt;"",B12,"")</f>
        <v>Sofie Eriksson</v>
      </c>
      <c r="D17" s="94"/>
      <c r="E17" s="95"/>
      <c r="F17" s="251">
        <v>2</v>
      </c>
      <c r="G17" s="252"/>
      <c r="H17" s="251">
        <v>3</v>
      </c>
      <c r="I17" s="252"/>
      <c r="J17" s="251">
        <v>9</v>
      </c>
      <c r="K17" s="252"/>
      <c r="L17" s="251"/>
      <c r="M17" s="252"/>
      <c r="N17" s="251"/>
      <c r="O17" s="252"/>
      <c r="P17" s="103">
        <f t="shared" si="0"/>
        <v>3</v>
      </c>
      <c r="Q17" s="104">
        <f t="shared" si="1"/>
        <v>0</v>
      </c>
      <c r="R17" s="114"/>
      <c r="S17" s="115"/>
      <c r="U17" s="107">
        <f t="shared" si="2"/>
        <v>33</v>
      </c>
      <c r="V17" s="108">
        <f t="shared" si="2"/>
        <v>14</v>
      </c>
      <c r="W17" s="109">
        <f t="shared" si="3"/>
        <v>19</v>
      </c>
      <c r="Y17" s="116">
        <f t="shared" si="4"/>
        <v>11</v>
      </c>
      <c r="Z17" s="117">
        <f t="shared" si="5"/>
        <v>2</v>
      </c>
      <c r="AA17" s="116">
        <f t="shared" si="6"/>
        <v>11</v>
      </c>
      <c r="AB17" s="117">
        <f t="shared" si="7"/>
        <v>3</v>
      </c>
      <c r="AC17" s="116">
        <f t="shared" si="8"/>
        <v>11</v>
      </c>
      <c r="AD17" s="117">
        <f t="shared" si="9"/>
        <v>9</v>
      </c>
      <c r="AE17" s="116">
        <f t="shared" si="10"/>
        <v>0</v>
      </c>
      <c r="AF17" s="117">
        <f t="shared" si="11"/>
        <v>0</v>
      </c>
      <c r="AG17" s="116">
        <f t="shared" si="12"/>
        <v>0</v>
      </c>
      <c r="AH17" s="117">
        <f t="shared" si="13"/>
        <v>0</v>
      </c>
      <c r="AI17" s="13"/>
      <c r="AJ17" s="13"/>
      <c r="AK17" s="13"/>
      <c r="AL17" s="13"/>
    </row>
    <row r="18" spans="1:38" ht="15.75">
      <c r="A18" s="99" t="s">
        <v>342</v>
      </c>
      <c r="B18" s="100" t="str">
        <f>IF(B10&gt;"",B10,"")</f>
        <v>Annika Lundström</v>
      </c>
      <c r="C18" s="112" t="str">
        <f>IF(B11&gt;"",B11,"")</f>
        <v>Elma Nurmiaho</v>
      </c>
      <c r="D18" s="86"/>
      <c r="E18" s="102"/>
      <c r="F18" s="243">
        <v>6</v>
      </c>
      <c r="G18" s="244"/>
      <c r="H18" s="243">
        <v>4</v>
      </c>
      <c r="I18" s="244"/>
      <c r="J18" s="243">
        <v>7</v>
      </c>
      <c r="K18" s="244"/>
      <c r="L18" s="243"/>
      <c r="M18" s="244"/>
      <c r="N18" s="243"/>
      <c r="O18" s="244"/>
      <c r="P18" s="103">
        <f t="shared" si="0"/>
        <v>3</v>
      </c>
      <c r="Q18" s="104">
        <f t="shared" si="1"/>
        <v>0</v>
      </c>
      <c r="R18" s="114"/>
      <c r="S18" s="115"/>
      <c r="U18" s="107">
        <f t="shared" si="2"/>
        <v>33</v>
      </c>
      <c r="V18" s="108">
        <f t="shared" si="2"/>
        <v>17</v>
      </c>
      <c r="W18" s="109">
        <f t="shared" si="3"/>
        <v>16</v>
      </c>
      <c r="Y18" s="116">
        <f t="shared" si="4"/>
        <v>11</v>
      </c>
      <c r="Z18" s="117">
        <f t="shared" si="5"/>
        <v>6</v>
      </c>
      <c r="AA18" s="116">
        <f t="shared" si="6"/>
        <v>11</v>
      </c>
      <c r="AB18" s="117">
        <f t="shared" si="7"/>
        <v>4</v>
      </c>
      <c r="AC18" s="116">
        <f t="shared" si="8"/>
        <v>11</v>
      </c>
      <c r="AD18" s="117">
        <f t="shared" si="9"/>
        <v>7</v>
      </c>
      <c r="AE18" s="116">
        <f t="shared" si="10"/>
        <v>0</v>
      </c>
      <c r="AF18" s="117">
        <f t="shared" si="11"/>
        <v>0</v>
      </c>
      <c r="AG18" s="116">
        <f t="shared" si="12"/>
        <v>0</v>
      </c>
      <c r="AH18" s="117">
        <f t="shared" si="13"/>
        <v>0</v>
      </c>
      <c r="AI18" s="13"/>
      <c r="AJ18" s="13"/>
      <c r="AK18" s="13"/>
      <c r="AL18" s="13"/>
    </row>
    <row r="19" spans="1:38" ht="15.75">
      <c r="A19" s="99" t="s">
        <v>343</v>
      </c>
      <c r="B19" s="100" t="str">
        <f>IF(B9&gt;"",B9,"")</f>
        <v>Pihla Eriksson</v>
      </c>
      <c r="C19" s="112" t="str">
        <f>IF(B10&gt;"",B10,"")</f>
        <v>Annika Lundström</v>
      </c>
      <c r="D19" s="113"/>
      <c r="E19" s="102"/>
      <c r="F19" s="249">
        <v>-9</v>
      </c>
      <c r="G19" s="250"/>
      <c r="H19" s="249">
        <v>7</v>
      </c>
      <c r="I19" s="250"/>
      <c r="J19" s="253">
        <v>5</v>
      </c>
      <c r="K19" s="250"/>
      <c r="L19" s="249">
        <v>-2</v>
      </c>
      <c r="M19" s="250"/>
      <c r="N19" s="249">
        <v>6</v>
      </c>
      <c r="O19" s="250"/>
      <c r="P19" s="103">
        <f t="shared" si="0"/>
        <v>3</v>
      </c>
      <c r="Q19" s="104">
        <f t="shared" si="1"/>
        <v>2</v>
      </c>
      <c r="R19" s="114"/>
      <c r="S19" s="115"/>
      <c r="U19" s="107">
        <f t="shared" si="2"/>
        <v>44</v>
      </c>
      <c r="V19" s="108">
        <f t="shared" si="2"/>
        <v>40</v>
      </c>
      <c r="W19" s="109">
        <f t="shared" si="3"/>
        <v>4</v>
      </c>
      <c r="Y19" s="116">
        <f t="shared" si="4"/>
        <v>9</v>
      </c>
      <c r="Z19" s="117">
        <f t="shared" si="5"/>
        <v>11</v>
      </c>
      <c r="AA19" s="116">
        <f t="shared" si="6"/>
        <v>11</v>
      </c>
      <c r="AB19" s="117">
        <f t="shared" si="7"/>
        <v>7</v>
      </c>
      <c r="AC19" s="116">
        <f t="shared" si="8"/>
        <v>11</v>
      </c>
      <c r="AD19" s="117">
        <f t="shared" si="9"/>
        <v>5</v>
      </c>
      <c r="AE19" s="116">
        <f t="shared" si="10"/>
        <v>2</v>
      </c>
      <c r="AF19" s="117">
        <f t="shared" si="11"/>
        <v>11</v>
      </c>
      <c r="AG19" s="116">
        <f t="shared" si="12"/>
        <v>11</v>
      </c>
      <c r="AH19" s="117">
        <f t="shared" si="13"/>
        <v>6</v>
      </c>
      <c r="AI19" s="13"/>
      <c r="AJ19" s="13"/>
      <c r="AK19" s="13"/>
      <c r="AL19" s="13"/>
    </row>
    <row r="20" spans="1:38" ht="16.5" thickBot="1">
      <c r="A20" s="120" t="s">
        <v>344</v>
      </c>
      <c r="B20" s="121" t="str">
        <f>IF(B11&gt;"",B11,"")</f>
        <v>Elma Nurmiaho</v>
      </c>
      <c r="C20" s="122" t="str">
        <f>IF(B12&gt;"",B12,"")</f>
        <v>Sofie Eriksson</v>
      </c>
      <c r="D20" s="123"/>
      <c r="E20" s="124"/>
      <c r="F20" s="230">
        <v>-10</v>
      </c>
      <c r="G20" s="231"/>
      <c r="H20" s="230">
        <v>-9</v>
      </c>
      <c r="I20" s="231"/>
      <c r="J20" s="230">
        <v>10</v>
      </c>
      <c r="K20" s="231"/>
      <c r="L20" s="230">
        <v>4</v>
      </c>
      <c r="M20" s="231"/>
      <c r="N20" s="230">
        <v>7</v>
      </c>
      <c r="O20" s="231"/>
      <c r="P20" s="125">
        <f t="shared" si="0"/>
        <v>3</v>
      </c>
      <c r="Q20" s="126">
        <f t="shared" si="1"/>
        <v>2</v>
      </c>
      <c r="R20" s="127"/>
      <c r="S20" s="128"/>
      <c r="U20" s="107">
        <f t="shared" si="2"/>
        <v>53</v>
      </c>
      <c r="V20" s="108">
        <f t="shared" si="2"/>
        <v>44</v>
      </c>
      <c r="W20" s="109">
        <f t="shared" si="3"/>
        <v>9</v>
      </c>
      <c r="Y20" s="129">
        <f t="shared" si="4"/>
        <v>10</v>
      </c>
      <c r="Z20" s="130">
        <f t="shared" si="5"/>
        <v>12</v>
      </c>
      <c r="AA20" s="129">
        <f t="shared" si="6"/>
        <v>9</v>
      </c>
      <c r="AB20" s="130">
        <f t="shared" si="7"/>
        <v>11</v>
      </c>
      <c r="AC20" s="129">
        <f t="shared" si="8"/>
        <v>12</v>
      </c>
      <c r="AD20" s="130">
        <f t="shared" si="9"/>
        <v>10</v>
      </c>
      <c r="AE20" s="129">
        <f t="shared" si="10"/>
        <v>11</v>
      </c>
      <c r="AF20" s="130">
        <f t="shared" si="11"/>
        <v>4</v>
      </c>
      <c r="AG20" s="129">
        <f t="shared" si="12"/>
        <v>11</v>
      </c>
      <c r="AH20" s="130">
        <f t="shared" si="13"/>
        <v>7</v>
      </c>
      <c r="AI20" s="13"/>
      <c r="AJ20" s="13"/>
      <c r="AK20" s="13"/>
      <c r="AL20" s="13"/>
    </row>
    <row r="21" ht="13.5" thickTop="1"/>
  </sheetData>
  <mergeCells count="53">
    <mergeCell ref="J6:M6"/>
    <mergeCell ref="N6:P6"/>
    <mergeCell ref="Q6:S6"/>
    <mergeCell ref="D7:F7"/>
    <mergeCell ref="G7:I7"/>
    <mergeCell ref="J7:M7"/>
    <mergeCell ref="Q7:S7"/>
    <mergeCell ref="D8:E8"/>
    <mergeCell ref="F8:G8"/>
    <mergeCell ref="H8:I8"/>
    <mergeCell ref="J8:K8"/>
    <mergeCell ref="L8:M8"/>
    <mergeCell ref="R8:S8"/>
    <mergeCell ref="R9:S9"/>
    <mergeCell ref="R10:S10"/>
    <mergeCell ref="R11:S11"/>
    <mergeCell ref="R12:S12"/>
    <mergeCell ref="F14:G14"/>
    <mergeCell ref="H14:I14"/>
    <mergeCell ref="J14:K14"/>
    <mergeCell ref="L14:M14"/>
    <mergeCell ref="N14:O14"/>
    <mergeCell ref="P14:Q14"/>
    <mergeCell ref="N15:O15"/>
    <mergeCell ref="F16:G16"/>
    <mergeCell ref="H16:I16"/>
    <mergeCell ref="J16:K16"/>
    <mergeCell ref="L16:M16"/>
    <mergeCell ref="N16:O16"/>
    <mergeCell ref="F15:G15"/>
    <mergeCell ref="H15:I15"/>
    <mergeCell ref="J15:K15"/>
    <mergeCell ref="L15:M15"/>
    <mergeCell ref="N17:O17"/>
    <mergeCell ref="F18:G18"/>
    <mergeCell ref="H18:I18"/>
    <mergeCell ref="J18:K18"/>
    <mergeCell ref="L18:M18"/>
    <mergeCell ref="N18:O18"/>
    <mergeCell ref="F17:G17"/>
    <mergeCell ref="H17:I17"/>
    <mergeCell ref="J17:K17"/>
    <mergeCell ref="L17:M17"/>
    <mergeCell ref="N19:O19"/>
    <mergeCell ref="F20:G20"/>
    <mergeCell ref="H20:I20"/>
    <mergeCell ref="J20:K20"/>
    <mergeCell ref="L20:M20"/>
    <mergeCell ref="N20:O20"/>
    <mergeCell ref="F19:G19"/>
    <mergeCell ref="H19:I19"/>
    <mergeCell ref="J19:K19"/>
    <mergeCell ref="L19:M19"/>
  </mergeCells>
  <printOptions/>
  <pageMargins left="0.75" right="0.75" top="1" bottom="1" header="0.5" footer="0.5"/>
  <pageSetup fitToHeight="1" fitToWidth="1" horizontalDpi="600" verticalDpi="600" orientation="portrait" paperSize="9" scale="4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75" zoomScaleNormal="75" zoomScaleSheetLayoutView="75" workbookViewId="0" topLeftCell="A34">
      <selection activeCell="C52" sqref="C52"/>
    </sheetView>
  </sheetViews>
  <sheetFormatPr defaultColWidth="9.140625" defaultRowHeight="12.75"/>
  <cols>
    <col min="2" max="2" width="4.00390625" style="0" customWidth="1"/>
    <col min="3" max="3" width="20.7109375" style="0" customWidth="1"/>
    <col min="4" max="4" width="10.57421875" style="0" customWidth="1"/>
    <col min="8" max="8" width="9.140625" style="13" customWidth="1"/>
  </cols>
  <sheetData>
    <row r="1" ht="12.75">
      <c r="A1" t="s">
        <v>365</v>
      </c>
    </row>
    <row r="3" spans="1:7" ht="12.75">
      <c r="A3" s="2">
        <v>1</v>
      </c>
      <c r="B3" s="2" t="s">
        <v>7</v>
      </c>
      <c r="C3" s="2" t="s">
        <v>122</v>
      </c>
      <c r="D3" s="2" t="s">
        <v>32</v>
      </c>
      <c r="E3" s="13"/>
      <c r="F3" s="13"/>
      <c r="G3" s="13"/>
    </row>
    <row r="4" spans="1:7" ht="12.75">
      <c r="A4" s="2">
        <f aca="true" t="shared" si="0" ref="A4:A34">A3+1</f>
        <v>2</v>
      </c>
      <c r="B4" s="2"/>
      <c r="C4" s="2"/>
      <c r="D4" s="2"/>
      <c r="E4" s="14"/>
      <c r="F4" s="13" t="s">
        <v>154</v>
      </c>
      <c r="G4" s="13"/>
    </row>
    <row r="5" spans="1:7" ht="12.75">
      <c r="A5" s="2">
        <f t="shared" si="0"/>
        <v>3</v>
      </c>
      <c r="B5" s="2"/>
      <c r="C5" s="2"/>
      <c r="D5" s="2"/>
      <c r="E5" s="13"/>
      <c r="F5" s="14" t="s">
        <v>595</v>
      </c>
      <c r="G5" s="13"/>
    </row>
    <row r="6" spans="1:7" ht="12.75">
      <c r="A6" s="2">
        <f t="shared" si="0"/>
        <v>4</v>
      </c>
      <c r="B6" s="2" t="s">
        <v>7</v>
      </c>
      <c r="C6" s="2" t="s">
        <v>92</v>
      </c>
      <c r="D6" s="2" t="s">
        <v>39</v>
      </c>
      <c r="E6" s="15"/>
      <c r="F6" s="16"/>
      <c r="G6" s="13" t="s">
        <v>154</v>
      </c>
    </row>
    <row r="7" spans="1:7" ht="12.75">
      <c r="A7" s="2">
        <f t="shared" si="0"/>
        <v>5</v>
      </c>
      <c r="B7" s="2"/>
      <c r="C7" s="2"/>
      <c r="D7" s="2"/>
      <c r="E7" s="13"/>
      <c r="F7" s="16"/>
      <c r="G7" s="17" t="s">
        <v>611</v>
      </c>
    </row>
    <row r="8" spans="1:7" ht="12.75">
      <c r="A8" s="2">
        <f t="shared" si="0"/>
        <v>6</v>
      </c>
      <c r="B8" s="2" t="s">
        <v>5</v>
      </c>
      <c r="C8" s="2" t="s">
        <v>220</v>
      </c>
      <c r="D8" s="2" t="s">
        <v>221</v>
      </c>
      <c r="E8" s="14"/>
      <c r="F8" s="18" t="s">
        <v>513</v>
      </c>
      <c r="G8" s="16"/>
    </row>
    <row r="9" spans="1:7" ht="12.75">
      <c r="A9" s="2">
        <f t="shared" si="0"/>
        <v>7</v>
      </c>
      <c r="B9" s="2"/>
      <c r="C9" s="2"/>
      <c r="D9" s="2"/>
      <c r="E9" s="13"/>
      <c r="F9" s="15" t="s">
        <v>569</v>
      </c>
      <c r="G9" s="16"/>
    </row>
    <row r="10" spans="1:8" ht="12.75">
      <c r="A10" s="2">
        <f t="shared" si="0"/>
        <v>8</v>
      </c>
      <c r="B10" s="2" t="s">
        <v>7</v>
      </c>
      <c r="C10" s="2" t="s">
        <v>226</v>
      </c>
      <c r="D10" s="2" t="s">
        <v>105</v>
      </c>
      <c r="E10" s="15"/>
      <c r="F10" s="13"/>
      <c r="G10" s="16"/>
      <c r="H10" s="13" t="s">
        <v>541</v>
      </c>
    </row>
    <row r="11" spans="1:8" ht="12.75">
      <c r="A11" s="2">
        <f t="shared" si="0"/>
        <v>9</v>
      </c>
      <c r="B11" s="2" t="s">
        <v>7</v>
      </c>
      <c r="C11" s="2" t="s">
        <v>285</v>
      </c>
      <c r="D11" s="2" t="s">
        <v>95</v>
      </c>
      <c r="E11" s="13"/>
      <c r="F11" s="13"/>
      <c r="G11" s="16"/>
      <c r="H11" s="17" t="s">
        <v>734</v>
      </c>
    </row>
    <row r="12" spans="1:8" ht="12.75">
      <c r="A12" s="2">
        <f t="shared" si="0"/>
        <v>10</v>
      </c>
      <c r="B12" s="2"/>
      <c r="C12" s="2"/>
      <c r="D12" s="2"/>
      <c r="E12" s="14"/>
      <c r="F12" s="13" t="s">
        <v>442</v>
      </c>
      <c r="G12" s="16"/>
      <c r="H12" s="16"/>
    </row>
    <row r="13" spans="1:8" ht="12.75">
      <c r="A13" s="2">
        <f t="shared" si="0"/>
        <v>11</v>
      </c>
      <c r="B13" s="2" t="s">
        <v>5</v>
      </c>
      <c r="C13" s="2" t="s">
        <v>209</v>
      </c>
      <c r="D13" s="2" t="s">
        <v>131</v>
      </c>
      <c r="E13" s="13" t="s">
        <v>442</v>
      </c>
      <c r="F13" s="14" t="s">
        <v>599</v>
      </c>
      <c r="G13" s="16"/>
      <c r="H13" s="16"/>
    </row>
    <row r="14" spans="1:8" ht="12.75">
      <c r="A14" s="2">
        <f t="shared" si="0"/>
        <v>12</v>
      </c>
      <c r="B14" s="2" t="s">
        <v>7</v>
      </c>
      <c r="C14" s="2" t="s">
        <v>230</v>
      </c>
      <c r="D14" s="2" t="s">
        <v>32</v>
      </c>
      <c r="E14" s="15" t="s">
        <v>559</v>
      </c>
      <c r="F14" s="16"/>
      <c r="G14" s="18" t="s">
        <v>541</v>
      </c>
      <c r="H14" s="16"/>
    </row>
    <row r="15" spans="1:8" ht="12.75">
      <c r="A15" s="2">
        <f t="shared" si="0"/>
        <v>13</v>
      </c>
      <c r="B15" s="2" t="s">
        <v>7</v>
      </c>
      <c r="C15" s="2" t="s">
        <v>171</v>
      </c>
      <c r="D15" s="2" t="s">
        <v>170</v>
      </c>
      <c r="E15" s="13" t="s">
        <v>496</v>
      </c>
      <c r="F15" s="13"/>
      <c r="G15" s="15" t="s">
        <v>620</v>
      </c>
      <c r="H15" s="16"/>
    </row>
    <row r="16" spans="1:8" ht="12.75">
      <c r="A16" s="2">
        <f t="shared" si="0"/>
        <v>14</v>
      </c>
      <c r="B16" s="2" t="s">
        <v>7</v>
      </c>
      <c r="C16" s="2" t="s">
        <v>430</v>
      </c>
      <c r="D16" s="2" t="s">
        <v>32</v>
      </c>
      <c r="E16" s="14" t="s">
        <v>561</v>
      </c>
      <c r="F16" s="19" t="s">
        <v>541</v>
      </c>
      <c r="G16" s="13"/>
      <c r="H16" s="16"/>
    </row>
    <row r="17" spans="1:8" ht="12.75">
      <c r="A17" s="2">
        <f t="shared" si="0"/>
        <v>15</v>
      </c>
      <c r="B17" s="2"/>
      <c r="C17" s="2"/>
      <c r="D17" s="2"/>
      <c r="E17" s="13"/>
      <c r="F17" s="15" t="s">
        <v>609</v>
      </c>
      <c r="G17" s="13"/>
      <c r="H17" s="16"/>
    </row>
    <row r="18" spans="1:8" ht="12.75">
      <c r="A18" s="2">
        <f t="shared" si="0"/>
        <v>16</v>
      </c>
      <c r="B18" s="2" t="s">
        <v>7</v>
      </c>
      <c r="C18" s="2" t="s">
        <v>106</v>
      </c>
      <c r="D18" s="2" t="s">
        <v>33</v>
      </c>
      <c r="E18" s="15"/>
      <c r="F18" s="13"/>
      <c r="G18" s="13"/>
      <c r="H18" s="16"/>
    </row>
    <row r="19" spans="1:9" ht="12.75">
      <c r="A19" s="2">
        <f t="shared" si="0"/>
        <v>17</v>
      </c>
      <c r="B19" s="2" t="s">
        <v>7</v>
      </c>
      <c r="C19" s="2" t="s">
        <v>89</v>
      </c>
      <c r="D19" s="2" t="s">
        <v>39</v>
      </c>
      <c r="E19" s="13"/>
      <c r="F19" s="13"/>
      <c r="G19" s="13"/>
      <c r="H19" s="16"/>
      <c r="I19" s="131">
        <v>30</v>
      </c>
    </row>
    <row r="20" spans="1:9" ht="12.75">
      <c r="A20" s="2">
        <f t="shared" si="0"/>
        <v>18</v>
      </c>
      <c r="B20" s="2"/>
      <c r="C20" s="2"/>
      <c r="D20" s="2"/>
      <c r="E20" s="14"/>
      <c r="F20" s="30" t="s">
        <v>521</v>
      </c>
      <c r="G20" s="11"/>
      <c r="H20" s="16"/>
      <c r="I20" s="132" t="s">
        <v>621</v>
      </c>
    </row>
    <row r="21" spans="1:9" ht="12.75">
      <c r="A21" s="2">
        <f t="shared" si="0"/>
        <v>19</v>
      </c>
      <c r="B21" s="2" t="s">
        <v>5</v>
      </c>
      <c r="C21" s="2" t="s">
        <v>210</v>
      </c>
      <c r="D21" s="2" t="s">
        <v>131</v>
      </c>
      <c r="E21" s="13" t="s">
        <v>446</v>
      </c>
      <c r="F21" s="14" t="s">
        <v>588</v>
      </c>
      <c r="G21" s="13"/>
      <c r="H21" s="16"/>
      <c r="I21" s="133"/>
    </row>
    <row r="22" spans="1:9" ht="12.75">
      <c r="A22" s="2">
        <f t="shared" si="0"/>
        <v>20</v>
      </c>
      <c r="B22" s="2" t="s">
        <v>7</v>
      </c>
      <c r="C22" s="2" t="s">
        <v>97</v>
      </c>
      <c r="D22" s="2" t="s">
        <v>32</v>
      </c>
      <c r="E22" s="15" t="s">
        <v>558</v>
      </c>
      <c r="F22" s="16"/>
      <c r="G22" s="13" t="s">
        <v>444</v>
      </c>
      <c r="H22" s="16"/>
      <c r="I22" s="133"/>
    </row>
    <row r="23" spans="1:9" ht="12.75">
      <c r="A23" s="2">
        <f t="shared" si="0"/>
        <v>21</v>
      </c>
      <c r="B23" s="2" t="s">
        <v>7</v>
      </c>
      <c r="C23" s="2" t="s">
        <v>108</v>
      </c>
      <c r="D23" s="2" t="s">
        <v>198</v>
      </c>
      <c r="E23" s="13" t="s">
        <v>444</v>
      </c>
      <c r="F23" s="13"/>
      <c r="G23" s="14" t="s">
        <v>594</v>
      </c>
      <c r="H23" s="16"/>
      <c r="I23" s="133"/>
    </row>
    <row r="24" spans="1:9" ht="12.75">
      <c r="A24" s="2">
        <f t="shared" si="0"/>
        <v>22</v>
      </c>
      <c r="B24" s="2" t="s">
        <v>7</v>
      </c>
      <c r="C24" s="2" t="s">
        <v>429</v>
      </c>
      <c r="D24" s="2" t="s">
        <v>39</v>
      </c>
      <c r="E24" s="14" t="s">
        <v>560</v>
      </c>
      <c r="F24" s="19" t="s">
        <v>444</v>
      </c>
      <c r="G24" s="16"/>
      <c r="H24" s="16"/>
      <c r="I24" s="133"/>
    </row>
    <row r="25" spans="1:9" ht="12.75">
      <c r="A25" s="2">
        <f t="shared" si="0"/>
        <v>23</v>
      </c>
      <c r="B25" s="2"/>
      <c r="C25" s="2"/>
      <c r="D25" s="2"/>
      <c r="E25" s="13"/>
      <c r="F25" s="20" t="s">
        <v>574</v>
      </c>
      <c r="G25" s="16"/>
      <c r="H25" s="16"/>
      <c r="I25" s="133"/>
    </row>
    <row r="26" spans="1:9" ht="12.75">
      <c r="A26" s="2">
        <f t="shared" si="0"/>
        <v>24</v>
      </c>
      <c r="B26" s="2" t="s">
        <v>7</v>
      </c>
      <c r="C26" s="2" t="s">
        <v>167</v>
      </c>
      <c r="D26" s="2" t="s">
        <v>161</v>
      </c>
      <c r="E26" s="15"/>
      <c r="F26" s="13"/>
      <c r="G26" s="16"/>
      <c r="H26" s="18" t="s">
        <v>434</v>
      </c>
      <c r="I26" s="133"/>
    </row>
    <row r="27" spans="1:9" ht="12.75">
      <c r="A27" s="2">
        <f t="shared" si="0"/>
        <v>25</v>
      </c>
      <c r="B27" s="2" t="s">
        <v>7</v>
      </c>
      <c r="C27" s="2" t="s">
        <v>177</v>
      </c>
      <c r="D27" s="2" t="s">
        <v>179</v>
      </c>
      <c r="E27" s="13"/>
      <c r="F27" s="13"/>
      <c r="G27" s="16"/>
      <c r="H27" s="21" t="s">
        <v>613</v>
      </c>
      <c r="I27" s="133"/>
    </row>
    <row r="28" spans="1:9" ht="12.75">
      <c r="A28" s="2">
        <f t="shared" si="0"/>
        <v>26</v>
      </c>
      <c r="B28" s="2"/>
      <c r="C28" s="2"/>
      <c r="D28" s="2"/>
      <c r="E28" s="14"/>
      <c r="F28" s="13" t="s">
        <v>453</v>
      </c>
      <c r="G28" s="16"/>
      <c r="I28" s="133"/>
    </row>
    <row r="29" spans="1:9" ht="12.75">
      <c r="A29" s="2">
        <f t="shared" si="0"/>
        <v>27</v>
      </c>
      <c r="B29" s="2" t="s">
        <v>5</v>
      </c>
      <c r="C29" s="2"/>
      <c r="D29" s="2"/>
      <c r="E29" s="13"/>
      <c r="F29" s="14" t="s">
        <v>577</v>
      </c>
      <c r="G29" s="16"/>
      <c r="I29" s="133"/>
    </row>
    <row r="30" spans="1:9" ht="12.75">
      <c r="A30" s="2">
        <f t="shared" si="0"/>
        <v>28</v>
      </c>
      <c r="B30" s="2" t="s">
        <v>7</v>
      </c>
      <c r="C30" s="2" t="s">
        <v>148</v>
      </c>
      <c r="D30" s="2" t="s">
        <v>218</v>
      </c>
      <c r="E30" s="15"/>
      <c r="F30" s="16"/>
      <c r="G30" s="18" t="s">
        <v>434</v>
      </c>
      <c r="I30" s="133"/>
    </row>
    <row r="31" spans="1:9" ht="12.75">
      <c r="A31" s="2">
        <f t="shared" si="0"/>
        <v>29</v>
      </c>
      <c r="B31" s="2" t="s">
        <v>7</v>
      </c>
      <c r="C31" s="2" t="s">
        <v>192</v>
      </c>
      <c r="D31" s="2" t="s">
        <v>170</v>
      </c>
      <c r="E31" s="13" t="s">
        <v>434</v>
      </c>
      <c r="F31" s="13"/>
      <c r="G31" s="15" t="s">
        <v>589</v>
      </c>
      <c r="I31" s="133"/>
    </row>
    <row r="32" spans="1:9" ht="12.75">
      <c r="A32" s="2">
        <f t="shared" si="0"/>
        <v>30</v>
      </c>
      <c r="B32" s="2" t="s">
        <v>7</v>
      </c>
      <c r="C32" s="2" t="s">
        <v>428</v>
      </c>
      <c r="D32" s="2" t="s">
        <v>39</v>
      </c>
      <c r="E32" s="14" t="s">
        <v>562</v>
      </c>
      <c r="F32" s="19" t="s">
        <v>434</v>
      </c>
      <c r="G32" s="13"/>
      <c r="I32" s="133"/>
    </row>
    <row r="33" spans="1:9" ht="12.75">
      <c r="A33" s="2">
        <f t="shared" si="0"/>
        <v>31</v>
      </c>
      <c r="B33" s="2"/>
      <c r="C33" s="2"/>
      <c r="D33" s="2"/>
      <c r="E33" s="13"/>
      <c r="F33" s="20" t="s">
        <v>579</v>
      </c>
      <c r="G33" s="13"/>
      <c r="I33" s="133"/>
    </row>
    <row r="34" spans="1:10" ht="12.75">
      <c r="A34" s="2">
        <f t="shared" si="0"/>
        <v>32</v>
      </c>
      <c r="B34" s="2" t="s">
        <v>7</v>
      </c>
      <c r="C34" s="2" t="s">
        <v>71</v>
      </c>
      <c r="D34" s="2" t="s">
        <v>33</v>
      </c>
      <c r="E34" s="15"/>
      <c r="F34" s="13"/>
      <c r="G34" s="13"/>
      <c r="I34" s="133"/>
      <c r="J34">
        <v>30</v>
      </c>
    </row>
    <row r="35" spans="1:10" ht="12.75">
      <c r="A35" s="2">
        <v>33</v>
      </c>
      <c r="B35" s="2" t="s">
        <v>7</v>
      </c>
      <c r="C35" s="2" t="s">
        <v>41</v>
      </c>
      <c r="D35" s="2" t="s">
        <v>135</v>
      </c>
      <c r="E35" s="13"/>
      <c r="F35" s="13"/>
      <c r="G35" s="13"/>
      <c r="I35" s="133"/>
      <c r="J35" s="209" t="s">
        <v>623</v>
      </c>
    </row>
    <row r="36" spans="1:9" ht="12.75">
      <c r="A36" s="2">
        <f aca="true" t="shared" si="1" ref="A36:A66">A35+1</f>
        <v>34</v>
      </c>
      <c r="B36" s="2"/>
      <c r="C36" s="5"/>
      <c r="D36" s="5"/>
      <c r="E36" s="14"/>
      <c r="F36" s="13" t="s">
        <v>529</v>
      </c>
      <c r="G36" s="13"/>
      <c r="I36" s="133"/>
    </row>
    <row r="37" spans="1:9" ht="12.75">
      <c r="A37" s="2">
        <f t="shared" si="1"/>
        <v>35</v>
      </c>
      <c r="B37" s="2" t="s">
        <v>5</v>
      </c>
      <c r="C37" s="2" t="s">
        <v>128</v>
      </c>
      <c r="D37" s="2" t="s">
        <v>198</v>
      </c>
      <c r="E37" s="13" t="s">
        <v>490</v>
      </c>
      <c r="F37" s="14" t="s">
        <v>581</v>
      </c>
      <c r="G37" s="13"/>
      <c r="I37" s="133"/>
    </row>
    <row r="38" spans="1:9" ht="12.75">
      <c r="A38" s="2">
        <f t="shared" si="1"/>
        <v>36</v>
      </c>
      <c r="B38" s="2" t="s">
        <v>7</v>
      </c>
      <c r="C38" s="2" t="s">
        <v>178</v>
      </c>
      <c r="D38" s="2" t="s">
        <v>179</v>
      </c>
      <c r="E38" s="15" t="s">
        <v>563</v>
      </c>
      <c r="F38" s="16"/>
      <c r="G38" s="13" t="s">
        <v>529</v>
      </c>
      <c r="I38" s="133"/>
    </row>
    <row r="39" spans="1:9" ht="12.75">
      <c r="A39" s="2">
        <f t="shared" si="1"/>
        <v>37</v>
      </c>
      <c r="B39" s="2" t="s">
        <v>7</v>
      </c>
      <c r="C39" s="2" t="s">
        <v>164</v>
      </c>
      <c r="D39" s="2" t="s">
        <v>38</v>
      </c>
      <c r="E39" s="13" t="s">
        <v>590</v>
      </c>
      <c r="F39" s="16"/>
      <c r="G39" s="17" t="s">
        <v>612</v>
      </c>
      <c r="I39" s="133"/>
    </row>
    <row r="40" spans="1:9" ht="12.75">
      <c r="A40" s="2">
        <f t="shared" si="1"/>
        <v>38</v>
      </c>
      <c r="B40" s="2" t="s">
        <v>7</v>
      </c>
      <c r="C40" s="2" t="s">
        <v>414</v>
      </c>
      <c r="D40" s="2" t="s">
        <v>33</v>
      </c>
      <c r="E40" s="14" t="s">
        <v>591</v>
      </c>
      <c r="F40" s="18" t="s">
        <v>590</v>
      </c>
      <c r="G40" s="16"/>
      <c r="I40" s="133"/>
    </row>
    <row r="41" spans="1:9" ht="12.75">
      <c r="A41" s="2">
        <f t="shared" si="1"/>
        <v>39</v>
      </c>
      <c r="B41" s="2"/>
      <c r="C41" s="2"/>
      <c r="D41" s="2"/>
      <c r="E41" s="13"/>
      <c r="F41" s="15" t="s">
        <v>607</v>
      </c>
      <c r="G41" s="16"/>
      <c r="I41" s="133"/>
    </row>
    <row r="42" spans="1:9" ht="12.75">
      <c r="A42" s="2">
        <f t="shared" si="1"/>
        <v>40</v>
      </c>
      <c r="B42" s="2" t="s">
        <v>7</v>
      </c>
      <c r="C42" s="2" t="s">
        <v>88</v>
      </c>
      <c r="D42" s="5" t="s">
        <v>39</v>
      </c>
      <c r="E42" s="15"/>
      <c r="F42" s="13"/>
      <c r="G42" s="16"/>
      <c r="H42" s="13" t="s">
        <v>529</v>
      </c>
      <c r="I42" s="133"/>
    </row>
    <row r="43" spans="1:9" ht="12.75">
      <c r="A43" s="2">
        <f t="shared" si="1"/>
        <v>41</v>
      </c>
      <c r="B43" s="2" t="s">
        <v>7</v>
      </c>
      <c r="C43" s="2" t="s">
        <v>224</v>
      </c>
      <c r="D43" s="2" t="s">
        <v>30</v>
      </c>
      <c r="E43" s="13"/>
      <c r="F43" s="13"/>
      <c r="G43" s="16"/>
      <c r="H43" s="17" t="s">
        <v>617</v>
      </c>
      <c r="I43" s="133"/>
    </row>
    <row r="44" spans="1:9" ht="12.75">
      <c r="A44" s="2">
        <f t="shared" si="1"/>
        <v>42</v>
      </c>
      <c r="B44" s="2"/>
      <c r="C44" s="2"/>
      <c r="D44" s="2"/>
      <c r="E44" s="14"/>
      <c r="F44" s="13" t="s">
        <v>535</v>
      </c>
      <c r="G44" s="16"/>
      <c r="H44" s="16"/>
      <c r="I44" s="133"/>
    </row>
    <row r="45" spans="1:9" ht="12.75">
      <c r="A45" s="2">
        <f t="shared" si="1"/>
        <v>43</v>
      </c>
      <c r="B45" s="2" t="s">
        <v>5</v>
      </c>
      <c r="C45" s="2" t="s">
        <v>219</v>
      </c>
      <c r="D45" s="2" t="s">
        <v>221</v>
      </c>
      <c r="E45" s="13" t="s">
        <v>509</v>
      </c>
      <c r="F45" s="14" t="s">
        <v>582</v>
      </c>
      <c r="G45" s="16"/>
      <c r="H45" s="16"/>
      <c r="I45" s="133"/>
    </row>
    <row r="46" spans="1:9" ht="12.75">
      <c r="A46" s="2">
        <f t="shared" si="1"/>
        <v>44</v>
      </c>
      <c r="B46" s="2" t="s">
        <v>7</v>
      </c>
      <c r="C46" s="2" t="s">
        <v>163</v>
      </c>
      <c r="D46" s="2" t="s">
        <v>38</v>
      </c>
      <c r="E46" s="15" t="s">
        <v>567</v>
      </c>
      <c r="F46" s="16"/>
      <c r="G46" s="18" t="s">
        <v>505</v>
      </c>
      <c r="H46" s="16"/>
      <c r="I46" s="133"/>
    </row>
    <row r="47" spans="1:9" ht="12.75">
      <c r="A47" s="2">
        <f t="shared" si="1"/>
        <v>45</v>
      </c>
      <c r="B47" s="2" t="s">
        <v>7</v>
      </c>
      <c r="C47" s="2" t="s">
        <v>104</v>
      </c>
      <c r="D47" s="2" t="s">
        <v>105</v>
      </c>
      <c r="E47" s="13"/>
      <c r="F47" s="13"/>
      <c r="G47" s="15" t="s">
        <v>592</v>
      </c>
      <c r="H47" s="16"/>
      <c r="I47" s="133"/>
    </row>
    <row r="48" spans="1:9" ht="12.75">
      <c r="A48" s="2">
        <f t="shared" si="1"/>
        <v>46</v>
      </c>
      <c r="B48" s="2"/>
      <c r="C48" s="2"/>
      <c r="D48" s="2"/>
      <c r="E48" s="14"/>
      <c r="F48" s="19" t="s">
        <v>505</v>
      </c>
      <c r="G48" s="13"/>
      <c r="H48" s="16"/>
      <c r="I48" s="133"/>
    </row>
    <row r="49" spans="1:9" ht="12.75">
      <c r="A49" s="2">
        <f t="shared" si="1"/>
        <v>47</v>
      </c>
      <c r="B49" s="2"/>
      <c r="C49" s="2"/>
      <c r="D49" s="2"/>
      <c r="E49" s="13"/>
      <c r="F49" s="15" t="s">
        <v>572</v>
      </c>
      <c r="G49" s="13"/>
      <c r="H49" s="16"/>
      <c r="I49" s="133"/>
    </row>
    <row r="50" spans="1:9" ht="12.75">
      <c r="A50" s="2">
        <f t="shared" si="1"/>
        <v>48</v>
      </c>
      <c r="B50" s="2" t="s">
        <v>7</v>
      </c>
      <c r="C50" s="2" t="s">
        <v>114</v>
      </c>
      <c r="D50" s="2" t="s">
        <v>31</v>
      </c>
      <c r="E50" s="15"/>
      <c r="F50" s="13"/>
      <c r="G50" s="13"/>
      <c r="H50" s="16"/>
      <c r="I50" s="134">
        <v>33</v>
      </c>
    </row>
    <row r="51" spans="1:9" ht="12.75">
      <c r="A51" s="2">
        <f t="shared" si="1"/>
        <v>49</v>
      </c>
      <c r="B51" s="2" t="s">
        <v>7</v>
      </c>
      <c r="C51" s="2" t="s">
        <v>111</v>
      </c>
      <c r="D51" s="2" t="s">
        <v>33</v>
      </c>
      <c r="E51" s="13" t="s">
        <v>565</v>
      </c>
      <c r="F51" s="13"/>
      <c r="G51" s="13"/>
      <c r="H51" s="16"/>
      <c r="I51" t="s">
        <v>622</v>
      </c>
    </row>
    <row r="52" spans="1:8" ht="12.75">
      <c r="A52" s="2">
        <f t="shared" si="1"/>
        <v>50</v>
      </c>
      <c r="B52" s="2" t="s">
        <v>5</v>
      </c>
      <c r="C52" s="2" t="s">
        <v>735</v>
      </c>
      <c r="D52" s="2" t="s">
        <v>189</v>
      </c>
      <c r="E52" s="14" t="s">
        <v>566</v>
      </c>
      <c r="F52" s="30" t="s">
        <v>565</v>
      </c>
      <c r="G52" s="11"/>
      <c r="H52" s="16"/>
    </row>
    <row r="53" spans="1:8" ht="12.75">
      <c r="A53" s="2">
        <f t="shared" si="1"/>
        <v>51</v>
      </c>
      <c r="B53" s="2"/>
      <c r="C53" s="2"/>
      <c r="D53" s="5"/>
      <c r="E53" s="13"/>
      <c r="F53" s="14" t="s">
        <v>598</v>
      </c>
      <c r="G53" s="13"/>
      <c r="H53" s="16"/>
    </row>
    <row r="54" spans="1:8" ht="12.75">
      <c r="A54" s="2">
        <f t="shared" si="1"/>
        <v>52</v>
      </c>
      <c r="B54" s="2" t="s">
        <v>7</v>
      </c>
      <c r="C54" s="5" t="s">
        <v>284</v>
      </c>
      <c r="D54" s="5" t="s">
        <v>170</v>
      </c>
      <c r="E54" s="15"/>
      <c r="F54" s="16"/>
      <c r="G54" s="13" t="s">
        <v>565</v>
      </c>
      <c r="H54" s="16"/>
    </row>
    <row r="55" spans="1:8" ht="12.75">
      <c r="A55" s="2">
        <f t="shared" si="1"/>
        <v>53</v>
      </c>
      <c r="B55" s="2" t="s">
        <v>7</v>
      </c>
      <c r="C55" s="2" t="s">
        <v>176</v>
      </c>
      <c r="D55" s="2" t="s">
        <v>179</v>
      </c>
      <c r="E55" s="13" t="s">
        <v>518</v>
      </c>
      <c r="F55" s="13"/>
      <c r="G55" s="14" t="s">
        <v>615</v>
      </c>
      <c r="H55" s="16"/>
    </row>
    <row r="56" spans="1:8" ht="12.75">
      <c r="A56" s="2">
        <f t="shared" si="1"/>
        <v>54</v>
      </c>
      <c r="B56" s="2" t="s">
        <v>7</v>
      </c>
      <c r="C56" s="2" t="s">
        <v>426</v>
      </c>
      <c r="D56" s="2" t="s">
        <v>105</v>
      </c>
      <c r="E56" s="14" t="s">
        <v>575</v>
      </c>
      <c r="F56" s="19" t="s">
        <v>585</v>
      </c>
      <c r="G56" s="16"/>
      <c r="H56" s="16"/>
    </row>
    <row r="57" spans="1:8" ht="12.75">
      <c r="A57" s="2">
        <f t="shared" si="1"/>
        <v>55</v>
      </c>
      <c r="B57" s="2"/>
      <c r="C57" s="2"/>
      <c r="D57" s="2"/>
      <c r="E57" s="13"/>
      <c r="F57" s="20" t="s">
        <v>586</v>
      </c>
      <c r="G57" s="16"/>
      <c r="H57" s="16"/>
    </row>
    <row r="58" spans="1:8" ht="12.75">
      <c r="A58" s="2">
        <f t="shared" si="1"/>
        <v>56</v>
      </c>
      <c r="B58" s="2" t="s">
        <v>7</v>
      </c>
      <c r="C58" s="2" t="s">
        <v>138</v>
      </c>
      <c r="D58" s="2" t="s">
        <v>39</v>
      </c>
      <c r="E58" s="15"/>
      <c r="F58" s="13"/>
      <c r="G58" s="16"/>
      <c r="H58" s="18" t="s">
        <v>565</v>
      </c>
    </row>
    <row r="59" spans="1:8" ht="12.75">
      <c r="A59" s="2">
        <f t="shared" si="1"/>
        <v>57</v>
      </c>
      <c r="B59" s="2" t="s">
        <v>7</v>
      </c>
      <c r="C59" s="2" t="s">
        <v>168</v>
      </c>
      <c r="D59" s="2" t="s">
        <v>161</v>
      </c>
      <c r="E59" s="13" t="s">
        <v>570</v>
      </c>
      <c r="F59" s="13"/>
      <c r="G59" s="16"/>
      <c r="H59" s="21" t="s">
        <v>697</v>
      </c>
    </row>
    <row r="60" spans="1:7" ht="12.75">
      <c r="A60" s="2">
        <f t="shared" si="1"/>
        <v>58</v>
      </c>
      <c r="B60" s="2" t="s">
        <v>5</v>
      </c>
      <c r="C60" s="2" t="s">
        <v>211</v>
      </c>
      <c r="D60" s="5" t="s">
        <v>131</v>
      </c>
      <c r="E60" s="14" t="s">
        <v>571</v>
      </c>
      <c r="F60" s="13" t="s">
        <v>570</v>
      </c>
      <c r="G60" s="16"/>
    </row>
    <row r="61" spans="1:7" ht="12.75">
      <c r="A61" s="2">
        <f t="shared" si="1"/>
        <v>59</v>
      </c>
      <c r="B61" s="2"/>
      <c r="C61" s="2"/>
      <c r="D61" s="2"/>
      <c r="E61" s="13"/>
      <c r="F61" s="14" t="s">
        <v>583</v>
      </c>
      <c r="G61" s="16"/>
    </row>
    <row r="62" spans="1:7" ht="12.75">
      <c r="A62" s="2">
        <f t="shared" si="1"/>
        <v>60</v>
      </c>
      <c r="B62" s="2" t="s">
        <v>5</v>
      </c>
      <c r="C62" s="2" t="s">
        <v>202</v>
      </c>
      <c r="D62" s="2" t="s">
        <v>35</v>
      </c>
      <c r="E62" s="15"/>
      <c r="F62" s="16"/>
      <c r="G62" s="18" t="s">
        <v>539</v>
      </c>
    </row>
    <row r="63" spans="1:7" ht="12.75">
      <c r="A63" s="2">
        <f t="shared" si="1"/>
        <v>61</v>
      </c>
      <c r="B63" s="2" t="s">
        <v>7</v>
      </c>
      <c r="C63" s="2" t="s">
        <v>354</v>
      </c>
      <c r="D63" s="2" t="s">
        <v>189</v>
      </c>
      <c r="E63" s="13"/>
      <c r="F63" s="13"/>
      <c r="G63" s="15" t="s">
        <v>597</v>
      </c>
    </row>
    <row r="64" spans="1:7" ht="12.75">
      <c r="A64" s="2">
        <f t="shared" si="1"/>
        <v>62</v>
      </c>
      <c r="B64" s="2"/>
      <c r="C64" s="2"/>
      <c r="D64" s="2"/>
      <c r="E64" s="14"/>
      <c r="F64" s="19" t="s">
        <v>539</v>
      </c>
      <c r="G64" s="13"/>
    </row>
    <row r="65" spans="1:7" ht="12.75">
      <c r="A65" s="2">
        <f t="shared" si="1"/>
        <v>63</v>
      </c>
      <c r="B65" s="2"/>
      <c r="C65" s="2"/>
      <c r="D65" s="2"/>
      <c r="E65" s="13"/>
      <c r="F65" s="20" t="s">
        <v>573</v>
      </c>
      <c r="G65" s="13"/>
    </row>
    <row r="66" spans="1:7" ht="12.75">
      <c r="A66" s="2">
        <f t="shared" si="1"/>
        <v>64</v>
      </c>
      <c r="B66" s="2" t="s">
        <v>7</v>
      </c>
      <c r="C66" s="2" t="s">
        <v>126</v>
      </c>
      <c r="D66" s="2" t="s">
        <v>38</v>
      </c>
      <c r="E66" s="15"/>
      <c r="F66" s="13"/>
      <c r="G66" s="13"/>
    </row>
    <row r="67" spans="5:7" ht="12.75">
      <c r="E67" s="13"/>
      <c r="F67" s="13"/>
      <c r="G67" s="13"/>
    </row>
  </sheetData>
  <printOptions/>
  <pageMargins left="0.75" right="0.75" top="1" bottom="1" header="0.5" footer="0.5"/>
  <pageSetup horizontalDpi="600" verticalDpi="600" orientation="portrait" paperSize="9" scale="92" r:id="rId1"/>
  <rowBreaks count="1" manualBreakCount="1">
    <brk id="3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L121"/>
  <sheetViews>
    <sheetView view="pageBreakPreview" zoomScale="60" zoomScaleNormal="60" workbookViewId="0" topLeftCell="A52">
      <selection activeCell="B61" sqref="B61:C61"/>
    </sheetView>
  </sheetViews>
  <sheetFormatPr defaultColWidth="9.140625" defaultRowHeight="12.75"/>
  <cols>
    <col min="1" max="1" width="19.140625" style="0" customWidth="1"/>
    <col min="2" max="2" width="19.28125" style="0" customWidth="1"/>
    <col min="3" max="3" width="12.421875" style="0" customWidth="1"/>
  </cols>
  <sheetData>
    <row r="1" ht="12.75">
      <c r="A1" t="s">
        <v>409</v>
      </c>
    </row>
    <row r="3" spans="1:38" ht="13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6.5" thickTop="1">
      <c r="A4" s="32"/>
      <c r="B4" s="33"/>
      <c r="C4" s="34"/>
      <c r="D4" s="34"/>
      <c r="E4" s="34"/>
      <c r="F4" s="35"/>
      <c r="G4" s="34"/>
      <c r="H4" s="36" t="s">
        <v>324</v>
      </c>
      <c r="I4" s="37"/>
      <c r="J4" s="213" t="s">
        <v>24</v>
      </c>
      <c r="K4" s="214"/>
      <c r="L4" s="214"/>
      <c r="M4" s="215"/>
      <c r="N4" s="216" t="s">
        <v>325</v>
      </c>
      <c r="O4" s="217"/>
      <c r="P4" s="217"/>
      <c r="Q4" s="218" t="s">
        <v>4</v>
      </c>
      <c r="R4" s="219"/>
      <c r="S4" s="220"/>
      <c r="AI4" s="13"/>
      <c r="AJ4" s="13"/>
      <c r="AK4" s="13"/>
      <c r="AL4" s="13"/>
    </row>
    <row r="5" spans="1:38" ht="16.5" thickBot="1">
      <c r="A5" s="38"/>
      <c r="B5" s="39"/>
      <c r="C5" s="40" t="s">
        <v>326</v>
      </c>
      <c r="D5" s="232"/>
      <c r="E5" s="233"/>
      <c r="F5" s="234"/>
      <c r="G5" s="235" t="s">
        <v>327</v>
      </c>
      <c r="H5" s="236"/>
      <c r="I5" s="236"/>
      <c r="J5" s="237"/>
      <c r="K5" s="237"/>
      <c r="L5" s="237"/>
      <c r="M5" s="238"/>
      <c r="N5" s="41" t="s">
        <v>328</v>
      </c>
      <c r="O5" s="42"/>
      <c r="P5" s="42"/>
      <c r="Q5" s="222"/>
      <c r="R5" s="222"/>
      <c r="S5" s="223"/>
      <c r="AI5" s="13"/>
      <c r="AJ5" s="13"/>
      <c r="AK5" s="13"/>
      <c r="AL5" s="13"/>
    </row>
    <row r="6" spans="1:38" ht="15.75" thickTop="1">
      <c r="A6" s="43"/>
      <c r="B6" s="44" t="s">
        <v>329</v>
      </c>
      <c r="C6" s="45" t="s">
        <v>330</v>
      </c>
      <c r="D6" s="226" t="s">
        <v>154</v>
      </c>
      <c r="E6" s="227"/>
      <c r="F6" s="226" t="s">
        <v>157</v>
      </c>
      <c r="G6" s="227"/>
      <c r="H6" s="226" t="s">
        <v>331</v>
      </c>
      <c r="I6" s="227"/>
      <c r="J6" s="226" t="s">
        <v>156</v>
      </c>
      <c r="K6" s="227"/>
      <c r="L6" s="226"/>
      <c r="M6" s="227"/>
      <c r="N6" s="46" t="s">
        <v>236</v>
      </c>
      <c r="O6" s="47" t="s">
        <v>332</v>
      </c>
      <c r="P6" s="48" t="s">
        <v>333</v>
      </c>
      <c r="Q6" s="49"/>
      <c r="R6" s="228" t="s">
        <v>50</v>
      </c>
      <c r="S6" s="229"/>
      <c r="U6" s="50" t="s">
        <v>334</v>
      </c>
      <c r="V6" s="51"/>
      <c r="W6" s="52" t="s">
        <v>335</v>
      </c>
      <c r="AI6" s="13"/>
      <c r="AJ6" s="13"/>
      <c r="AK6" s="13"/>
      <c r="AL6" s="13"/>
    </row>
    <row r="7" spans="1:38" ht="12.75">
      <c r="A7" s="53" t="s">
        <v>154</v>
      </c>
      <c r="B7" s="54" t="s">
        <v>200</v>
      </c>
      <c r="C7" s="55" t="s">
        <v>39</v>
      </c>
      <c r="D7" s="56"/>
      <c r="E7" s="57"/>
      <c r="F7" s="58">
        <f>+P17</f>
        <v>3</v>
      </c>
      <c r="G7" s="59">
        <f>+Q17</f>
        <v>0</v>
      </c>
      <c r="H7" s="58">
        <f>P13</f>
        <v>3</v>
      </c>
      <c r="I7" s="59">
        <f>Q13</f>
        <v>0</v>
      </c>
      <c r="J7" s="58">
        <f>P15</f>
      </c>
      <c r="K7" s="59">
        <f>Q15</f>
      </c>
      <c r="L7" s="58"/>
      <c r="M7" s="59"/>
      <c r="N7" s="60">
        <f>IF(SUM(D7:M7)=0,"",COUNTIF(E7:E10,"3"))</f>
        <v>2</v>
      </c>
      <c r="O7" s="61">
        <f>IF(SUM(E7:N7)=0,"",COUNTIF(D7:D10,"3"))</f>
        <v>0</v>
      </c>
      <c r="P7" s="62">
        <f>IF(SUM(D7:M7)=0,"",SUM(E7:E10))</f>
        <v>6</v>
      </c>
      <c r="Q7" s="63">
        <f>IF(SUM(D7:M7)=0,"",SUM(D7:D10))</f>
        <v>0</v>
      </c>
      <c r="R7" s="221"/>
      <c r="S7" s="212"/>
      <c r="U7" s="64">
        <f>+U13+U15+U17</f>
        <v>68</v>
      </c>
      <c r="V7" s="65">
        <f>+V13+V15+V17</f>
        <v>41</v>
      </c>
      <c r="W7" s="66">
        <f>+U7-V7</f>
        <v>27</v>
      </c>
      <c r="AI7" s="13"/>
      <c r="AJ7" s="13"/>
      <c r="AK7" s="13"/>
      <c r="AL7" s="13"/>
    </row>
    <row r="8" spans="1:38" ht="12.75">
      <c r="A8" s="67" t="s">
        <v>157</v>
      </c>
      <c r="B8" s="54" t="s">
        <v>102</v>
      </c>
      <c r="C8" s="68" t="s">
        <v>95</v>
      </c>
      <c r="D8" s="69">
        <f>+Q17</f>
        <v>0</v>
      </c>
      <c r="E8" s="70">
        <f>+P17</f>
        <v>3</v>
      </c>
      <c r="F8" s="71"/>
      <c r="G8" s="72"/>
      <c r="H8" s="69">
        <f>P16</f>
        <v>2</v>
      </c>
      <c r="I8" s="70">
        <f>Q16</f>
        <v>3</v>
      </c>
      <c r="J8" s="69">
        <f>P14</f>
      </c>
      <c r="K8" s="70">
        <f>Q14</f>
      </c>
      <c r="L8" s="69"/>
      <c r="M8" s="70"/>
      <c r="N8" s="60">
        <f>IF(SUM(D8:M8)=0,"",COUNTIF(G7:G10,"3"))</f>
        <v>0</v>
      </c>
      <c r="O8" s="61">
        <f>IF(SUM(E8:N8)=0,"",COUNTIF(F7:F10,"3"))</f>
        <v>2</v>
      </c>
      <c r="P8" s="62">
        <f>IF(SUM(D8:M8)=0,"",SUM(G7:G10))</f>
        <v>2</v>
      </c>
      <c r="Q8" s="63">
        <f>IF(SUM(D8:M8)=0,"",SUM(F7:F10))</f>
        <v>6</v>
      </c>
      <c r="R8" s="221"/>
      <c r="S8" s="212"/>
      <c r="U8" s="64">
        <f>+U14+U16+V17</f>
        <v>55</v>
      </c>
      <c r="V8" s="65">
        <f>+V14+V16+U17</f>
        <v>86</v>
      </c>
      <c r="W8" s="66">
        <f>+U8-V8</f>
        <v>-31</v>
      </c>
      <c r="AI8" s="13"/>
      <c r="AJ8" s="13"/>
      <c r="AK8" s="13"/>
      <c r="AL8" s="13"/>
    </row>
    <row r="9" spans="1:38" ht="12.75">
      <c r="A9" s="67" t="s">
        <v>331</v>
      </c>
      <c r="B9" s="54" t="s">
        <v>192</v>
      </c>
      <c r="C9" s="68" t="s">
        <v>170</v>
      </c>
      <c r="D9" s="69">
        <f>+Q13</f>
        <v>0</v>
      </c>
      <c r="E9" s="70">
        <f>+P13</f>
        <v>3</v>
      </c>
      <c r="F9" s="69">
        <f>Q16</f>
        <v>3</v>
      </c>
      <c r="G9" s="70">
        <f>P16</f>
        <v>2</v>
      </c>
      <c r="H9" s="71"/>
      <c r="I9" s="72"/>
      <c r="J9" s="69">
        <f>P18</f>
      </c>
      <c r="K9" s="70">
        <f>Q18</f>
      </c>
      <c r="L9" s="69"/>
      <c r="M9" s="70"/>
      <c r="N9" s="60">
        <f>IF(SUM(D9:M9)=0,"",COUNTIF(I7:I10,"3"))</f>
        <v>1</v>
      </c>
      <c r="O9" s="61">
        <f>IF(SUM(E9:N9)=0,"",COUNTIF(H7:H10,"3"))</f>
        <v>1</v>
      </c>
      <c r="P9" s="62">
        <f>IF(SUM(D9:M9)=0,"",SUM(I7:I10))</f>
        <v>3</v>
      </c>
      <c r="Q9" s="63">
        <f>IF(SUM(D9:M9)=0,"",SUM(H7:H10))</f>
        <v>5</v>
      </c>
      <c r="R9" s="221"/>
      <c r="S9" s="212"/>
      <c r="U9" s="64">
        <f>+V13+V16+U18</f>
        <v>76</v>
      </c>
      <c r="V9" s="65">
        <f>+U13+U16+V18</f>
        <v>72</v>
      </c>
      <c r="W9" s="66">
        <f>+U9-V9</f>
        <v>4</v>
      </c>
      <c r="AI9" s="13"/>
      <c r="AJ9" s="13"/>
      <c r="AK9" s="13"/>
      <c r="AL9" s="13"/>
    </row>
    <row r="10" spans="1:38" ht="13.5" thickBot="1">
      <c r="A10" s="73" t="s">
        <v>156</v>
      </c>
      <c r="B10" s="74"/>
      <c r="C10" s="75"/>
      <c r="D10" s="76">
        <f>Q15</f>
      </c>
      <c r="E10" s="77">
        <f>P15</f>
      </c>
      <c r="F10" s="76">
        <f>Q14</f>
      </c>
      <c r="G10" s="77">
        <f>P14</f>
      </c>
      <c r="H10" s="76">
        <f>Q18</f>
      </c>
      <c r="I10" s="77">
        <f>P18</f>
      </c>
      <c r="J10" s="78"/>
      <c r="K10" s="79"/>
      <c r="L10" s="76"/>
      <c r="M10" s="77"/>
      <c r="N10" s="80">
        <f>IF(SUM(D10:M10)=0,"",COUNTIF(K7:K10,"3"))</f>
      </c>
      <c r="O10" s="81">
        <f>IF(SUM(E10:N10)=0,"",COUNTIF(J7:J10,"3"))</f>
      </c>
      <c r="P10" s="82">
        <f>IF(SUM(D10:M11)=0,"",SUM(K7:K10))</f>
      </c>
      <c r="Q10" s="83">
        <f>IF(SUM(D10:M10)=0,"",SUM(J7:J10))</f>
      </c>
      <c r="R10" s="224"/>
      <c r="S10" s="225"/>
      <c r="U10" s="64">
        <f>+V14+V15+V18</f>
        <v>0</v>
      </c>
      <c r="V10" s="65">
        <f>+U14+U15+U18</f>
        <v>0</v>
      </c>
      <c r="W10" s="66">
        <f>+U10-V10</f>
        <v>0</v>
      </c>
      <c r="AI10" s="13"/>
      <c r="AJ10" s="13"/>
      <c r="AK10" s="13"/>
      <c r="AL10" s="13"/>
    </row>
    <row r="11" spans="1:38" ht="15.75" thickTop="1">
      <c r="A11" s="84"/>
      <c r="B11" s="85" t="s">
        <v>336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8"/>
      <c r="U11" s="89"/>
      <c r="V11" s="90" t="s">
        <v>337</v>
      </c>
      <c r="W11" s="91">
        <f>SUM(W7:W10)</f>
        <v>0</v>
      </c>
      <c r="X11" s="90" t="str">
        <f>IF(W11=0,"OK","Virhe")</f>
        <v>OK</v>
      </c>
      <c r="AI11" s="13"/>
      <c r="AJ11" s="13"/>
      <c r="AK11" s="13"/>
      <c r="AL11" s="13"/>
    </row>
    <row r="12" spans="1:38" ht="15.75" thickBot="1">
      <c r="A12" s="92"/>
      <c r="B12" s="93" t="s">
        <v>338</v>
      </c>
      <c r="C12" s="94"/>
      <c r="D12" s="94"/>
      <c r="E12" s="95"/>
      <c r="F12" s="248" t="s">
        <v>51</v>
      </c>
      <c r="G12" s="240"/>
      <c r="H12" s="239" t="s">
        <v>52</v>
      </c>
      <c r="I12" s="240"/>
      <c r="J12" s="239" t="s">
        <v>53</v>
      </c>
      <c r="K12" s="240"/>
      <c r="L12" s="239" t="s">
        <v>68</v>
      </c>
      <c r="M12" s="240"/>
      <c r="N12" s="239" t="s">
        <v>69</v>
      </c>
      <c r="O12" s="240"/>
      <c r="P12" s="241" t="s">
        <v>48</v>
      </c>
      <c r="Q12" s="242"/>
      <c r="S12" s="96"/>
      <c r="U12" s="97" t="s">
        <v>334</v>
      </c>
      <c r="V12" s="98"/>
      <c r="W12" s="52" t="s">
        <v>335</v>
      </c>
      <c r="AI12" s="13"/>
      <c r="AJ12" s="13"/>
      <c r="AK12" s="13"/>
      <c r="AL12" s="13"/>
    </row>
    <row r="13" spans="1:38" ht="15.75">
      <c r="A13" s="99" t="s">
        <v>339</v>
      </c>
      <c r="B13" s="100" t="str">
        <f>IF(B7&gt;"",B7,"")</f>
        <v>Thomas Lundsröm</v>
      </c>
      <c r="C13" s="101" t="str">
        <f>IF(B9&gt;"",B9,"")</f>
        <v>Konsta Kollanus</v>
      </c>
      <c r="D13" s="86"/>
      <c r="E13" s="102"/>
      <c r="F13" s="245">
        <v>5</v>
      </c>
      <c r="G13" s="246"/>
      <c r="H13" s="243">
        <v>9</v>
      </c>
      <c r="I13" s="244"/>
      <c r="J13" s="243">
        <v>10</v>
      </c>
      <c r="K13" s="244"/>
      <c r="L13" s="243"/>
      <c r="M13" s="244"/>
      <c r="N13" s="247"/>
      <c r="O13" s="244"/>
      <c r="P13" s="103">
        <f aca="true" t="shared" si="0" ref="P13:P18">IF(COUNT(F13:N13)=0,"",COUNTIF(F13:N13,"&gt;=0"))</f>
        <v>3</v>
      </c>
      <c r="Q13" s="104">
        <f aca="true" t="shared" si="1" ref="Q13:Q18">IF(COUNT(F13:N13)=0,"",(IF(LEFT(F13,1)="-",1,0)+IF(LEFT(H13,1)="-",1,0)+IF(LEFT(J13,1)="-",1,0)+IF(LEFT(L13,1)="-",1,0)+IF(LEFT(N13,1)="-",1,0)))</f>
        <v>0</v>
      </c>
      <c r="R13" s="105"/>
      <c r="S13" s="106"/>
      <c r="U13" s="107">
        <f aca="true" t="shared" si="2" ref="U13:V18">+Y13+AA13+AC13+AE13+AG13</f>
        <v>34</v>
      </c>
      <c r="V13" s="108">
        <f t="shared" si="2"/>
        <v>24</v>
      </c>
      <c r="W13" s="109">
        <f aca="true" t="shared" si="3" ref="W13:W18">+U13-V13</f>
        <v>10</v>
      </c>
      <c r="Y13" s="110">
        <f aca="true" t="shared" si="4" ref="Y13:Y18">IF(F13="",0,IF(LEFT(F13,1)="-",ABS(F13),(IF(F13&gt;9,F13+2,11))))</f>
        <v>11</v>
      </c>
      <c r="Z13" s="111">
        <f aca="true" t="shared" si="5" ref="Z13:Z18">IF(F13="",0,IF(LEFT(F13,1)="-",(IF(ABS(F13)&gt;9,(ABS(F13)+2),11)),F13))</f>
        <v>5</v>
      </c>
      <c r="AA13" s="110">
        <f aca="true" t="shared" si="6" ref="AA13:AA18">IF(H13="",0,IF(LEFT(H13,1)="-",ABS(H13),(IF(H13&gt;9,H13+2,11))))</f>
        <v>11</v>
      </c>
      <c r="AB13" s="111">
        <f aca="true" t="shared" si="7" ref="AB13:AB18">IF(H13="",0,IF(LEFT(H13,1)="-",(IF(ABS(H13)&gt;9,(ABS(H13)+2),11)),H13))</f>
        <v>9</v>
      </c>
      <c r="AC13" s="110">
        <f aca="true" t="shared" si="8" ref="AC13:AC18">IF(J13="",0,IF(LEFT(J13,1)="-",ABS(J13),(IF(J13&gt;9,J13+2,11))))</f>
        <v>12</v>
      </c>
      <c r="AD13" s="111">
        <f aca="true" t="shared" si="9" ref="AD13:AD18">IF(J13="",0,IF(LEFT(J13,1)="-",(IF(ABS(J13)&gt;9,(ABS(J13)+2),11)),J13))</f>
        <v>10</v>
      </c>
      <c r="AE13" s="110">
        <f aca="true" t="shared" si="10" ref="AE13:AE18">IF(L13="",0,IF(LEFT(L13,1)="-",ABS(L13),(IF(L13&gt;9,L13+2,11))))</f>
        <v>0</v>
      </c>
      <c r="AF13" s="111">
        <f aca="true" t="shared" si="11" ref="AF13:AF18">IF(L13="",0,IF(LEFT(L13,1)="-",(IF(ABS(L13)&gt;9,(ABS(L13)+2),11)),L13))</f>
        <v>0</v>
      </c>
      <c r="AG13" s="110">
        <f aca="true" t="shared" si="12" ref="AG13:AG18">IF(N13="",0,IF(LEFT(N13,1)="-",ABS(N13),(IF(N13&gt;9,N13+2,11))))</f>
        <v>0</v>
      </c>
      <c r="AH13" s="111">
        <f aca="true" t="shared" si="13" ref="AH13:AH18">IF(N13="",0,IF(LEFT(N13,1)="-",(IF(ABS(N13)&gt;9,(ABS(N13)+2),11)),N13))</f>
        <v>0</v>
      </c>
      <c r="AI13" s="13"/>
      <c r="AJ13" s="13"/>
      <c r="AK13" s="13"/>
      <c r="AL13" s="13"/>
    </row>
    <row r="14" spans="1:38" ht="15.75">
      <c r="A14" s="99" t="s">
        <v>340</v>
      </c>
      <c r="B14" s="100" t="str">
        <f>IF(B8&gt;"",B8,"")</f>
        <v>Sabina Englund</v>
      </c>
      <c r="C14" s="112">
        <f>IF(B10&gt;"",B10,"")</f>
      </c>
      <c r="D14" s="113"/>
      <c r="E14" s="102"/>
      <c r="F14" s="249"/>
      <c r="G14" s="250"/>
      <c r="H14" s="249"/>
      <c r="I14" s="250"/>
      <c r="J14" s="249"/>
      <c r="K14" s="250"/>
      <c r="L14" s="249"/>
      <c r="M14" s="250"/>
      <c r="N14" s="249"/>
      <c r="O14" s="250"/>
      <c r="P14" s="103">
        <f t="shared" si="0"/>
      </c>
      <c r="Q14" s="104">
        <f t="shared" si="1"/>
      </c>
      <c r="R14" s="114"/>
      <c r="S14" s="115"/>
      <c r="U14" s="107">
        <f t="shared" si="2"/>
        <v>0</v>
      </c>
      <c r="V14" s="108">
        <f t="shared" si="2"/>
        <v>0</v>
      </c>
      <c r="W14" s="109">
        <f t="shared" si="3"/>
        <v>0</v>
      </c>
      <c r="Y14" s="116">
        <f t="shared" si="4"/>
        <v>0</v>
      </c>
      <c r="Z14" s="117">
        <f t="shared" si="5"/>
        <v>0</v>
      </c>
      <c r="AA14" s="116">
        <f t="shared" si="6"/>
        <v>0</v>
      </c>
      <c r="AB14" s="117">
        <f t="shared" si="7"/>
        <v>0</v>
      </c>
      <c r="AC14" s="116">
        <f t="shared" si="8"/>
        <v>0</v>
      </c>
      <c r="AD14" s="117">
        <f t="shared" si="9"/>
        <v>0</v>
      </c>
      <c r="AE14" s="116">
        <f t="shared" si="10"/>
        <v>0</v>
      </c>
      <c r="AF14" s="117">
        <f t="shared" si="11"/>
        <v>0</v>
      </c>
      <c r="AG14" s="116">
        <f t="shared" si="12"/>
        <v>0</v>
      </c>
      <c r="AH14" s="117">
        <f t="shared" si="13"/>
        <v>0</v>
      </c>
      <c r="AI14" s="13"/>
      <c r="AJ14" s="13"/>
      <c r="AK14" s="13"/>
      <c r="AL14" s="13"/>
    </row>
    <row r="15" spans="1:38" ht="16.5" thickBot="1">
      <c r="A15" s="99" t="s">
        <v>341</v>
      </c>
      <c r="B15" s="118" t="str">
        <f>IF(B7&gt;"",B7,"")</f>
        <v>Thomas Lundsröm</v>
      </c>
      <c r="C15" s="119">
        <f>IF(B10&gt;"",B10,"")</f>
      </c>
      <c r="D15" s="94"/>
      <c r="E15" s="95"/>
      <c r="F15" s="251"/>
      <c r="G15" s="252"/>
      <c r="H15" s="251"/>
      <c r="I15" s="252"/>
      <c r="J15" s="251"/>
      <c r="K15" s="252"/>
      <c r="L15" s="251"/>
      <c r="M15" s="252"/>
      <c r="N15" s="251"/>
      <c r="O15" s="252"/>
      <c r="P15" s="103">
        <f t="shared" si="0"/>
      </c>
      <c r="Q15" s="104">
        <f t="shared" si="1"/>
      </c>
      <c r="R15" s="114"/>
      <c r="S15" s="115"/>
      <c r="U15" s="107">
        <f t="shared" si="2"/>
        <v>0</v>
      </c>
      <c r="V15" s="108">
        <f t="shared" si="2"/>
        <v>0</v>
      </c>
      <c r="W15" s="109">
        <f t="shared" si="3"/>
        <v>0</v>
      </c>
      <c r="Y15" s="116">
        <f t="shared" si="4"/>
        <v>0</v>
      </c>
      <c r="Z15" s="117">
        <f t="shared" si="5"/>
        <v>0</v>
      </c>
      <c r="AA15" s="116">
        <f t="shared" si="6"/>
        <v>0</v>
      </c>
      <c r="AB15" s="117">
        <f t="shared" si="7"/>
        <v>0</v>
      </c>
      <c r="AC15" s="116">
        <f t="shared" si="8"/>
        <v>0</v>
      </c>
      <c r="AD15" s="117">
        <f t="shared" si="9"/>
        <v>0</v>
      </c>
      <c r="AE15" s="116">
        <f t="shared" si="10"/>
        <v>0</v>
      </c>
      <c r="AF15" s="117">
        <f t="shared" si="11"/>
        <v>0</v>
      </c>
      <c r="AG15" s="116">
        <f t="shared" si="12"/>
        <v>0</v>
      </c>
      <c r="AH15" s="117">
        <f t="shared" si="13"/>
        <v>0</v>
      </c>
      <c r="AI15" s="13"/>
      <c r="AJ15" s="13"/>
      <c r="AK15" s="13"/>
      <c r="AL15" s="13"/>
    </row>
    <row r="16" spans="1:38" ht="15.75">
      <c r="A16" s="99" t="s">
        <v>342</v>
      </c>
      <c r="B16" s="100" t="str">
        <f>IF(B8&gt;"",B8,"")</f>
        <v>Sabina Englund</v>
      </c>
      <c r="C16" s="112" t="str">
        <f>IF(B9&gt;"",B9,"")</f>
        <v>Konsta Kollanus</v>
      </c>
      <c r="D16" s="86"/>
      <c r="E16" s="102"/>
      <c r="F16" s="243">
        <v>-10</v>
      </c>
      <c r="G16" s="244"/>
      <c r="H16" s="243">
        <v>9</v>
      </c>
      <c r="I16" s="244"/>
      <c r="J16" s="243">
        <v>9</v>
      </c>
      <c r="K16" s="244"/>
      <c r="L16" s="243">
        <v>-2</v>
      </c>
      <c r="M16" s="244"/>
      <c r="N16" s="243">
        <v>-4</v>
      </c>
      <c r="O16" s="244"/>
      <c r="P16" s="103">
        <f t="shared" si="0"/>
        <v>2</v>
      </c>
      <c r="Q16" s="104">
        <f t="shared" si="1"/>
        <v>3</v>
      </c>
      <c r="R16" s="114"/>
      <c r="S16" s="115"/>
      <c r="U16" s="107">
        <f t="shared" si="2"/>
        <v>38</v>
      </c>
      <c r="V16" s="108">
        <f t="shared" si="2"/>
        <v>52</v>
      </c>
      <c r="W16" s="109">
        <f t="shared" si="3"/>
        <v>-14</v>
      </c>
      <c r="Y16" s="116">
        <f t="shared" si="4"/>
        <v>10</v>
      </c>
      <c r="Z16" s="117">
        <f t="shared" si="5"/>
        <v>12</v>
      </c>
      <c r="AA16" s="116">
        <f t="shared" si="6"/>
        <v>11</v>
      </c>
      <c r="AB16" s="117">
        <f t="shared" si="7"/>
        <v>9</v>
      </c>
      <c r="AC16" s="116">
        <f t="shared" si="8"/>
        <v>11</v>
      </c>
      <c r="AD16" s="117">
        <f t="shared" si="9"/>
        <v>9</v>
      </c>
      <c r="AE16" s="116">
        <f t="shared" si="10"/>
        <v>2</v>
      </c>
      <c r="AF16" s="117">
        <f t="shared" si="11"/>
        <v>11</v>
      </c>
      <c r="AG16" s="116">
        <f t="shared" si="12"/>
        <v>4</v>
      </c>
      <c r="AH16" s="117">
        <f t="shared" si="13"/>
        <v>11</v>
      </c>
      <c r="AI16" s="13"/>
      <c r="AJ16" s="13"/>
      <c r="AK16" s="13"/>
      <c r="AL16" s="13"/>
    </row>
    <row r="17" spans="1:38" ht="15.75">
      <c r="A17" s="99" t="s">
        <v>343</v>
      </c>
      <c r="B17" s="100" t="str">
        <f>IF(B7&gt;"",B7,"")</f>
        <v>Thomas Lundsröm</v>
      </c>
      <c r="C17" s="112" t="str">
        <f>IF(B8&gt;"",B8,"")</f>
        <v>Sabina Englund</v>
      </c>
      <c r="D17" s="113"/>
      <c r="E17" s="102"/>
      <c r="F17" s="249">
        <v>3</v>
      </c>
      <c r="G17" s="250"/>
      <c r="H17" s="249">
        <v>10</v>
      </c>
      <c r="I17" s="250"/>
      <c r="J17" s="253">
        <v>4</v>
      </c>
      <c r="K17" s="250"/>
      <c r="L17" s="249"/>
      <c r="M17" s="250"/>
      <c r="N17" s="249"/>
      <c r="O17" s="250"/>
      <c r="P17" s="103">
        <f t="shared" si="0"/>
        <v>3</v>
      </c>
      <c r="Q17" s="104">
        <f t="shared" si="1"/>
        <v>0</v>
      </c>
      <c r="R17" s="114"/>
      <c r="S17" s="115"/>
      <c r="U17" s="107">
        <f t="shared" si="2"/>
        <v>34</v>
      </c>
      <c r="V17" s="108">
        <f t="shared" si="2"/>
        <v>17</v>
      </c>
      <c r="W17" s="109">
        <f t="shared" si="3"/>
        <v>17</v>
      </c>
      <c r="Y17" s="116">
        <f t="shared" si="4"/>
        <v>11</v>
      </c>
      <c r="Z17" s="117">
        <f t="shared" si="5"/>
        <v>3</v>
      </c>
      <c r="AA17" s="116">
        <f t="shared" si="6"/>
        <v>12</v>
      </c>
      <c r="AB17" s="117">
        <f t="shared" si="7"/>
        <v>10</v>
      </c>
      <c r="AC17" s="116">
        <f t="shared" si="8"/>
        <v>11</v>
      </c>
      <c r="AD17" s="117">
        <f t="shared" si="9"/>
        <v>4</v>
      </c>
      <c r="AE17" s="116">
        <f t="shared" si="10"/>
        <v>0</v>
      </c>
      <c r="AF17" s="117">
        <f t="shared" si="11"/>
        <v>0</v>
      </c>
      <c r="AG17" s="116">
        <f t="shared" si="12"/>
        <v>0</v>
      </c>
      <c r="AH17" s="117">
        <f t="shared" si="13"/>
        <v>0</v>
      </c>
      <c r="AI17" s="13"/>
      <c r="AJ17" s="13"/>
      <c r="AK17" s="13"/>
      <c r="AL17" s="13"/>
    </row>
    <row r="18" spans="1:38" ht="16.5" thickBot="1">
      <c r="A18" s="120" t="s">
        <v>344</v>
      </c>
      <c r="B18" s="121" t="str">
        <f>IF(B9&gt;"",B9,"")</f>
        <v>Konsta Kollanus</v>
      </c>
      <c r="C18" s="122">
        <f>IF(B10&gt;"",B10,"")</f>
      </c>
      <c r="D18" s="123"/>
      <c r="E18" s="124"/>
      <c r="F18" s="230"/>
      <c r="G18" s="231"/>
      <c r="H18" s="230"/>
      <c r="I18" s="231"/>
      <c r="J18" s="230"/>
      <c r="K18" s="231"/>
      <c r="L18" s="230"/>
      <c r="M18" s="231"/>
      <c r="N18" s="230"/>
      <c r="O18" s="231"/>
      <c r="P18" s="125">
        <f t="shared" si="0"/>
      </c>
      <c r="Q18" s="126">
        <f t="shared" si="1"/>
      </c>
      <c r="R18" s="127"/>
      <c r="S18" s="128"/>
      <c r="U18" s="107">
        <f t="shared" si="2"/>
        <v>0</v>
      </c>
      <c r="V18" s="108">
        <f t="shared" si="2"/>
        <v>0</v>
      </c>
      <c r="W18" s="109">
        <f t="shared" si="3"/>
        <v>0</v>
      </c>
      <c r="Y18" s="129">
        <f t="shared" si="4"/>
        <v>0</v>
      </c>
      <c r="Z18" s="130">
        <f t="shared" si="5"/>
        <v>0</v>
      </c>
      <c r="AA18" s="129">
        <f t="shared" si="6"/>
        <v>0</v>
      </c>
      <c r="AB18" s="130">
        <f t="shared" si="7"/>
        <v>0</v>
      </c>
      <c r="AC18" s="129">
        <f t="shared" si="8"/>
        <v>0</v>
      </c>
      <c r="AD18" s="130">
        <f t="shared" si="9"/>
        <v>0</v>
      </c>
      <c r="AE18" s="129">
        <f t="shared" si="10"/>
        <v>0</v>
      </c>
      <c r="AF18" s="130">
        <f t="shared" si="11"/>
        <v>0</v>
      </c>
      <c r="AG18" s="129">
        <f t="shared" si="12"/>
        <v>0</v>
      </c>
      <c r="AH18" s="130">
        <f t="shared" si="13"/>
        <v>0</v>
      </c>
      <c r="AI18" s="13"/>
      <c r="AJ18" s="13"/>
      <c r="AK18" s="13"/>
      <c r="AL18" s="13"/>
    </row>
    <row r="19" spans="1:38" ht="13.5" thickTop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ht="13.5" thickBo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ht="16.5" thickTop="1">
      <c r="A21" s="32"/>
      <c r="B21" s="33"/>
      <c r="C21" s="34"/>
      <c r="D21" s="34"/>
      <c r="E21" s="34"/>
      <c r="F21" s="35"/>
      <c r="G21" s="34"/>
      <c r="H21" s="36" t="s">
        <v>324</v>
      </c>
      <c r="I21" s="37"/>
      <c r="J21" s="213" t="s">
        <v>24</v>
      </c>
      <c r="K21" s="214"/>
      <c r="L21" s="214"/>
      <c r="M21" s="215"/>
      <c r="N21" s="216" t="s">
        <v>325</v>
      </c>
      <c r="O21" s="217"/>
      <c r="P21" s="217"/>
      <c r="Q21" s="218" t="s">
        <v>8</v>
      </c>
      <c r="R21" s="219"/>
      <c r="S21" s="220"/>
      <c r="AI21" s="13"/>
      <c r="AJ21" s="13"/>
      <c r="AK21" s="13"/>
      <c r="AL21" s="13"/>
    </row>
    <row r="22" spans="1:38" ht="16.5" thickBot="1">
      <c r="A22" s="38"/>
      <c r="B22" s="39"/>
      <c r="C22" s="40" t="s">
        <v>326</v>
      </c>
      <c r="D22" s="232"/>
      <c r="E22" s="233"/>
      <c r="F22" s="234"/>
      <c r="G22" s="235" t="s">
        <v>327</v>
      </c>
      <c r="H22" s="236"/>
      <c r="I22" s="236"/>
      <c r="J22" s="237"/>
      <c r="K22" s="237"/>
      <c r="L22" s="237"/>
      <c r="M22" s="238"/>
      <c r="N22" s="41" t="s">
        <v>328</v>
      </c>
      <c r="O22" s="42"/>
      <c r="P22" s="42"/>
      <c r="Q22" s="222"/>
      <c r="R22" s="222"/>
      <c r="S22" s="223"/>
      <c r="AI22" s="13"/>
      <c r="AJ22" s="13"/>
      <c r="AK22" s="13"/>
      <c r="AL22" s="13"/>
    </row>
    <row r="23" spans="1:38" ht="15.75" thickTop="1">
      <c r="A23" s="43"/>
      <c r="B23" s="44" t="s">
        <v>329</v>
      </c>
      <c r="C23" s="45" t="s">
        <v>330</v>
      </c>
      <c r="D23" s="226" t="s">
        <v>154</v>
      </c>
      <c r="E23" s="227"/>
      <c r="F23" s="226" t="s">
        <v>157</v>
      </c>
      <c r="G23" s="227"/>
      <c r="H23" s="226" t="s">
        <v>331</v>
      </c>
      <c r="I23" s="227"/>
      <c r="J23" s="226" t="s">
        <v>156</v>
      </c>
      <c r="K23" s="227"/>
      <c r="L23" s="226"/>
      <c r="M23" s="227"/>
      <c r="N23" s="46" t="s">
        <v>236</v>
      </c>
      <c r="O23" s="47" t="s">
        <v>332</v>
      </c>
      <c r="P23" s="48" t="s">
        <v>333</v>
      </c>
      <c r="Q23" s="49"/>
      <c r="R23" s="228" t="s">
        <v>50</v>
      </c>
      <c r="S23" s="229"/>
      <c r="U23" s="50" t="s">
        <v>334</v>
      </c>
      <c r="V23" s="51"/>
      <c r="W23" s="52" t="s">
        <v>335</v>
      </c>
      <c r="AI23" s="13"/>
      <c r="AJ23" s="13"/>
      <c r="AK23" s="13"/>
      <c r="AL23" s="13"/>
    </row>
    <row r="24" spans="1:38" ht="12.75">
      <c r="A24" s="53" t="s">
        <v>154</v>
      </c>
      <c r="B24" s="54" t="s">
        <v>199</v>
      </c>
      <c r="C24" s="55" t="s">
        <v>39</v>
      </c>
      <c r="D24" s="56"/>
      <c r="E24" s="57"/>
      <c r="F24" s="58">
        <f>+P34</f>
        <v>3</v>
      </c>
      <c r="G24" s="59">
        <f>+Q34</f>
        <v>0</v>
      </c>
      <c r="H24" s="58">
        <f>P30</f>
        <v>3</v>
      </c>
      <c r="I24" s="59">
        <f>Q30</f>
        <v>0</v>
      </c>
      <c r="J24" s="58">
        <f>P32</f>
        <v>3</v>
      </c>
      <c r="K24" s="59">
        <f>Q32</f>
        <v>0</v>
      </c>
      <c r="L24" s="58"/>
      <c r="M24" s="59"/>
      <c r="N24" s="60">
        <f>IF(SUM(D24:M24)=0,"",COUNTIF(E24:E27,"3"))</f>
        <v>3</v>
      </c>
      <c r="O24" s="61">
        <f>IF(SUM(E24:N24)=0,"",COUNTIF(D24:D27,"3"))</f>
        <v>0</v>
      </c>
      <c r="P24" s="62">
        <f>IF(SUM(D24:M24)=0,"",SUM(E24:E27))</f>
        <v>9</v>
      </c>
      <c r="Q24" s="63">
        <f>IF(SUM(D24:M24)=0,"",SUM(D24:D27))</f>
        <v>0</v>
      </c>
      <c r="R24" s="221"/>
      <c r="S24" s="212"/>
      <c r="U24" s="64">
        <f>+U30+U32+U34</f>
        <v>99</v>
      </c>
      <c r="V24" s="65">
        <f>+V30+V32+V34</f>
        <v>49</v>
      </c>
      <c r="W24" s="66">
        <f>+U24-V24</f>
        <v>50</v>
      </c>
      <c r="AI24" s="13"/>
      <c r="AJ24" s="13"/>
      <c r="AK24" s="13"/>
      <c r="AL24" s="13"/>
    </row>
    <row r="25" spans="1:38" ht="12.75">
      <c r="A25" s="67" t="s">
        <v>157</v>
      </c>
      <c r="B25" s="54" t="s">
        <v>97</v>
      </c>
      <c r="C25" s="68" t="s">
        <v>32</v>
      </c>
      <c r="D25" s="69">
        <f>+Q34</f>
        <v>0</v>
      </c>
      <c r="E25" s="70">
        <f>+P34</f>
        <v>3</v>
      </c>
      <c r="F25" s="71"/>
      <c r="G25" s="72"/>
      <c r="H25" s="69">
        <f>P33</f>
        <v>3</v>
      </c>
      <c r="I25" s="70">
        <f>Q33</f>
        <v>0</v>
      </c>
      <c r="J25" s="69">
        <f>P31</f>
        <v>3</v>
      </c>
      <c r="K25" s="70">
        <f>Q31</f>
        <v>1</v>
      </c>
      <c r="L25" s="69"/>
      <c r="M25" s="70"/>
      <c r="N25" s="60">
        <f>IF(SUM(D25:M25)=0,"",COUNTIF(G24:G27,"3"))</f>
        <v>2</v>
      </c>
      <c r="O25" s="61">
        <f>IF(SUM(E25:N25)=0,"",COUNTIF(F24:F27,"3"))</f>
        <v>1</v>
      </c>
      <c r="P25" s="62">
        <f>IF(SUM(D25:M25)=0,"",SUM(G24:G27))</f>
        <v>6</v>
      </c>
      <c r="Q25" s="63">
        <f>IF(SUM(D25:M25)=0,"",SUM(F24:F27))</f>
        <v>4</v>
      </c>
      <c r="R25" s="221"/>
      <c r="S25" s="212"/>
      <c r="U25" s="64">
        <f>+U31+U33+V34</f>
        <v>91</v>
      </c>
      <c r="V25" s="65">
        <f>+V31+V33+U34</f>
        <v>97</v>
      </c>
      <c r="W25" s="66">
        <f>+U25-V25</f>
        <v>-6</v>
      </c>
      <c r="AI25" s="13"/>
      <c r="AJ25" s="13"/>
      <c r="AK25" s="13"/>
      <c r="AL25" s="13"/>
    </row>
    <row r="26" spans="1:38" ht="13.5" thickBot="1">
      <c r="A26" s="67" t="s">
        <v>331</v>
      </c>
      <c r="B26" s="74" t="s">
        <v>148</v>
      </c>
      <c r="C26" s="75" t="s">
        <v>218</v>
      </c>
      <c r="D26" s="69">
        <f>+Q30</f>
        <v>0</v>
      </c>
      <c r="E26" s="70">
        <f>+P30</f>
        <v>3</v>
      </c>
      <c r="F26" s="69">
        <f>Q33</f>
        <v>0</v>
      </c>
      <c r="G26" s="70">
        <f>P33</f>
        <v>3</v>
      </c>
      <c r="H26" s="71"/>
      <c r="I26" s="72"/>
      <c r="J26" s="69">
        <f>P35</f>
        <v>3</v>
      </c>
      <c r="K26" s="70">
        <f>Q35</f>
        <v>1</v>
      </c>
      <c r="L26" s="69"/>
      <c r="M26" s="70"/>
      <c r="N26" s="60">
        <f>IF(SUM(D26:M26)=0,"",COUNTIF(I24:I27,"3"))</f>
        <v>1</v>
      </c>
      <c r="O26" s="61">
        <f>IF(SUM(E26:N26)=0,"",COUNTIF(H24:H27,"3"))</f>
        <v>2</v>
      </c>
      <c r="P26" s="62">
        <f>IF(SUM(D26:M26)=0,"",SUM(I24:I27))</f>
        <v>3</v>
      </c>
      <c r="Q26" s="63">
        <f>IF(SUM(D26:M26)=0,"",SUM(H24:H27))</f>
        <v>7</v>
      </c>
      <c r="R26" s="221"/>
      <c r="S26" s="212"/>
      <c r="U26" s="64">
        <f>+V30+V33+U35</f>
        <v>83</v>
      </c>
      <c r="V26" s="65">
        <f>+U30+U33+V35</f>
        <v>100</v>
      </c>
      <c r="W26" s="66">
        <f>+U26-V26</f>
        <v>-17</v>
      </c>
      <c r="AI26" s="13"/>
      <c r="AJ26" s="13"/>
      <c r="AK26" s="13"/>
      <c r="AL26" s="13"/>
    </row>
    <row r="27" spans="1:38" ht="14.25" thickBot="1" thickTop="1">
      <c r="A27" s="73" t="s">
        <v>156</v>
      </c>
      <c r="B27" s="74" t="s">
        <v>284</v>
      </c>
      <c r="C27" s="75" t="s">
        <v>170</v>
      </c>
      <c r="D27" s="76">
        <f>Q32</f>
        <v>0</v>
      </c>
      <c r="E27" s="77">
        <f>P32</f>
        <v>3</v>
      </c>
      <c r="F27" s="76">
        <f>Q31</f>
        <v>1</v>
      </c>
      <c r="G27" s="77">
        <f>P31</f>
        <v>3</v>
      </c>
      <c r="H27" s="76">
        <f>Q35</f>
        <v>1</v>
      </c>
      <c r="I27" s="77">
        <f>P35</f>
        <v>3</v>
      </c>
      <c r="J27" s="78"/>
      <c r="K27" s="79"/>
      <c r="L27" s="76"/>
      <c r="M27" s="77"/>
      <c r="N27" s="80">
        <f>IF(SUM(D27:M27)=0,"",COUNTIF(K24:K27,"3"))</f>
        <v>0</v>
      </c>
      <c r="O27" s="81">
        <f>IF(SUM(E27:N27)=0,"",COUNTIF(J24:J27,"3"))</f>
        <v>3</v>
      </c>
      <c r="P27" s="82">
        <f>IF(SUM(D27:M28)=0,"",SUM(K24:K27))</f>
        <v>2</v>
      </c>
      <c r="Q27" s="83">
        <f>IF(SUM(D27:M27)=0,"",SUM(J24:J27))</f>
        <v>9</v>
      </c>
      <c r="R27" s="224"/>
      <c r="S27" s="225"/>
      <c r="U27" s="64">
        <f>+V31+V32+V35</f>
        <v>83</v>
      </c>
      <c r="V27" s="65">
        <f>+U31+U32+U35</f>
        <v>110</v>
      </c>
      <c r="W27" s="66">
        <f>+U27-V27</f>
        <v>-27</v>
      </c>
      <c r="AI27" s="13"/>
      <c r="AJ27" s="13"/>
      <c r="AK27" s="13"/>
      <c r="AL27" s="13"/>
    </row>
    <row r="28" spans="1:38" ht="15.75" thickTop="1">
      <c r="A28" s="84"/>
      <c r="B28" s="85" t="s">
        <v>336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/>
      <c r="S28" s="88"/>
      <c r="U28" s="89"/>
      <c r="V28" s="90" t="s">
        <v>337</v>
      </c>
      <c r="W28" s="91">
        <f>SUM(W24:W27)</f>
        <v>0</v>
      </c>
      <c r="X28" s="90" t="str">
        <f>IF(W28=0,"OK","Virhe")</f>
        <v>OK</v>
      </c>
      <c r="AI28" s="13"/>
      <c r="AJ28" s="13"/>
      <c r="AK28" s="13"/>
      <c r="AL28" s="13"/>
    </row>
    <row r="29" spans="1:38" ht="15.75" thickBot="1">
      <c r="A29" s="92"/>
      <c r="B29" s="93" t="s">
        <v>338</v>
      </c>
      <c r="C29" s="94"/>
      <c r="D29" s="94"/>
      <c r="E29" s="95"/>
      <c r="F29" s="248" t="s">
        <v>51</v>
      </c>
      <c r="G29" s="240"/>
      <c r="H29" s="239" t="s">
        <v>52</v>
      </c>
      <c r="I29" s="240"/>
      <c r="J29" s="239" t="s">
        <v>53</v>
      </c>
      <c r="K29" s="240"/>
      <c r="L29" s="239" t="s">
        <v>68</v>
      </c>
      <c r="M29" s="240"/>
      <c r="N29" s="239" t="s">
        <v>69</v>
      </c>
      <c r="O29" s="240"/>
      <c r="P29" s="241" t="s">
        <v>48</v>
      </c>
      <c r="Q29" s="242"/>
      <c r="S29" s="96"/>
      <c r="U29" s="97" t="s">
        <v>334</v>
      </c>
      <c r="V29" s="98"/>
      <c r="W29" s="52" t="s">
        <v>335</v>
      </c>
      <c r="AI29" s="13"/>
      <c r="AJ29" s="13"/>
      <c r="AK29" s="13"/>
      <c r="AL29" s="13"/>
    </row>
    <row r="30" spans="1:38" ht="15.75">
      <c r="A30" s="99" t="s">
        <v>339</v>
      </c>
      <c r="B30" s="100" t="str">
        <f>IF(B24&gt;"",B24,"")</f>
        <v>Miikka O'Connor</v>
      </c>
      <c r="C30" s="101" t="str">
        <f>IF(B26&gt;"",B26,"")</f>
        <v>Elias Brander</v>
      </c>
      <c r="D30" s="86"/>
      <c r="E30" s="102"/>
      <c r="F30" s="245">
        <v>5</v>
      </c>
      <c r="G30" s="246"/>
      <c r="H30" s="243">
        <v>4</v>
      </c>
      <c r="I30" s="244"/>
      <c r="J30" s="243">
        <v>8</v>
      </c>
      <c r="K30" s="244"/>
      <c r="L30" s="243"/>
      <c r="M30" s="244"/>
      <c r="N30" s="247"/>
      <c r="O30" s="244"/>
      <c r="P30" s="103">
        <f aca="true" t="shared" si="14" ref="P30:P35">IF(COUNT(F30:N30)=0,"",COUNTIF(F30:N30,"&gt;=0"))</f>
        <v>3</v>
      </c>
      <c r="Q30" s="104">
        <f aca="true" t="shared" si="15" ref="Q30:Q35">IF(COUNT(F30:N30)=0,"",(IF(LEFT(F30,1)="-",1,0)+IF(LEFT(H30,1)="-",1,0)+IF(LEFT(J30,1)="-",1,0)+IF(LEFT(L30,1)="-",1,0)+IF(LEFT(N30,1)="-",1,0)))</f>
        <v>0</v>
      </c>
      <c r="R30" s="105"/>
      <c r="S30" s="106"/>
      <c r="U30" s="107">
        <f aca="true" t="shared" si="16" ref="U30:V35">+Y30+AA30+AC30+AE30+AG30</f>
        <v>33</v>
      </c>
      <c r="V30" s="108">
        <f t="shared" si="16"/>
        <v>17</v>
      </c>
      <c r="W30" s="109">
        <f aca="true" t="shared" si="17" ref="W30:W35">+U30-V30</f>
        <v>16</v>
      </c>
      <c r="Y30" s="110">
        <f aca="true" t="shared" si="18" ref="Y30:Y35">IF(F30="",0,IF(LEFT(F30,1)="-",ABS(F30),(IF(F30&gt;9,F30+2,11))))</f>
        <v>11</v>
      </c>
      <c r="Z30" s="111">
        <f aca="true" t="shared" si="19" ref="Z30:Z35">IF(F30="",0,IF(LEFT(F30,1)="-",(IF(ABS(F30)&gt;9,(ABS(F30)+2),11)),F30))</f>
        <v>5</v>
      </c>
      <c r="AA30" s="110">
        <f aca="true" t="shared" si="20" ref="AA30:AA35">IF(H30="",0,IF(LEFT(H30,1)="-",ABS(H30),(IF(H30&gt;9,H30+2,11))))</f>
        <v>11</v>
      </c>
      <c r="AB30" s="111">
        <f aca="true" t="shared" si="21" ref="AB30:AB35">IF(H30="",0,IF(LEFT(H30,1)="-",(IF(ABS(H30)&gt;9,(ABS(H30)+2),11)),H30))</f>
        <v>4</v>
      </c>
      <c r="AC30" s="110">
        <f aca="true" t="shared" si="22" ref="AC30:AC35">IF(J30="",0,IF(LEFT(J30,1)="-",ABS(J30),(IF(J30&gt;9,J30+2,11))))</f>
        <v>11</v>
      </c>
      <c r="AD30" s="111">
        <f aca="true" t="shared" si="23" ref="AD30:AD35">IF(J30="",0,IF(LEFT(J30,1)="-",(IF(ABS(J30)&gt;9,(ABS(J30)+2),11)),J30))</f>
        <v>8</v>
      </c>
      <c r="AE30" s="110">
        <f aca="true" t="shared" si="24" ref="AE30:AE35">IF(L30="",0,IF(LEFT(L30,1)="-",ABS(L30),(IF(L30&gt;9,L30+2,11))))</f>
        <v>0</v>
      </c>
      <c r="AF30" s="111">
        <f aca="true" t="shared" si="25" ref="AF30:AF35">IF(L30="",0,IF(LEFT(L30,1)="-",(IF(ABS(L30)&gt;9,(ABS(L30)+2),11)),L30))</f>
        <v>0</v>
      </c>
      <c r="AG30" s="110">
        <f aca="true" t="shared" si="26" ref="AG30:AG35">IF(N30="",0,IF(LEFT(N30,1)="-",ABS(N30),(IF(N30&gt;9,N30+2,11))))</f>
        <v>0</v>
      </c>
      <c r="AH30" s="111">
        <f aca="true" t="shared" si="27" ref="AH30:AH35">IF(N30="",0,IF(LEFT(N30,1)="-",(IF(ABS(N30)&gt;9,(ABS(N30)+2),11)),N30))</f>
        <v>0</v>
      </c>
      <c r="AI30" s="13"/>
      <c r="AJ30" s="13"/>
      <c r="AK30" s="13"/>
      <c r="AL30" s="13"/>
    </row>
    <row r="31" spans="1:38" ht="15.75">
      <c r="A31" s="99" t="s">
        <v>340</v>
      </c>
      <c r="B31" s="100" t="str">
        <f>IF(B25&gt;"",B25,"")</f>
        <v>Jussi Mäkelä</v>
      </c>
      <c r="C31" s="112" t="str">
        <f>IF(B27&gt;"",B27,"")</f>
        <v>Jami Villgren</v>
      </c>
      <c r="D31" s="113"/>
      <c r="E31" s="102"/>
      <c r="F31" s="249">
        <v>-6</v>
      </c>
      <c r="G31" s="250"/>
      <c r="H31" s="249">
        <v>5</v>
      </c>
      <c r="I31" s="250"/>
      <c r="J31" s="249">
        <v>9</v>
      </c>
      <c r="K31" s="250"/>
      <c r="L31" s="249">
        <v>10</v>
      </c>
      <c r="M31" s="250"/>
      <c r="N31" s="249"/>
      <c r="O31" s="250"/>
      <c r="P31" s="103">
        <f t="shared" si="14"/>
        <v>3</v>
      </c>
      <c r="Q31" s="104">
        <f t="shared" si="15"/>
        <v>1</v>
      </c>
      <c r="R31" s="114"/>
      <c r="S31" s="115"/>
      <c r="U31" s="107">
        <f t="shared" si="16"/>
        <v>40</v>
      </c>
      <c r="V31" s="108">
        <f t="shared" si="16"/>
        <v>35</v>
      </c>
      <c r="W31" s="109">
        <f t="shared" si="17"/>
        <v>5</v>
      </c>
      <c r="Y31" s="116">
        <f t="shared" si="18"/>
        <v>6</v>
      </c>
      <c r="Z31" s="117">
        <f t="shared" si="19"/>
        <v>11</v>
      </c>
      <c r="AA31" s="116">
        <f t="shared" si="20"/>
        <v>11</v>
      </c>
      <c r="AB31" s="117">
        <f t="shared" si="21"/>
        <v>5</v>
      </c>
      <c r="AC31" s="116">
        <f t="shared" si="22"/>
        <v>11</v>
      </c>
      <c r="AD31" s="117">
        <f t="shared" si="23"/>
        <v>9</v>
      </c>
      <c r="AE31" s="116">
        <f t="shared" si="24"/>
        <v>12</v>
      </c>
      <c r="AF31" s="117">
        <f t="shared" si="25"/>
        <v>10</v>
      </c>
      <c r="AG31" s="116">
        <f t="shared" si="26"/>
        <v>0</v>
      </c>
      <c r="AH31" s="117">
        <f t="shared" si="27"/>
        <v>0</v>
      </c>
      <c r="AI31" s="13"/>
      <c r="AJ31" s="13"/>
      <c r="AK31" s="13"/>
      <c r="AL31" s="13"/>
    </row>
    <row r="32" spans="1:38" ht="16.5" thickBot="1">
      <c r="A32" s="99" t="s">
        <v>341</v>
      </c>
      <c r="B32" s="118" t="str">
        <f>IF(B24&gt;"",B24,"")</f>
        <v>Miikka O'Connor</v>
      </c>
      <c r="C32" s="119" t="str">
        <f>IF(B27&gt;"",B27,"")</f>
        <v>Jami Villgren</v>
      </c>
      <c r="D32" s="94"/>
      <c r="E32" s="95"/>
      <c r="F32" s="251">
        <v>4</v>
      </c>
      <c r="G32" s="252"/>
      <c r="H32" s="251">
        <v>6</v>
      </c>
      <c r="I32" s="252"/>
      <c r="J32" s="251">
        <v>7</v>
      </c>
      <c r="K32" s="252"/>
      <c r="L32" s="251"/>
      <c r="M32" s="252"/>
      <c r="N32" s="251"/>
      <c r="O32" s="252"/>
      <c r="P32" s="103">
        <f t="shared" si="14"/>
        <v>3</v>
      </c>
      <c r="Q32" s="104">
        <f t="shared" si="15"/>
        <v>0</v>
      </c>
      <c r="R32" s="114"/>
      <c r="S32" s="115"/>
      <c r="U32" s="107">
        <f t="shared" si="16"/>
        <v>33</v>
      </c>
      <c r="V32" s="108">
        <f t="shared" si="16"/>
        <v>17</v>
      </c>
      <c r="W32" s="109">
        <f t="shared" si="17"/>
        <v>16</v>
      </c>
      <c r="Y32" s="116">
        <f t="shared" si="18"/>
        <v>11</v>
      </c>
      <c r="Z32" s="117">
        <f t="shared" si="19"/>
        <v>4</v>
      </c>
      <c r="AA32" s="116">
        <f t="shared" si="20"/>
        <v>11</v>
      </c>
      <c r="AB32" s="117">
        <f t="shared" si="21"/>
        <v>6</v>
      </c>
      <c r="AC32" s="116">
        <f t="shared" si="22"/>
        <v>11</v>
      </c>
      <c r="AD32" s="117">
        <f t="shared" si="23"/>
        <v>7</v>
      </c>
      <c r="AE32" s="116">
        <f t="shared" si="24"/>
        <v>0</v>
      </c>
      <c r="AF32" s="117">
        <f t="shared" si="25"/>
        <v>0</v>
      </c>
      <c r="AG32" s="116">
        <f t="shared" si="26"/>
        <v>0</v>
      </c>
      <c r="AH32" s="117">
        <f t="shared" si="27"/>
        <v>0</v>
      </c>
      <c r="AI32" s="13"/>
      <c r="AJ32" s="13"/>
      <c r="AK32" s="13"/>
      <c r="AL32" s="13"/>
    </row>
    <row r="33" spans="1:38" ht="15.75">
      <c r="A33" s="99" t="s">
        <v>342</v>
      </c>
      <c r="B33" s="100" t="str">
        <f>IF(B25&gt;"",B25,"")</f>
        <v>Jussi Mäkelä</v>
      </c>
      <c r="C33" s="112" t="str">
        <f>IF(B26&gt;"",B26,"")</f>
        <v>Elias Brander</v>
      </c>
      <c r="D33" s="86"/>
      <c r="E33" s="102"/>
      <c r="F33" s="243">
        <v>8</v>
      </c>
      <c r="G33" s="244"/>
      <c r="H33" s="243">
        <v>12</v>
      </c>
      <c r="I33" s="244"/>
      <c r="J33" s="243">
        <v>9</v>
      </c>
      <c r="K33" s="244"/>
      <c r="L33" s="243"/>
      <c r="M33" s="244"/>
      <c r="N33" s="243"/>
      <c r="O33" s="244"/>
      <c r="P33" s="103">
        <f t="shared" si="14"/>
        <v>3</v>
      </c>
      <c r="Q33" s="104">
        <f t="shared" si="15"/>
        <v>0</v>
      </c>
      <c r="R33" s="114"/>
      <c r="S33" s="115"/>
      <c r="U33" s="107">
        <f t="shared" si="16"/>
        <v>36</v>
      </c>
      <c r="V33" s="108">
        <f t="shared" si="16"/>
        <v>29</v>
      </c>
      <c r="W33" s="109">
        <f t="shared" si="17"/>
        <v>7</v>
      </c>
      <c r="Y33" s="116">
        <f t="shared" si="18"/>
        <v>11</v>
      </c>
      <c r="Z33" s="117">
        <f t="shared" si="19"/>
        <v>8</v>
      </c>
      <c r="AA33" s="116">
        <f t="shared" si="20"/>
        <v>14</v>
      </c>
      <c r="AB33" s="117">
        <f t="shared" si="21"/>
        <v>12</v>
      </c>
      <c r="AC33" s="116">
        <f t="shared" si="22"/>
        <v>11</v>
      </c>
      <c r="AD33" s="117">
        <f t="shared" si="23"/>
        <v>9</v>
      </c>
      <c r="AE33" s="116">
        <f t="shared" si="24"/>
        <v>0</v>
      </c>
      <c r="AF33" s="117">
        <f t="shared" si="25"/>
        <v>0</v>
      </c>
      <c r="AG33" s="116">
        <f t="shared" si="26"/>
        <v>0</v>
      </c>
      <c r="AH33" s="117">
        <f t="shared" si="27"/>
        <v>0</v>
      </c>
      <c r="AI33" s="13"/>
      <c r="AJ33" s="13"/>
      <c r="AK33" s="13"/>
      <c r="AL33" s="13"/>
    </row>
    <row r="34" spans="1:38" ht="15.75">
      <c r="A34" s="99" t="s">
        <v>343</v>
      </c>
      <c r="B34" s="100" t="str">
        <f>IF(B24&gt;"",B24,"")</f>
        <v>Miikka O'Connor</v>
      </c>
      <c r="C34" s="112" t="str">
        <f>IF(B25&gt;"",B25,"")</f>
        <v>Jussi Mäkelä</v>
      </c>
      <c r="D34" s="113"/>
      <c r="E34" s="102"/>
      <c r="F34" s="249">
        <v>7</v>
      </c>
      <c r="G34" s="250"/>
      <c r="H34" s="249">
        <v>0</v>
      </c>
      <c r="I34" s="250"/>
      <c r="J34" s="253">
        <v>8</v>
      </c>
      <c r="K34" s="250"/>
      <c r="L34" s="249"/>
      <c r="M34" s="250"/>
      <c r="N34" s="249"/>
      <c r="O34" s="250"/>
      <c r="P34" s="103">
        <f t="shared" si="14"/>
        <v>3</v>
      </c>
      <c r="Q34" s="104">
        <f t="shared" si="15"/>
        <v>0</v>
      </c>
      <c r="R34" s="114"/>
      <c r="S34" s="115"/>
      <c r="U34" s="107">
        <f t="shared" si="16"/>
        <v>33</v>
      </c>
      <c r="V34" s="108">
        <f t="shared" si="16"/>
        <v>15</v>
      </c>
      <c r="W34" s="109">
        <f t="shared" si="17"/>
        <v>18</v>
      </c>
      <c r="Y34" s="116">
        <f t="shared" si="18"/>
        <v>11</v>
      </c>
      <c r="Z34" s="117">
        <f t="shared" si="19"/>
        <v>7</v>
      </c>
      <c r="AA34" s="116">
        <f t="shared" si="20"/>
        <v>11</v>
      </c>
      <c r="AB34" s="117">
        <f t="shared" si="21"/>
        <v>0</v>
      </c>
      <c r="AC34" s="116">
        <f t="shared" si="22"/>
        <v>11</v>
      </c>
      <c r="AD34" s="117">
        <f t="shared" si="23"/>
        <v>8</v>
      </c>
      <c r="AE34" s="116">
        <f t="shared" si="24"/>
        <v>0</v>
      </c>
      <c r="AF34" s="117">
        <f t="shared" si="25"/>
        <v>0</v>
      </c>
      <c r="AG34" s="116">
        <f t="shared" si="26"/>
        <v>0</v>
      </c>
      <c r="AH34" s="117">
        <f t="shared" si="27"/>
        <v>0</v>
      </c>
      <c r="AI34" s="13"/>
      <c r="AJ34" s="13"/>
      <c r="AK34" s="13"/>
      <c r="AL34" s="13"/>
    </row>
    <row r="35" spans="1:38" ht="16.5" thickBot="1">
      <c r="A35" s="120" t="s">
        <v>344</v>
      </c>
      <c r="B35" s="121" t="str">
        <f>IF(B26&gt;"",B26,"")</f>
        <v>Elias Brander</v>
      </c>
      <c r="C35" s="122" t="str">
        <f>IF(B27&gt;"",B27,"")</f>
        <v>Jami Villgren</v>
      </c>
      <c r="D35" s="123"/>
      <c r="E35" s="124"/>
      <c r="F35" s="230">
        <v>-4</v>
      </c>
      <c r="G35" s="231"/>
      <c r="H35" s="230">
        <v>3</v>
      </c>
      <c r="I35" s="231"/>
      <c r="J35" s="230">
        <v>9</v>
      </c>
      <c r="K35" s="231"/>
      <c r="L35" s="230">
        <v>8</v>
      </c>
      <c r="M35" s="231"/>
      <c r="N35" s="230"/>
      <c r="O35" s="231"/>
      <c r="P35" s="125">
        <f t="shared" si="14"/>
        <v>3</v>
      </c>
      <c r="Q35" s="126">
        <f t="shared" si="15"/>
        <v>1</v>
      </c>
      <c r="R35" s="127"/>
      <c r="S35" s="128"/>
      <c r="U35" s="107">
        <f t="shared" si="16"/>
        <v>37</v>
      </c>
      <c r="V35" s="108">
        <f t="shared" si="16"/>
        <v>31</v>
      </c>
      <c r="W35" s="109">
        <f t="shared" si="17"/>
        <v>6</v>
      </c>
      <c r="Y35" s="129">
        <f t="shared" si="18"/>
        <v>4</v>
      </c>
      <c r="Z35" s="130">
        <f t="shared" si="19"/>
        <v>11</v>
      </c>
      <c r="AA35" s="129">
        <f t="shared" si="20"/>
        <v>11</v>
      </c>
      <c r="AB35" s="130">
        <f t="shared" si="21"/>
        <v>3</v>
      </c>
      <c r="AC35" s="129">
        <f t="shared" si="22"/>
        <v>11</v>
      </c>
      <c r="AD35" s="130">
        <f t="shared" si="23"/>
        <v>9</v>
      </c>
      <c r="AE35" s="129">
        <f t="shared" si="24"/>
        <v>11</v>
      </c>
      <c r="AF35" s="130">
        <f t="shared" si="25"/>
        <v>8</v>
      </c>
      <c r="AG35" s="129">
        <f t="shared" si="26"/>
        <v>0</v>
      </c>
      <c r="AH35" s="130">
        <f t="shared" si="27"/>
        <v>0</v>
      </c>
      <c r="AI35" s="13"/>
      <c r="AJ35" s="13"/>
      <c r="AK35" s="13"/>
      <c r="AL35" s="13"/>
    </row>
    <row r="36" spans="1:38" ht="13.5" thickTop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1:38" ht="13.5" thickBo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 ht="16.5" thickTop="1">
      <c r="A38" s="32"/>
      <c r="B38" s="33"/>
      <c r="C38" s="34"/>
      <c r="D38" s="34"/>
      <c r="E38" s="34"/>
      <c r="F38" s="35"/>
      <c r="G38" s="34"/>
      <c r="H38" s="36" t="s">
        <v>324</v>
      </c>
      <c r="I38" s="37"/>
      <c r="J38" s="213" t="s">
        <v>24</v>
      </c>
      <c r="K38" s="214"/>
      <c r="L38" s="214"/>
      <c r="M38" s="215"/>
      <c r="N38" s="216" t="s">
        <v>325</v>
      </c>
      <c r="O38" s="217"/>
      <c r="P38" s="217"/>
      <c r="Q38" s="218" t="s">
        <v>7</v>
      </c>
      <c r="R38" s="219"/>
      <c r="S38" s="220"/>
      <c r="AI38" s="13"/>
      <c r="AJ38" s="13"/>
      <c r="AK38" s="13"/>
      <c r="AL38" s="13"/>
    </row>
    <row r="39" spans="1:38" ht="16.5" thickBot="1">
      <c r="A39" s="38"/>
      <c r="B39" s="39"/>
      <c r="C39" s="40" t="s">
        <v>326</v>
      </c>
      <c r="D39" s="232"/>
      <c r="E39" s="233"/>
      <c r="F39" s="234"/>
      <c r="G39" s="235" t="s">
        <v>327</v>
      </c>
      <c r="H39" s="236"/>
      <c r="I39" s="236"/>
      <c r="J39" s="237"/>
      <c r="K39" s="237"/>
      <c r="L39" s="237"/>
      <c r="M39" s="238"/>
      <c r="N39" s="41" t="s">
        <v>328</v>
      </c>
      <c r="O39" s="42"/>
      <c r="P39" s="42"/>
      <c r="Q39" s="222"/>
      <c r="R39" s="222"/>
      <c r="S39" s="223"/>
      <c r="AI39" s="13"/>
      <c r="AJ39" s="13"/>
      <c r="AK39" s="13"/>
      <c r="AL39" s="13"/>
    </row>
    <row r="40" spans="1:38" ht="15.75" thickTop="1">
      <c r="A40" s="43"/>
      <c r="B40" s="44" t="s">
        <v>329</v>
      </c>
      <c r="C40" s="45" t="s">
        <v>330</v>
      </c>
      <c r="D40" s="226" t="s">
        <v>154</v>
      </c>
      <c r="E40" s="227"/>
      <c r="F40" s="226" t="s">
        <v>157</v>
      </c>
      <c r="G40" s="227"/>
      <c r="H40" s="226" t="s">
        <v>331</v>
      </c>
      <c r="I40" s="227"/>
      <c r="J40" s="226" t="s">
        <v>156</v>
      </c>
      <c r="K40" s="227"/>
      <c r="L40" s="226"/>
      <c r="M40" s="227"/>
      <c r="N40" s="46" t="s">
        <v>236</v>
      </c>
      <c r="O40" s="47" t="s">
        <v>332</v>
      </c>
      <c r="P40" s="48" t="s">
        <v>333</v>
      </c>
      <c r="Q40" s="49"/>
      <c r="R40" s="228" t="s">
        <v>50</v>
      </c>
      <c r="S40" s="229"/>
      <c r="U40" s="50" t="s">
        <v>334</v>
      </c>
      <c r="V40" s="51"/>
      <c r="W40" s="52" t="s">
        <v>335</v>
      </c>
      <c r="AI40" s="13"/>
      <c r="AJ40" s="13"/>
      <c r="AK40" s="13"/>
      <c r="AL40" s="13"/>
    </row>
    <row r="41" spans="1:38" ht="12.75">
      <c r="A41" s="53" t="s">
        <v>154</v>
      </c>
      <c r="B41" s="54" t="s">
        <v>123</v>
      </c>
      <c r="C41" s="55" t="s">
        <v>105</v>
      </c>
      <c r="D41" s="56"/>
      <c r="E41" s="57"/>
      <c r="F41" s="58">
        <f>+P51</f>
        <v>3</v>
      </c>
      <c r="G41" s="59">
        <f>+Q51</f>
        <v>1</v>
      </c>
      <c r="H41" s="58">
        <f>P47</f>
        <v>3</v>
      </c>
      <c r="I41" s="59">
        <f>Q47</f>
        <v>0</v>
      </c>
      <c r="J41" s="58">
        <f>P49</f>
        <v>3</v>
      </c>
      <c r="K41" s="59">
        <f>Q49</f>
        <v>0</v>
      </c>
      <c r="L41" s="58"/>
      <c r="M41" s="59"/>
      <c r="N41" s="60">
        <f>IF(SUM(D41:M41)=0,"",COUNTIF(E41:E44,"3"))</f>
        <v>3</v>
      </c>
      <c r="O41" s="61">
        <f>IF(SUM(E41:N41)=0,"",COUNTIF(D41:D44,"3"))</f>
        <v>0</v>
      </c>
      <c r="P41" s="62">
        <f>IF(SUM(D41:M41)=0,"",SUM(E41:E44))</f>
        <v>9</v>
      </c>
      <c r="Q41" s="63">
        <f>IF(SUM(D41:M41)=0,"",SUM(D41:D44))</f>
        <v>1</v>
      </c>
      <c r="R41" s="221"/>
      <c r="S41" s="212"/>
      <c r="U41" s="64">
        <f>+U47+U49+U51</f>
        <v>101</v>
      </c>
      <c r="V41" s="65">
        <f>+V47+V49+V51</f>
        <v>68</v>
      </c>
      <c r="W41" s="66">
        <f>+U41-V41</f>
        <v>33</v>
      </c>
      <c r="AI41" s="13"/>
      <c r="AJ41" s="13"/>
      <c r="AK41" s="13"/>
      <c r="AL41" s="13"/>
    </row>
    <row r="42" spans="1:38" ht="12.75">
      <c r="A42" s="67" t="s">
        <v>157</v>
      </c>
      <c r="B42" s="54" t="s">
        <v>89</v>
      </c>
      <c r="C42" s="68" t="s">
        <v>39</v>
      </c>
      <c r="D42" s="69">
        <f>+Q51</f>
        <v>1</v>
      </c>
      <c r="E42" s="70">
        <f>+P51</f>
        <v>3</v>
      </c>
      <c r="F42" s="71"/>
      <c r="G42" s="72"/>
      <c r="H42" s="69">
        <f>P50</f>
        <v>3</v>
      </c>
      <c r="I42" s="70">
        <f>Q50</f>
        <v>1</v>
      </c>
      <c r="J42" s="69">
        <f>P48</f>
        <v>3</v>
      </c>
      <c r="K42" s="70">
        <f>Q48</f>
        <v>1</v>
      </c>
      <c r="L42" s="69"/>
      <c r="M42" s="70"/>
      <c r="N42" s="60">
        <f>IF(SUM(D42:M42)=0,"",COUNTIF(G41:G44,"3"))</f>
        <v>2</v>
      </c>
      <c r="O42" s="61">
        <f>IF(SUM(E42:N42)=0,"",COUNTIF(F41:F44,"3"))</f>
        <v>1</v>
      </c>
      <c r="P42" s="62">
        <f>IF(SUM(D42:M42)=0,"",SUM(G41:G44))</f>
        <v>7</v>
      </c>
      <c r="Q42" s="63">
        <f>IF(SUM(D42:M42)=0,"",SUM(F41:F44))</f>
        <v>5</v>
      </c>
      <c r="R42" s="221"/>
      <c r="S42" s="212"/>
      <c r="U42" s="64">
        <f>+U48+U50+V51</f>
        <v>118</v>
      </c>
      <c r="V42" s="65">
        <f>+V48+V50+U51</f>
        <v>95</v>
      </c>
      <c r="W42" s="66">
        <f>+U42-V42</f>
        <v>23</v>
      </c>
      <c r="AI42" s="13"/>
      <c r="AJ42" s="13"/>
      <c r="AK42" s="13"/>
      <c r="AL42" s="13"/>
    </row>
    <row r="43" spans="1:38" ht="12.75">
      <c r="A43" s="67" t="s">
        <v>331</v>
      </c>
      <c r="B43" s="54" t="s">
        <v>128</v>
      </c>
      <c r="C43" s="68" t="s">
        <v>198</v>
      </c>
      <c r="D43" s="69">
        <f>+Q47</f>
        <v>0</v>
      </c>
      <c r="E43" s="70">
        <f>+P47</f>
        <v>3</v>
      </c>
      <c r="F43" s="69">
        <f>Q50</f>
        <v>1</v>
      </c>
      <c r="G43" s="70">
        <f>P50</f>
        <v>3</v>
      </c>
      <c r="H43" s="71"/>
      <c r="I43" s="72"/>
      <c r="J43" s="69">
        <f>P52</f>
        <v>3</v>
      </c>
      <c r="K43" s="70">
        <f>Q52</f>
        <v>2</v>
      </c>
      <c r="L43" s="69"/>
      <c r="M43" s="70"/>
      <c r="N43" s="60">
        <f>IF(SUM(D43:M43)=0,"",COUNTIF(I41:I44,"3"))</f>
        <v>1</v>
      </c>
      <c r="O43" s="61">
        <f>IF(SUM(E43:N43)=0,"",COUNTIF(H41:H44,"3"))</f>
        <v>2</v>
      </c>
      <c r="P43" s="62">
        <f>IF(SUM(D43:M43)=0,"",SUM(I41:I44))</f>
        <v>4</v>
      </c>
      <c r="Q43" s="63">
        <f>IF(SUM(D43:M43)=0,"",SUM(H41:H44))</f>
        <v>8</v>
      </c>
      <c r="R43" s="221"/>
      <c r="S43" s="212"/>
      <c r="U43" s="64">
        <f>+V47+V50+U52</f>
        <v>100</v>
      </c>
      <c r="V43" s="65">
        <f>+U47+U50+V52</f>
        <v>116</v>
      </c>
      <c r="W43" s="66">
        <f>+U43-V43</f>
        <v>-16</v>
      </c>
      <c r="AI43" s="13"/>
      <c r="AJ43" s="13"/>
      <c r="AK43" s="13"/>
      <c r="AL43" s="13"/>
    </row>
    <row r="44" spans="1:38" ht="13.5" thickBot="1">
      <c r="A44" s="73" t="s">
        <v>156</v>
      </c>
      <c r="B44" s="74" t="s">
        <v>169</v>
      </c>
      <c r="C44" s="75" t="s">
        <v>170</v>
      </c>
      <c r="D44" s="76">
        <f>Q49</f>
        <v>0</v>
      </c>
      <c r="E44" s="77">
        <f>P49</f>
        <v>3</v>
      </c>
      <c r="F44" s="76">
        <f>Q48</f>
        <v>1</v>
      </c>
      <c r="G44" s="77">
        <f>P48</f>
        <v>3</v>
      </c>
      <c r="H44" s="76">
        <f>Q52</f>
        <v>2</v>
      </c>
      <c r="I44" s="77">
        <f>P52</f>
        <v>3</v>
      </c>
      <c r="J44" s="78"/>
      <c r="K44" s="79"/>
      <c r="L44" s="76"/>
      <c r="M44" s="77"/>
      <c r="N44" s="80">
        <f>IF(SUM(D44:M44)=0,"",COUNTIF(K41:K44,"3"))</f>
        <v>0</v>
      </c>
      <c r="O44" s="81">
        <f>IF(SUM(E44:N44)=0,"",COUNTIF(J41:J44,"3"))</f>
        <v>3</v>
      </c>
      <c r="P44" s="82">
        <f>IF(SUM(D44:M45)=0,"",SUM(K41:K44))</f>
        <v>3</v>
      </c>
      <c r="Q44" s="83">
        <f>IF(SUM(D44:M44)=0,"",SUM(J41:J44))</f>
        <v>9</v>
      </c>
      <c r="R44" s="224"/>
      <c r="S44" s="225"/>
      <c r="U44" s="64">
        <f>+V48+V49+V52</f>
        <v>83</v>
      </c>
      <c r="V44" s="65">
        <f>+U48+U49+U52</f>
        <v>123</v>
      </c>
      <c r="W44" s="66">
        <f>+U44-V44</f>
        <v>-40</v>
      </c>
      <c r="AI44" s="13"/>
      <c r="AJ44" s="13"/>
      <c r="AK44" s="13"/>
      <c r="AL44" s="13"/>
    </row>
    <row r="45" spans="1:38" ht="15.75" thickTop="1">
      <c r="A45" s="84"/>
      <c r="B45" s="85" t="s">
        <v>336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8"/>
      <c r="U45" s="89"/>
      <c r="V45" s="90" t="s">
        <v>337</v>
      </c>
      <c r="W45" s="91">
        <f>SUM(W41:W44)</f>
        <v>0</v>
      </c>
      <c r="X45" s="90" t="str">
        <f>IF(W45=0,"OK","Virhe")</f>
        <v>OK</v>
      </c>
      <c r="AI45" s="13"/>
      <c r="AJ45" s="13"/>
      <c r="AK45" s="13"/>
      <c r="AL45" s="13"/>
    </row>
    <row r="46" spans="1:38" ht="15.75" thickBot="1">
      <c r="A46" s="92"/>
      <c r="B46" s="93" t="s">
        <v>338</v>
      </c>
      <c r="C46" s="94"/>
      <c r="D46" s="94"/>
      <c r="E46" s="95"/>
      <c r="F46" s="248" t="s">
        <v>51</v>
      </c>
      <c r="G46" s="240"/>
      <c r="H46" s="239" t="s">
        <v>52</v>
      </c>
      <c r="I46" s="240"/>
      <c r="J46" s="239" t="s">
        <v>53</v>
      </c>
      <c r="K46" s="240"/>
      <c r="L46" s="239" t="s">
        <v>68</v>
      </c>
      <c r="M46" s="240"/>
      <c r="N46" s="239" t="s">
        <v>69</v>
      </c>
      <c r="O46" s="240"/>
      <c r="P46" s="241" t="s">
        <v>48</v>
      </c>
      <c r="Q46" s="242"/>
      <c r="S46" s="96"/>
      <c r="U46" s="97" t="s">
        <v>334</v>
      </c>
      <c r="V46" s="98"/>
      <c r="W46" s="52" t="s">
        <v>335</v>
      </c>
      <c r="AI46" s="13"/>
      <c r="AJ46" s="13"/>
      <c r="AK46" s="13"/>
      <c r="AL46" s="13"/>
    </row>
    <row r="47" spans="1:38" ht="15.75">
      <c r="A47" s="99" t="s">
        <v>339</v>
      </c>
      <c r="B47" s="100" t="str">
        <f>IF(B41&gt;"",B41,"")</f>
        <v>Markus Myllärinen</v>
      </c>
      <c r="C47" s="101" t="str">
        <f>IF(B43&gt;"",B43,"")</f>
        <v>Toni Pitkänen</v>
      </c>
      <c r="D47" s="86"/>
      <c r="E47" s="102"/>
      <c r="F47" s="245">
        <v>6</v>
      </c>
      <c r="G47" s="246"/>
      <c r="H47" s="243">
        <v>0</v>
      </c>
      <c r="I47" s="244"/>
      <c r="J47" s="243">
        <v>9</v>
      </c>
      <c r="K47" s="244"/>
      <c r="L47" s="243"/>
      <c r="M47" s="244"/>
      <c r="N47" s="247"/>
      <c r="O47" s="244"/>
      <c r="P47" s="103">
        <f aca="true" t="shared" si="28" ref="P47:P52">IF(COUNT(F47:N47)=0,"",COUNTIF(F47:N47,"&gt;=0"))</f>
        <v>3</v>
      </c>
      <c r="Q47" s="104">
        <f aca="true" t="shared" si="29" ref="Q47:Q52">IF(COUNT(F47:N47)=0,"",(IF(LEFT(F47,1)="-",1,0)+IF(LEFT(H47,1)="-",1,0)+IF(LEFT(J47,1)="-",1,0)+IF(LEFT(L47,1)="-",1,0)+IF(LEFT(N47,1)="-",1,0)))</f>
        <v>0</v>
      </c>
      <c r="R47" s="105"/>
      <c r="S47" s="106"/>
      <c r="U47" s="107">
        <f aca="true" t="shared" si="30" ref="U47:V52">+Y47+AA47+AC47+AE47+AG47</f>
        <v>33</v>
      </c>
      <c r="V47" s="108">
        <f t="shared" si="30"/>
        <v>15</v>
      </c>
      <c r="W47" s="109">
        <f aca="true" t="shared" si="31" ref="W47:W52">+U47-V47</f>
        <v>18</v>
      </c>
      <c r="Y47" s="110">
        <f aca="true" t="shared" si="32" ref="Y47:Y52">IF(F47="",0,IF(LEFT(F47,1)="-",ABS(F47),(IF(F47&gt;9,F47+2,11))))</f>
        <v>11</v>
      </c>
      <c r="Z47" s="111">
        <f aca="true" t="shared" si="33" ref="Z47:Z52">IF(F47="",0,IF(LEFT(F47,1)="-",(IF(ABS(F47)&gt;9,(ABS(F47)+2),11)),F47))</f>
        <v>6</v>
      </c>
      <c r="AA47" s="110">
        <f aca="true" t="shared" si="34" ref="AA47:AA52">IF(H47="",0,IF(LEFT(H47,1)="-",ABS(H47),(IF(H47&gt;9,H47+2,11))))</f>
        <v>11</v>
      </c>
      <c r="AB47" s="111">
        <f aca="true" t="shared" si="35" ref="AB47:AB52">IF(H47="",0,IF(LEFT(H47,1)="-",(IF(ABS(H47)&gt;9,(ABS(H47)+2),11)),H47))</f>
        <v>0</v>
      </c>
      <c r="AC47" s="110">
        <f aca="true" t="shared" si="36" ref="AC47:AC52">IF(J47="",0,IF(LEFT(J47,1)="-",ABS(J47),(IF(J47&gt;9,J47+2,11))))</f>
        <v>11</v>
      </c>
      <c r="AD47" s="111">
        <f aca="true" t="shared" si="37" ref="AD47:AD52">IF(J47="",0,IF(LEFT(J47,1)="-",(IF(ABS(J47)&gt;9,(ABS(J47)+2),11)),J47))</f>
        <v>9</v>
      </c>
      <c r="AE47" s="110">
        <f aca="true" t="shared" si="38" ref="AE47:AE52">IF(L47="",0,IF(LEFT(L47,1)="-",ABS(L47),(IF(L47&gt;9,L47+2,11))))</f>
        <v>0</v>
      </c>
      <c r="AF47" s="111">
        <f aca="true" t="shared" si="39" ref="AF47:AF52">IF(L47="",0,IF(LEFT(L47,1)="-",(IF(ABS(L47)&gt;9,(ABS(L47)+2),11)),L47))</f>
        <v>0</v>
      </c>
      <c r="AG47" s="110">
        <f aca="true" t="shared" si="40" ref="AG47:AG52">IF(N47="",0,IF(LEFT(N47,1)="-",ABS(N47),(IF(N47&gt;9,N47+2,11))))</f>
        <v>0</v>
      </c>
      <c r="AH47" s="111">
        <f aca="true" t="shared" si="41" ref="AH47:AH52">IF(N47="",0,IF(LEFT(N47,1)="-",(IF(ABS(N47)&gt;9,(ABS(N47)+2),11)),N47))</f>
        <v>0</v>
      </c>
      <c r="AI47" s="13"/>
      <c r="AJ47" s="13"/>
      <c r="AK47" s="13"/>
      <c r="AL47" s="13"/>
    </row>
    <row r="48" spans="1:38" ht="15.75">
      <c r="A48" s="99" t="s">
        <v>340</v>
      </c>
      <c r="B48" s="100" t="str">
        <f>IF(B42&gt;"",B42,"")</f>
        <v>Viivi-Mari Vastavuo</v>
      </c>
      <c r="C48" s="112" t="str">
        <f>IF(B44&gt;"",B44,"")</f>
        <v>Jani Ruuskanen</v>
      </c>
      <c r="D48" s="113"/>
      <c r="E48" s="102"/>
      <c r="F48" s="249">
        <v>2</v>
      </c>
      <c r="G48" s="250"/>
      <c r="H48" s="249">
        <v>-9</v>
      </c>
      <c r="I48" s="250"/>
      <c r="J48" s="249">
        <v>4</v>
      </c>
      <c r="K48" s="250"/>
      <c r="L48" s="249">
        <v>6</v>
      </c>
      <c r="M48" s="250"/>
      <c r="N48" s="249"/>
      <c r="O48" s="250"/>
      <c r="P48" s="103">
        <f t="shared" si="28"/>
        <v>3</v>
      </c>
      <c r="Q48" s="104">
        <f t="shared" si="29"/>
        <v>1</v>
      </c>
      <c r="R48" s="114"/>
      <c r="S48" s="115"/>
      <c r="U48" s="107">
        <f t="shared" si="30"/>
        <v>42</v>
      </c>
      <c r="V48" s="108">
        <f t="shared" si="30"/>
        <v>23</v>
      </c>
      <c r="W48" s="109">
        <f t="shared" si="31"/>
        <v>19</v>
      </c>
      <c r="Y48" s="116">
        <f t="shared" si="32"/>
        <v>11</v>
      </c>
      <c r="Z48" s="117">
        <f t="shared" si="33"/>
        <v>2</v>
      </c>
      <c r="AA48" s="116">
        <f t="shared" si="34"/>
        <v>9</v>
      </c>
      <c r="AB48" s="117">
        <f t="shared" si="35"/>
        <v>11</v>
      </c>
      <c r="AC48" s="116">
        <f t="shared" si="36"/>
        <v>11</v>
      </c>
      <c r="AD48" s="117">
        <f t="shared" si="37"/>
        <v>4</v>
      </c>
      <c r="AE48" s="116">
        <f t="shared" si="38"/>
        <v>11</v>
      </c>
      <c r="AF48" s="117">
        <f t="shared" si="39"/>
        <v>6</v>
      </c>
      <c r="AG48" s="116">
        <f t="shared" si="40"/>
        <v>0</v>
      </c>
      <c r="AH48" s="117">
        <f t="shared" si="41"/>
        <v>0</v>
      </c>
      <c r="AI48" s="13"/>
      <c r="AJ48" s="13"/>
      <c r="AK48" s="13"/>
      <c r="AL48" s="13"/>
    </row>
    <row r="49" spans="1:38" ht="16.5" thickBot="1">
      <c r="A49" s="99" t="s">
        <v>341</v>
      </c>
      <c r="B49" s="118" t="str">
        <f>IF(B41&gt;"",B41,"")</f>
        <v>Markus Myllärinen</v>
      </c>
      <c r="C49" s="119" t="str">
        <f>IF(B44&gt;"",B44,"")</f>
        <v>Jani Ruuskanen</v>
      </c>
      <c r="D49" s="94"/>
      <c r="E49" s="95"/>
      <c r="F49" s="251">
        <v>8</v>
      </c>
      <c r="G49" s="252"/>
      <c r="H49" s="251">
        <v>9</v>
      </c>
      <c r="I49" s="252"/>
      <c r="J49" s="251">
        <v>4</v>
      </c>
      <c r="K49" s="252"/>
      <c r="L49" s="251"/>
      <c r="M49" s="252"/>
      <c r="N49" s="251"/>
      <c r="O49" s="252"/>
      <c r="P49" s="103">
        <f t="shared" si="28"/>
        <v>3</v>
      </c>
      <c r="Q49" s="104">
        <f t="shared" si="29"/>
        <v>0</v>
      </c>
      <c r="R49" s="114"/>
      <c r="S49" s="115"/>
      <c r="U49" s="107">
        <f t="shared" si="30"/>
        <v>33</v>
      </c>
      <c r="V49" s="108">
        <f t="shared" si="30"/>
        <v>21</v>
      </c>
      <c r="W49" s="109">
        <f t="shared" si="31"/>
        <v>12</v>
      </c>
      <c r="Y49" s="116">
        <f t="shared" si="32"/>
        <v>11</v>
      </c>
      <c r="Z49" s="117">
        <f t="shared" si="33"/>
        <v>8</v>
      </c>
      <c r="AA49" s="116">
        <f t="shared" si="34"/>
        <v>11</v>
      </c>
      <c r="AB49" s="117">
        <f t="shared" si="35"/>
        <v>9</v>
      </c>
      <c r="AC49" s="116">
        <f t="shared" si="36"/>
        <v>11</v>
      </c>
      <c r="AD49" s="117">
        <f t="shared" si="37"/>
        <v>4</v>
      </c>
      <c r="AE49" s="116">
        <f t="shared" si="38"/>
        <v>0</v>
      </c>
      <c r="AF49" s="117">
        <f t="shared" si="39"/>
        <v>0</v>
      </c>
      <c r="AG49" s="116">
        <f t="shared" si="40"/>
        <v>0</v>
      </c>
      <c r="AH49" s="117">
        <f t="shared" si="41"/>
        <v>0</v>
      </c>
      <c r="AI49" s="13"/>
      <c r="AJ49" s="13"/>
      <c r="AK49" s="13"/>
      <c r="AL49" s="13"/>
    </row>
    <row r="50" spans="1:38" ht="15.75">
      <c r="A50" s="99" t="s">
        <v>342</v>
      </c>
      <c r="B50" s="100" t="str">
        <f>IF(B42&gt;"",B42,"")</f>
        <v>Viivi-Mari Vastavuo</v>
      </c>
      <c r="C50" s="112" t="str">
        <f>IF(B43&gt;"",B43,"")</f>
        <v>Toni Pitkänen</v>
      </c>
      <c r="D50" s="86"/>
      <c r="E50" s="102"/>
      <c r="F50" s="243">
        <v>9</v>
      </c>
      <c r="G50" s="244"/>
      <c r="H50" s="243">
        <v>3</v>
      </c>
      <c r="I50" s="244"/>
      <c r="J50" s="243">
        <v>-6</v>
      </c>
      <c r="K50" s="244"/>
      <c r="L50" s="243">
        <v>14</v>
      </c>
      <c r="M50" s="244"/>
      <c r="N50" s="243"/>
      <c r="O50" s="244"/>
      <c r="P50" s="103">
        <f t="shared" si="28"/>
        <v>3</v>
      </c>
      <c r="Q50" s="104">
        <f t="shared" si="29"/>
        <v>1</v>
      </c>
      <c r="R50" s="114"/>
      <c r="S50" s="115"/>
      <c r="U50" s="107">
        <f t="shared" si="30"/>
        <v>44</v>
      </c>
      <c r="V50" s="108">
        <f t="shared" si="30"/>
        <v>37</v>
      </c>
      <c r="W50" s="109">
        <f t="shared" si="31"/>
        <v>7</v>
      </c>
      <c r="Y50" s="116">
        <f t="shared" si="32"/>
        <v>11</v>
      </c>
      <c r="Z50" s="117">
        <f t="shared" si="33"/>
        <v>9</v>
      </c>
      <c r="AA50" s="116">
        <f t="shared" si="34"/>
        <v>11</v>
      </c>
      <c r="AB50" s="117">
        <f t="shared" si="35"/>
        <v>3</v>
      </c>
      <c r="AC50" s="116">
        <f t="shared" si="36"/>
        <v>6</v>
      </c>
      <c r="AD50" s="117">
        <f t="shared" si="37"/>
        <v>11</v>
      </c>
      <c r="AE50" s="116">
        <f t="shared" si="38"/>
        <v>16</v>
      </c>
      <c r="AF50" s="117">
        <f t="shared" si="39"/>
        <v>14</v>
      </c>
      <c r="AG50" s="116">
        <f t="shared" si="40"/>
        <v>0</v>
      </c>
      <c r="AH50" s="117">
        <f t="shared" si="41"/>
        <v>0</v>
      </c>
      <c r="AI50" s="13"/>
      <c r="AJ50" s="13"/>
      <c r="AK50" s="13"/>
      <c r="AL50" s="13"/>
    </row>
    <row r="51" spans="1:38" ht="15.75">
      <c r="A51" s="99" t="s">
        <v>343</v>
      </c>
      <c r="B51" s="100" t="str">
        <f>IF(B41&gt;"",B41,"")</f>
        <v>Markus Myllärinen</v>
      </c>
      <c r="C51" s="112" t="str">
        <f>IF(B42&gt;"",B42,"")</f>
        <v>Viivi-Mari Vastavuo</v>
      </c>
      <c r="D51" s="113"/>
      <c r="E51" s="102"/>
      <c r="F51" s="249">
        <v>7</v>
      </c>
      <c r="G51" s="250"/>
      <c r="H51" s="249">
        <v>9</v>
      </c>
      <c r="I51" s="250"/>
      <c r="J51" s="253">
        <v>-2</v>
      </c>
      <c r="K51" s="250"/>
      <c r="L51" s="249">
        <v>5</v>
      </c>
      <c r="M51" s="250"/>
      <c r="N51" s="249"/>
      <c r="O51" s="250"/>
      <c r="P51" s="103">
        <f t="shared" si="28"/>
        <v>3</v>
      </c>
      <c r="Q51" s="104">
        <f t="shared" si="29"/>
        <v>1</v>
      </c>
      <c r="R51" s="114"/>
      <c r="S51" s="115"/>
      <c r="U51" s="107">
        <f t="shared" si="30"/>
        <v>35</v>
      </c>
      <c r="V51" s="108">
        <f t="shared" si="30"/>
        <v>32</v>
      </c>
      <c r="W51" s="109">
        <f t="shared" si="31"/>
        <v>3</v>
      </c>
      <c r="Y51" s="116">
        <f t="shared" si="32"/>
        <v>11</v>
      </c>
      <c r="Z51" s="117">
        <f t="shared" si="33"/>
        <v>7</v>
      </c>
      <c r="AA51" s="116">
        <f t="shared" si="34"/>
        <v>11</v>
      </c>
      <c r="AB51" s="117">
        <f t="shared" si="35"/>
        <v>9</v>
      </c>
      <c r="AC51" s="116">
        <f t="shared" si="36"/>
        <v>2</v>
      </c>
      <c r="AD51" s="117">
        <f t="shared" si="37"/>
        <v>11</v>
      </c>
      <c r="AE51" s="116">
        <f t="shared" si="38"/>
        <v>11</v>
      </c>
      <c r="AF51" s="117">
        <f t="shared" si="39"/>
        <v>5</v>
      </c>
      <c r="AG51" s="116">
        <f t="shared" si="40"/>
        <v>0</v>
      </c>
      <c r="AH51" s="117">
        <f t="shared" si="41"/>
        <v>0</v>
      </c>
      <c r="AI51" s="13"/>
      <c r="AJ51" s="13"/>
      <c r="AK51" s="13"/>
      <c r="AL51" s="13"/>
    </row>
    <row r="52" spans="1:38" ht="16.5" thickBot="1">
      <c r="A52" s="120" t="s">
        <v>344</v>
      </c>
      <c r="B52" s="121" t="str">
        <f>IF(B43&gt;"",B43,"")</f>
        <v>Toni Pitkänen</v>
      </c>
      <c r="C52" s="122" t="str">
        <f>IF(B44&gt;"",B44,"")</f>
        <v>Jani Ruuskanen</v>
      </c>
      <c r="D52" s="123"/>
      <c r="E52" s="124"/>
      <c r="F52" s="230">
        <v>-9</v>
      </c>
      <c r="G52" s="231"/>
      <c r="H52" s="230">
        <v>8</v>
      </c>
      <c r="I52" s="231"/>
      <c r="J52" s="230">
        <v>-6</v>
      </c>
      <c r="K52" s="231"/>
      <c r="L52" s="230">
        <v>0</v>
      </c>
      <c r="M52" s="231"/>
      <c r="N52" s="230">
        <v>9</v>
      </c>
      <c r="O52" s="231"/>
      <c r="P52" s="125">
        <f t="shared" si="28"/>
        <v>3</v>
      </c>
      <c r="Q52" s="126">
        <f t="shared" si="29"/>
        <v>2</v>
      </c>
      <c r="R52" s="127"/>
      <c r="S52" s="128"/>
      <c r="U52" s="107">
        <f t="shared" si="30"/>
        <v>48</v>
      </c>
      <c r="V52" s="108">
        <f t="shared" si="30"/>
        <v>39</v>
      </c>
      <c r="W52" s="109">
        <f t="shared" si="31"/>
        <v>9</v>
      </c>
      <c r="Y52" s="129">
        <f t="shared" si="32"/>
        <v>9</v>
      </c>
      <c r="Z52" s="130">
        <f t="shared" si="33"/>
        <v>11</v>
      </c>
      <c r="AA52" s="129">
        <f t="shared" si="34"/>
        <v>11</v>
      </c>
      <c r="AB52" s="130">
        <f t="shared" si="35"/>
        <v>8</v>
      </c>
      <c r="AC52" s="129">
        <f t="shared" si="36"/>
        <v>6</v>
      </c>
      <c r="AD52" s="130">
        <f t="shared" si="37"/>
        <v>11</v>
      </c>
      <c r="AE52" s="129">
        <f t="shared" si="38"/>
        <v>11</v>
      </c>
      <c r="AF52" s="130">
        <f t="shared" si="39"/>
        <v>0</v>
      </c>
      <c r="AG52" s="129">
        <f t="shared" si="40"/>
        <v>11</v>
      </c>
      <c r="AH52" s="130">
        <f t="shared" si="41"/>
        <v>9</v>
      </c>
      <c r="AI52" s="13"/>
      <c r="AJ52" s="13"/>
      <c r="AK52" s="13"/>
      <c r="AL52" s="13"/>
    </row>
    <row r="53" spans="1:38" ht="13.5" thickTop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1:38" ht="13.5" thickBo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ht="16.5" thickTop="1">
      <c r="A55" s="32"/>
      <c r="B55" s="33"/>
      <c r="C55" s="34"/>
      <c r="D55" s="34"/>
      <c r="E55" s="34"/>
      <c r="F55" s="35"/>
      <c r="G55" s="34"/>
      <c r="H55" s="36" t="s">
        <v>324</v>
      </c>
      <c r="I55" s="37"/>
      <c r="J55" s="213" t="s">
        <v>24</v>
      </c>
      <c r="K55" s="214"/>
      <c r="L55" s="214"/>
      <c r="M55" s="215"/>
      <c r="N55" s="216" t="s">
        <v>325</v>
      </c>
      <c r="O55" s="217"/>
      <c r="P55" s="217"/>
      <c r="Q55" s="218" t="s">
        <v>5</v>
      </c>
      <c r="R55" s="219"/>
      <c r="S55" s="220"/>
      <c r="AI55" s="13"/>
      <c r="AJ55" s="13"/>
      <c r="AK55" s="13"/>
      <c r="AL55" s="13"/>
    </row>
    <row r="56" spans="1:38" ht="16.5" thickBot="1">
      <c r="A56" s="38"/>
      <c r="B56" s="39"/>
      <c r="C56" s="40" t="s">
        <v>326</v>
      </c>
      <c r="D56" s="232"/>
      <c r="E56" s="233"/>
      <c r="F56" s="234"/>
      <c r="G56" s="235" t="s">
        <v>327</v>
      </c>
      <c r="H56" s="236"/>
      <c r="I56" s="236"/>
      <c r="J56" s="237"/>
      <c r="K56" s="237"/>
      <c r="L56" s="237"/>
      <c r="M56" s="238"/>
      <c r="N56" s="41" t="s">
        <v>328</v>
      </c>
      <c r="O56" s="42"/>
      <c r="P56" s="42"/>
      <c r="Q56" s="222"/>
      <c r="R56" s="222"/>
      <c r="S56" s="223"/>
      <c r="AI56" s="13"/>
      <c r="AJ56" s="13"/>
      <c r="AK56" s="13"/>
      <c r="AL56" s="13"/>
    </row>
    <row r="57" spans="1:38" ht="15.75" thickTop="1">
      <c r="A57" s="43"/>
      <c r="B57" s="44" t="s">
        <v>329</v>
      </c>
      <c r="C57" s="45" t="s">
        <v>330</v>
      </c>
      <c r="D57" s="226" t="s">
        <v>154</v>
      </c>
      <c r="E57" s="227"/>
      <c r="F57" s="226" t="s">
        <v>157</v>
      </c>
      <c r="G57" s="227"/>
      <c r="H57" s="226" t="s">
        <v>331</v>
      </c>
      <c r="I57" s="227"/>
      <c r="J57" s="226" t="s">
        <v>156</v>
      </c>
      <c r="K57" s="227"/>
      <c r="L57" s="226"/>
      <c r="M57" s="227"/>
      <c r="N57" s="46" t="s">
        <v>236</v>
      </c>
      <c r="O57" s="47" t="s">
        <v>332</v>
      </c>
      <c r="P57" s="48" t="s">
        <v>333</v>
      </c>
      <c r="Q57" s="49"/>
      <c r="R57" s="228" t="s">
        <v>50</v>
      </c>
      <c r="S57" s="229"/>
      <c r="U57" s="50" t="s">
        <v>334</v>
      </c>
      <c r="V57" s="51"/>
      <c r="W57" s="52" t="s">
        <v>335</v>
      </c>
      <c r="AI57" s="13"/>
      <c r="AJ57" s="13"/>
      <c r="AK57" s="13"/>
      <c r="AL57" s="13"/>
    </row>
    <row r="58" spans="1:38" ht="12.75">
      <c r="A58" s="53" t="s">
        <v>154</v>
      </c>
      <c r="B58" s="54" t="s">
        <v>122</v>
      </c>
      <c r="C58" s="55" t="s">
        <v>32</v>
      </c>
      <c r="D58" s="56"/>
      <c r="E58" s="57"/>
      <c r="F58" s="58">
        <f>+P68</f>
        <v>3</v>
      </c>
      <c r="G58" s="59">
        <f>+Q68</f>
        <v>0</v>
      </c>
      <c r="H58" s="58">
        <f>P64</f>
        <v>3</v>
      </c>
      <c r="I58" s="59">
        <f>Q64</f>
        <v>0</v>
      </c>
      <c r="J58" s="58">
        <f>P66</f>
        <v>3</v>
      </c>
      <c r="K58" s="59">
        <f>Q66</f>
        <v>1</v>
      </c>
      <c r="L58" s="58"/>
      <c r="M58" s="59"/>
      <c r="N58" s="60">
        <f>IF(SUM(D58:M58)=0,"",COUNTIF(E58:E61,"3"))</f>
        <v>3</v>
      </c>
      <c r="O58" s="61">
        <f>IF(SUM(E58:N58)=0,"",COUNTIF(D58:D61,"3"))</f>
        <v>0</v>
      </c>
      <c r="P58" s="62">
        <f>IF(SUM(D58:M58)=0,"",SUM(E58:E61))</f>
        <v>9</v>
      </c>
      <c r="Q58" s="63">
        <f>IF(SUM(D58:M58)=0,"",SUM(D58:D61))</f>
        <v>1</v>
      </c>
      <c r="R58" s="221"/>
      <c r="S58" s="212"/>
      <c r="U58" s="64">
        <f>+U64+U66+U68</f>
        <v>109</v>
      </c>
      <c r="V58" s="65">
        <f>+V64+V66+V68</f>
        <v>64</v>
      </c>
      <c r="W58" s="66">
        <f>+U58-V58</f>
        <v>45</v>
      </c>
      <c r="AI58" s="13"/>
      <c r="AJ58" s="13"/>
      <c r="AK58" s="13"/>
      <c r="AL58" s="13"/>
    </row>
    <row r="59" spans="1:38" ht="12.75">
      <c r="A59" s="67" t="s">
        <v>157</v>
      </c>
      <c r="B59" s="54" t="s">
        <v>285</v>
      </c>
      <c r="C59" s="68" t="s">
        <v>95</v>
      </c>
      <c r="D59" s="69">
        <f>+Q68</f>
        <v>0</v>
      </c>
      <c r="E59" s="70">
        <f>+P68</f>
        <v>3</v>
      </c>
      <c r="F59" s="71"/>
      <c r="G59" s="72"/>
      <c r="H59" s="69">
        <f>P67</f>
        <v>3</v>
      </c>
      <c r="I59" s="70">
        <f>Q67</f>
        <v>2</v>
      </c>
      <c r="J59" s="69">
        <f>P65</f>
        <v>2</v>
      </c>
      <c r="K59" s="70">
        <f>Q65</f>
        <v>3</v>
      </c>
      <c r="L59" s="69"/>
      <c r="M59" s="70"/>
      <c r="N59" s="60">
        <f>IF(SUM(D59:M59)=0,"",COUNTIF(G58:G61,"3"))</f>
        <v>1</v>
      </c>
      <c r="O59" s="61">
        <f>IF(SUM(E59:N59)=0,"",COUNTIF(F58:F61,"3"))</f>
        <v>2</v>
      </c>
      <c r="P59" s="62">
        <f>IF(SUM(D59:M59)=0,"",SUM(G58:G61))</f>
        <v>5</v>
      </c>
      <c r="Q59" s="63">
        <f>IF(SUM(D59:M59)=0,"",SUM(F58:F61))</f>
        <v>8</v>
      </c>
      <c r="R59" s="221"/>
      <c r="S59" s="212"/>
      <c r="U59" s="64">
        <f>+U65+U67+V68</f>
        <v>105</v>
      </c>
      <c r="V59" s="65">
        <f>+V65+V67+U68</f>
        <v>122</v>
      </c>
      <c r="W59" s="66">
        <f>+U59-V59</f>
        <v>-17</v>
      </c>
      <c r="AI59" s="13"/>
      <c r="AJ59" s="13"/>
      <c r="AK59" s="13"/>
      <c r="AL59" s="13"/>
    </row>
    <row r="60" spans="1:38" ht="12.75">
      <c r="A60" s="67" t="s">
        <v>331</v>
      </c>
      <c r="B60" s="54" t="s">
        <v>319</v>
      </c>
      <c r="C60" s="68" t="s">
        <v>39</v>
      </c>
      <c r="D60" s="69">
        <f>+Q64</f>
        <v>0</v>
      </c>
      <c r="E60" s="70">
        <f>+P64</f>
        <v>3</v>
      </c>
      <c r="F60" s="69">
        <f>Q67</f>
        <v>2</v>
      </c>
      <c r="G60" s="70">
        <f>P67</f>
        <v>3</v>
      </c>
      <c r="H60" s="71"/>
      <c r="I60" s="72"/>
      <c r="J60" s="69">
        <f>P69</f>
        <v>3</v>
      </c>
      <c r="K60" s="70">
        <f>Q69</f>
        <v>2</v>
      </c>
      <c r="L60" s="69"/>
      <c r="M60" s="70"/>
      <c r="N60" s="60">
        <f>IF(SUM(D60:M60)=0,"",COUNTIF(I58:I61,"3"))</f>
        <v>1</v>
      </c>
      <c r="O60" s="61">
        <f>IF(SUM(E60:N60)=0,"",COUNTIF(H58:H61,"3"))</f>
        <v>2</v>
      </c>
      <c r="P60" s="62">
        <f>IF(SUM(D60:M60)=0,"",SUM(I58:I61))</f>
        <v>5</v>
      </c>
      <c r="Q60" s="63">
        <f>IF(SUM(D60:M60)=0,"",SUM(H58:H61))</f>
        <v>8</v>
      </c>
      <c r="R60" s="221"/>
      <c r="S60" s="212"/>
      <c r="U60" s="64">
        <f>+V64+V67+U69</f>
        <v>104</v>
      </c>
      <c r="V60" s="65">
        <f>+U64+U67+V69</f>
        <v>122</v>
      </c>
      <c r="W60" s="66">
        <f>+U60-V60</f>
        <v>-18</v>
      </c>
      <c r="AI60" s="13"/>
      <c r="AJ60" s="13"/>
      <c r="AK60" s="13"/>
      <c r="AL60" s="13"/>
    </row>
    <row r="61" spans="1:38" ht="13.5" thickBot="1">
      <c r="A61" s="73" t="s">
        <v>156</v>
      </c>
      <c r="B61" s="74" t="s">
        <v>153</v>
      </c>
      <c r="C61" s="75" t="s">
        <v>198</v>
      </c>
      <c r="D61" s="76">
        <f>Q66</f>
        <v>1</v>
      </c>
      <c r="E61" s="77">
        <f>P66</f>
        <v>3</v>
      </c>
      <c r="F61" s="76">
        <f>Q65</f>
        <v>3</v>
      </c>
      <c r="G61" s="77">
        <f>P65</f>
        <v>2</v>
      </c>
      <c r="H61" s="76">
        <f>Q69</f>
        <v>2</v>
      </c>
      <c r="I61" s="77">
        <f>P69</f>
        <v>3</v>
      </c>
      <c r="J61" s="78"/>
      <c r="K61" s="79"/>
      <c r="L61" s="76"/>
      <c r="M61" s="77"/>
      <c r="N61" s="80">
        <f>IF(SUM(D61:M61)=0,"",COUNTIF(K58:K61,"3"))</f>
        <v>1</v>
      </c>
      <c r="O61" s="81">
        <f>IF(SUM(E61:N61)=0,"",COUNTIF(J58:J61,"3"))</f>
        <v>2</v>
      </c>
      <c r="P61" s="82">
        <f>IF(SUM(D61:M62)=0,"",SUM(K58:K61))</f>
        <v>6</v>
      </c>
      <c r="Q61" s="83">
        <f>IF(SUM(D61:M61)=0,"",SUM(J58:J61))</f>
        <v>8</v>
      </c>
      <c r="R61" s="224"/>
      <c r="S61" s="225"/>
      <c r="U61" s="64">
        <f>+V65+V66+V69</f>
        <v>113</v>
      </c>
      <c r="V61" s="65">
        <f>+U65+U66+U69</f>
        <v>123</v>
      </c>
      <c r="W61" s="66">
        <f>+U61-V61</f>
        <v>-10</v>
      </c>
      <c r="AI61" s="13"/>
      <c r="AJ61" s="13"/>
      <c r="AK61" s="13"/>
      <c r="AL61" s="13"/>
    </row>
    <row r="62" spans="1:38" ht="15.75" thickTop="1">
      <c r="A62" s="84"/>
      <c r="B62" s="85" t="s">
        <v>336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7"/>
      <c r="S62" s="88"/>
      <c r="U62" s="89"/>
      <c r="V62" s="90" t="s">
        <v>337</v>
      </c>
      <c r="W62" s="91">
        <f>SUM(W58:W61)</f>
        <v>0</v>
      </c>
      <c r="X62" s="90" t="str">
        <f>IF(W62=0,"OK","Virhe")</f>
        <v>OK</v>
      </c>
      <c r="AI62" s="13"/>
      <c r="AJ62" s="13"/>
      <c r="AK62" s="13"/>
      <c r="AL62" s="13"/>
    </row>
    <row r="63" spans="1:38" ht="15.75" thickBot="1">
      <c r="A63" s="92"/>
      <c r="B63" s="93" t="s">
        <v>338</v>
      </c>
      <c r="C63" s="94"/>
      <c r="D63" s="94"/>
      <c r="E63" s="95"/>
      <c r="F63" s="248" t="s">
        <v>51</v>
      </c>
      <c r="G63" s="240"/>
      <c r="H63" s="239" t="s">
        <v>52</v>
      </c>
      <c r="I63" s="240"/>
      <c r="J63" s="239" t="s">
        <v>53</v>
      </c>
      <c r="K63" s="240"/>
      <c r="L63" s="239" t="s">
        <v>68</v>
      </c>
      <c r="M63" s="240"/>
      <c r="N63" s="239" t="s">
        <v>69</v>
      </c>
      <c r="O63" s="240"/>
      <c r="P63" s="241" t="s">
        <v>48</v>
      </c>
      <c r="Q63" s="242"/>
      <c r="S63" s="96"/>
      <c r="U63" s="97" t="s">
        <v>334</v>
      </c>
      <c r="V63" s="98"/>
      <c r="W63" s="52" t="s">
        <v>335</v>
      </c>
      <c r="AI63" s="13"/>
      <c r="AJ63" s="13"/>
      <c r="AK63" s="13"/>
      <c r="AL63" s="13"/>
    </row>
    <row r="64" spans="1:38" ht="15.75">
      <c r="A64" s="99" t="s">
        <v>339</v>
      </c>
      <c r="B64" s="100" t="str">
        <f>IF(B58&gt;"",B58,"")</f>
        <v>Aleksi Mustonen</v>
      </c>
      <c r="C64" s="101" t="str">
        <f>IF(B60&gt;"",B60,"")</f>
        <v>Elias Eerola</v>
      </c>
      <c r="D64" s="86"/>
      <c r="E64" s="102"/>
      <c r="F64" s="245">
        <v>4</v>
      </c>
      <c r="G64" s="246"/>
      <c r="H64" s="243">
        <v>10</v>
      </c>
      <c r="I64" s="244"/>
      <c r="J64" s="243">
        <v>8</v>
      </c>
      <c r="K64" s="244"/>
      <c r="L64" s="243"/>
      <c r="M64" s="244"/>
      <c r="N64" s="247"/>
      <c r="O64" s="244"/>
      <c r="P64" s="103">
        <f aca="true" t="shared" si="42" ref="P64:P69">IF(COUNT(F64:N64)=0,"",COUNTIF(F64:N64,"&gt;=0"))</f>
        <v>3</v>
      </c>
      <c r="Q64" s="104">
        <f aca="true" t="shared" si="43" ref="Q64:Q69">IF(COUNT(F64:N64)=0,"",(IF(LEFT(F64,1)="-",1,0)+IF(LEFT(H64,1)="-",1,0)+IF(LEFT(J64,1)="-",1,0)+IF(LEFT(L64,1)="-",1,0)+IF(LEFT(N64,1)="-",1,0)))</f>
        <v>0</v>
      </c>
      <c r="R64" s="105"/>
      <c r="S64" s="106"/>
      <c r="U64" s="107">
        <f aca="true" t="shared" si="44" ref="U64:V69">+Y64+AA64+AC64+AE64+AG64</f>
        <v>34</v>
      </c>
      <c r="V64" s="108">
        <f t="shared" si="44"/>
        <v>22</v>
      </c>
      <c r="W64" s="109">
        <f aca="true" t="shared" si="45" ref="W64:W69">+U64-V64</f>
        <v>12</v>
      </c>
      <c r="Y64" s="110">
        <f aca="true" t="shared" si="46" ref="Y64:Y69">IF(F64="",0,IF(LEFT(F64,1)="-",ABS(F64),(IF(F64&gt;9,F64+2,11))))</f>
        <v>11</v>
      </c>
      <c r="Z64" s="111">
        <f aca="true" t="shared" si="47" ref="Z64:Z69">IF(F64="",0,IF(LEFT(F64,1)="-",(IF(ABS(F64)&gt;9,(ABS(F64)+2),11)),F64))</f>
        <v>4</v>
      </c>
      <c r="AA64" s="110">
        <f aca="true" t="shared" si="48" ref="AA64:AA69">IF(H64="",0,IF(LEFT(H64,1)="-",ABS(H64),(IF(H64&gt;9,H64+2,11))))</f>
        <v>12</v>
      </c>
      <c r="AB64" s="111">
        <f aca="true" t="shared" si="49" ref="AB64:AB69">IF(H64="",0,IF(LEFT(H64,1)="-",(IF(ABS(H64)&gt;9,(ABS(H64)+2),11)),H64))</f>
        <v>10</v>
      </c>
      <c r="AC64" s="110">
        <f aca="true" t="shared" si="50" ref="AC64:AC69">IF(J64="",0,IF(LEFT(J64,1)="-",ABS(J64),(IF(J64&gt;9,J64+2,11))))</f>
        <v>11</v>
      </c>
      <c r="AD64" s="111">
        <f aca="true" t="shared" si="51" ref="AD64:AD69">IF(J64="",0,IF(LEFT(J64,1)="-",(IF(ABS(J64)&gt;9,(ABS(J64)+2),11)),J64))</f>
        <v>8</v>
      </c>
      <c r="AE64" s="110">
        <f aca="true" t="shared" si="52" ref="AE64:AE69">IF(L64="",0,IF(LEFT(L64,1)="-",ABS(L64),(IF(L64&gt;9,L64+2,11))))</f>
        <v>0</v>
      </c>
      <c r="AF64" s="111">
        <f aca="true" t="shared" si="53" ref="AF64:AF69">IF(L64="",0,IF(LEFT(L64,1)="-",(IF(ABS(L64)&gt;9,(ABS(L64)+2),11)),L64))</f>
        <v>0</v>
      </c>
      <c r="AG64" s="110">
        <f aca="true" t="shared" si="54" ref="AG64:AG69">IF(N64="",0,IF(LEFT(N64,1)="-",ABS(N64),(IF(N64&gt;9,N64+2,11))))</f>
        <v>0</v>
      </c>
      <c r="AH64" s="111">
        <f aca="true" t="shared" si="55" ref="AH64:AH69">IF(N64="",0,IF(LEFT(N64,1)="-",(IF(ABS(N64)&gt;9,(ABS(N64)+2),11)),N64))</f>
        <v>0</v>
      </c>
      <c r="AI64" s="13"/>
      <c r="AJ64" s="13"/>
      <c r="AK64" s="13"/>
      <c r="AL64" s="13"/>
    </row>
    <row r="65" spans="1:38" ht="15.75">
      <c r="A65" s="99" t="s">
        <v>340</v>
      </c>
      <c r="B65" s="100" t="str">
        <f>IF(B59&gt;"",B59,"")</f>
        <v>John Anckar</v>
      </c>
      <c r="C65" s="112" t="str">
        <f>IF(B61&gt;"",B61,"")</f>
        <v>Asko Keinonen</v>
      </c>
      <c r="D65" s="113"/>
      <c r="E65" s="102"/>
      <c r="F65" s="249">
        <v>7</v>
      </c>
      <c r="G65" s="250"/>
      <c r="H65" s="249">
        <v>-7</v>
      </c>
      <c r="I65" s="250"/>
      <c r="J65" s="249">
        <v>-3</v>
      </c>
      <c r="K65" s="250"/>
      <c r="L65" s="249">
        <v>8</v>
      </c>
      <c r="M65" s="250"/>
      <c r="N65" s="249">
        <v>-8</v>
      </c>
      <c r="O65" s="250"/>
      <c r="P65" s="103">
        <f t="shared" si="42"/>
        <v>2</v>
      </c>
      <c r="Q65" s="104">
        <f t="shared" si="43"/>
        <v>3</v>
      </c>
      <c r="R65" s="114"/>
      <c r="S65" s="115"/>
      <c r="U65" s="107">
        <f t="shared" si="44"/>
        <v>40</v>
      </c>
      <c r="V65" s="108">
        <f t="shared" si="44"/>
        <v>48</v>
      </c>
      <c r="W65" s="109">
        <f t="shared" si="45"/>
        <v>-8</v>
      </c>
      <c r="Y65" s="116">
        <f t="shared" si="46"/>
        <v>11</v>
      </c>
      <c r="Z65" s="117">
        <f t="shared" si="47"/>
        <v>7</v>
      </c>
      <c r="AA65" s="116">
        <f t="shared" si="48"/>
        <v>7</v>
      </c>
      <c r="AB65" s="117">
        <f t="shared" si="49"/>
        <v>11</v>
      </c>
      <c r="AC65" s="116">
        <f t="shared" si="50"/>
        <v>3</v>
      </c>
      <c r="AD65" s="117">
        <f t="shared" si="51"/>
        <v>11</v>
      </c>
      <c r="AE65" s="116">
        <f t="shared" si="52"/>
        <v>11</v>
      </c>
      <c r="AF65" s="117">
        <f t="shared" si="53"/>
        <v>8</v>
      </c>
      <c r="AG65" s="116">
        <f t="shared" si="54"/>
        <v>8</v>
      </c>
      <c r="AH65" s="117">
        <f t="shared" si="55"/>
        <v>11</v>
      </c>
      <c r="AI65" s="13"/>
      <c r="AJ65" s="13"/>
      <c r="AK65" s="13"/>
      <c r="AL65" s="13"/>
    </row>
    <row r="66" spans="1:38" ht="16.5" thickBot="1">
      <c r="A66" s="99" t="s">
        <v>341</v>
      </c>
      <c r="B66" s="118" t="str">
        <f>IF(B58&gt;"",B58,"")</f>
        <v>Aleksi Mustonen</v>
      </c>
      <c r="C66" s="119" t="str">
        <f>IF(B61&gt;"",B61,"")</f>
        <v>Asko Keinonen</v>
      </c>
      <c r="D66" s="94"/>
      <c r="E66" s="95"/>
      <c r="F66" s="251">
        <v>1</v>
      </c>
      <c r="G66" s="252"/>
      <c r="H66" s="251">
        <v>6</v>
      </c>
      <c r="I66" s="252"/>
      <c r="J66" s="251">
        <v>-9</v>
      </c>
      <c r="K66" s="252"/>
      <c r="L66" s="251">
        <v>7</v>
      </c>
      <c r="M66" s="252"/>
      <c r="N66" s="251"/>
      <c r="O66" s="252"/>
      <c r="P66" s="103">
        <f t="shared" si="42"/>
        <v>3</v>
      </c>
      <c r="Q66" s="104">
        <f t="shared" si="43"/>
        <v>1</v>
      </c>
      <c r="R66" s="114"/>
      <c r="S66" s="115"/>
      <c r="U66" s="107">
        <f t="shared" si="44"/>
        <v>42</v>
      </c>
      <c r="V66" s="108">
        <f t="shared" si="44"/>
        <v>25</v>
      </c>
      <c r="W66" s="109">
        <f t="shared" si="45"/>
        <v>17</v>
      </c>
      <c r="Y66" s="116">
        <f t="shared" si="46"/>
        <v>11</v>
      </c>
      <c r="Z66" s="117">
        <f t="shared" si="47"/>
        <v>1</v>
      </c>
      <c r="AA66" s="116">
        <f t="shared" si="48"/>
        <v>11</v>
      </c>
      <c r="AB66" s="117">
        <f t="shared" si="49"/>
        <v>6</v>
      </c>
      <c r="AC66" s="116">
        <f t="shared" si="50"/>
        <v>9</v>
      </c>
      <c r="AD66" s="117">
        <f t="shared" si="51"/>
        <v>11</v>
      </c>
      <c r="AE66" s="116">
        <f t="shared" si="52"/>
        <v>11</v>
      </c>
      <c r="AF66" s="117">
        <f t="shared" si="53"/>
        <v>7</v>
      </c>
      <c r="AG66" s="116">
        <f t="shared" si="54"/>
        <v>0</v>
      </c>
      <c r="AH66" s="117">
        <f t="shared" si="55"/>
        <v>0</v>
      </c>
      <c r="AI66" s="13"/>
      <c r="AJ66" s="13"/>
      <c r="AK66" s="13"/>
      <c r="AL66" s="13"/>
    </row>
    <row r="67" spans="1:38" ht="15.75">
      <c r="A67" s="99" t="s">
        <v>342</v>
      </c>
      <c r="B67" s="100" t="str">
        <f>IF(B59&gt;"",B59,"")</f>
        <v>John Anckar</v>
      </c>
      <c r="C67" s="112" t="str">
        <f>IF(B60&gt;"",B60,"")</f>
        <v>Elias Eerola</v>
      </c>
      <c r="D67" s="86"/>
      <c r="E67" s="102"/>
      <c r="F67" s="243">
        <v>4</v>
      </c>
      <c r="G67" s="244"/>
      <c r="H67" s="243">
        <v>-5</v>
      </c>
      <c r="I67" s="244"/>
      <c r="J67" s="243">
        <v>10</v>
      </c>
      <c r="K67" s="244"/>
      <c r="L67" s="243">
        <v>-9</v>
      </c>
      <c r="M67" s="244"/>
      <c r="N67" s="243">
        <v>5</v>
      </c>
      <c r="O67" s="244"/>
      <c r="P67" s="103">
        <f t="shared" si="42"/>
        <v>3</v>
      </c>
      <c r="Q67" s="104">
        <f t="shared" si="43"/>
        <v>2</v>
      </c>
      <c r="R67" s="114"/>
      <c r="S67" s="115"/>
      <c r="U67" s="107">
        <f t="shared" si="44"/>
        <v>48</v>
      </c>
      <c r="V67" s="108">
        <f t="shared" si="44"/>
        <v>41</v>
      </c>
      <c r="W67" s="109">
        <f t="shared" si="45"/>
        <v>7</v>
      </c>
      <c r="Y67" s="116">
        <f t="shared" si="46"/>
        <v>11</v>
      </c>
      <c r="Z67" s="117">
        <f t="shared" si="47"/>
        <v>4</v>
      </c>
      <c r="AA67" s="116">
        <f t="shared" si="48"/>
        <v>5</v>
      </c>
      <c r="AB67" s="117">
        <f t="shared" si="49"/>
        <v>11</v>
      </c>
      <c r="AC67" s="116">
        <f t="shared" si="50"/>
        <v>12</v>
      </c>
      <c r="AD67" s="117">
        <f t="shared" si="51"/>
        <v>10</v>
      </c>
      <c r="AE67" s="116">
        <f t="shared" si="52"/>
        <v>9</v>
      </c>
      <c r="AF67" s="117">
        <f t="shared" si="53"/>
        <v>11</v>
      </c>
      <c r="AG67" s="116">
        <f t="shared" si="54"/>
        <v>11</v>
      </c>
      <c r="AH67" s="117">
        <f t="shared" si="55"/>
        <v>5</v>
      </c>
      <c r="AI67" s="13"/>
      <c r="AJ67" s="13"/>
      <c r="AK67" s="13"/>
      <c r="AL67" s="13"/>
    </row>
    <row r="68" spans="1:38" ht="15.75">
      <c r="A68" s="99" t="s">
        <v>343</v>
      </c>
      <c r="B68" s="100" t="str">
        <f>IF(B58&gt;"",B58,"")</f>
        <v>Aleksi Mustonen</v>
      </c>
      <c r="C68" s="112" t="str">
        <f>IF(B59&gt;"",B59,"")</f>
        <v>John Anckar</v>
      </c>
      <c r="D68" s="113"/>
      <c r="E68" s="102"/>
      <c r="F68" s="249">
        <v>7</v>
      </c>
      <c r="G68" s="250"/>
      <c r="H68" s="249">
        <v>2</v>
      </c>
      <c r="I68" s="250"/>
      <c r="J68" s="253">
        <v>8</v>
      </c>
      <c r="K68" s="250"/>
      <c r="L68" s="249"/>
      <c r="M68" s="250"/>
      <c r="N68" s="249"/>
      <c r="O68" s="250"/>
      <c r="P68" s="103">
        <f t="shared" si="42"/>
        <v>3</v>
      </c>
      <c r="Q68" s="104">
        <f t="shared" si="43"/>
        <v>0</v>
      </c>
      <c r="R68" s="114"/>
      <c r="S68" s="115"/>
      <c r="U68" s="107">
        <f t="shared" si="44"/>
        <v>33</v>
      </c>
      <c r="V68" s="108">
        <f t="shared" si="44"/>
        <v>17</v>
      </c>
      <c r="W68" s="109">
        <f t="shared" si="45"/>
        <v>16</v>
      </c>
      <c r="Y68" s="116">
        <f t="shared" si="46"/>
        <v>11</v>
      </c>
      <c r="Z68" s="117">
        <f t="shared" si="47"/>
        <v>7</v>
      </c>
      <c r="AA68" s="116">
        <f t="shared" si="48"/>
        <v>11</v>
      </c>
      <c r="AB68" s="117">
        <f t="shared" si="49"/>
        <v>2</v>
      </c>
      <c r="AC68" s="116">
        <f t="shared" si="50"/>
        <v>11</v>
      </c>
      <c r="AD68" s="117">
        <f t="shared" si="51"/>
        <v>8</v>
      </c>
      <c r="AE68" s="116">
        <f t="shared" si="52"/>
        <v>0</v>
      </c>
      <c r="AF68" s="117">
        <f t="shared" si="53"/>
        <v>0</v>
      </c>
      <c r="AG68" s="116">
        <f t="shared" si="54"/>
        <v>0</v>
      </c>
      <c r="AH68" s="117">
        <f t="shared" si="55"/>
        <v>0</v>
      </c>
      <c r="AI68" s="13"/>
      <c r="AJ68" s="13"/>
      <c r="AK68" s="13"/>
      <c r="AL68" s="13"/>
    </row>
    <row r="69" spans="1:38" ht="16.5" thickBot="1">
      <c r="A69" s="120" t="s">
        <v>344</v>
      </c>
      <c r="B69" s="121" t="str">
        <f>IF(B60&gt;"",B60,"")</f>
        <v>Elias Eerola</v>
      </c>
      <c r="C69" s="122" t="str">
        <f>IF(B61&gt;"",B61,"")</f>
        <v>Asko Keinonen</v>
      </c>
      <c r="D69" s="123"/>
      <c r="E69" s="124"/>
      <c r="F69" s="230">
        <v>8</v>
      </c>
      <c r="G69" s="231"/>
      <c r="H69" s="230">
        <v>-5</v>
      </c>
      <c r="I69" s="231"/>
      <c r="J69" s="230">
        <v>-3</v>
      </c>
      <c r="K69" s="231"/>
      <c r="L69" s="230">
        <v>6</v>
      </c>
      <c r="M69" s="231"/>
      <c r="N69" s="230">
        <v>4</v>
      </c>
      <c r="O69" s="231"/>
      <c r="P69" s="125">
        <f t="shared" si="42"/>
        <v>3</v>
      </c>
      <c r="Q69" s="126">
        <f t="shared" si="43"/>
        <v>2</v>
      </c>
      <c r="R69" s="127"/>
      <c r="S69" s="128"/>
      <c r="U69" s="107">
        <f t="shared" si="44"/>
        <v>41</v>
      </c>
      <c r="V69" s="108">
        <f t="shared" si="44"/>
        <v>40</v>
      </c>
      <c r="W69" s="109">
        <f t="shared" si="45"/>
        <v>1</v>
      </c>
      <c r="Y69" s="129">
        <f t="shared" si="46"/>
        <v>11</v>
      </c>
      <c r="Z69" s="130">
        <f t="shared" si="47"/>
        <v>8</v>
      </c>
      <c r="AA69" s="129">
        <f t="shared" si="48"/>
        <v>5</v>
      </c>
      <c r="AB69" s="130">
        <f t="shared" si="49"/>
        <v>11</v>
      </c>
      <c r="AC69" s="129">
        <f t="shared" si="50"/>
        <v>3</v>
      </c>
      <c r="AD69" s="130">
        <f t="shared" si="51"/>
        <v>11</v>
      </c>
      <c r="AE69" s="129">
        <f t="shared" si="52"/>
        <v>11</v>
      </c>
      <c r="AF69" s="130">
        <f t="shared" si="53"/>
        <v>6</v>
      </c>
      <c r="AG69" s="129">
        <f t="shared" si="54"/>
        <v>11</v>
      </c>
      <c r="AH69" s="130">
        <f t="shared" si="55"/>
        <v>4</v>
      </c>
      <c r="AI69" s="13"/>
      <c r="AJ69" s="13"/>
      <c r="AK69" s="13"/>
      <c r="AL69" s="13"/>
    </row>
    <row r="70" spans="1:38" ht="13.5" thickTop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1:38" ht="13.5" thickBo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1:38" ht="16.5" thickTop="1">
      <c r="A72" s="32"/>
      <c r="B72" s="33"/>
      <c r="C72" s="34"/>
      <c r="D72" s="34"/>
      <c r="E72" s="34"/>
      <c r="F72" s="35"/>
      <c r="G72" s="34"/>
      <c r="H72" s="36" t="s">
        <v>324</v>
      </c>
      <c r="I72" s="37"/>
      <c r="J72" s="213" t="s">
        <v>24</v>
      </c>
      <c r="K72" s="214"/>
      <c r="L72" s="214"/>
      <c r="M72" s="215"/>
      <c r="N72" s="216" t="s">
        <v>325</v>
      </c>
      <c r="O72" s="217"/>
      <c r="P72" s="217"/>
      <c r="Q72" s="218" t="s">
        <v>345</v>
      </c>
      <c r="R72" s="219"/>
      <c r="S72" s="220"/>
      <c r="AI72" s="13"/>
      <c r="AJ72" s="13"/>
      <c r="AK72" s="13"/>
      <c r="AL72" s="13"/>
    </row>
    <row r="73" spans="1:38" ht="16.5" thickBot="1">
      <c r="A73" s="38"/>
      <c r="B73" s="39"/>
      <c r="C73" s="40" t="s">
        <v>326</v>
      </c>
      <c r="D73" s="232"/>
      <c r="E73" s="233"/>
      <c r="F73" s="234"/>
      <c r="G73" s="235" t="s">
        <v>327</v>
      </c>
      <c r="H73" s="236"/>
      <c r="I73" s="236"/>
      <c r="J73" s="237"/>
      <c r="K73" s="237"/>
      <c r="L73" s="237"/>
      <c r="M73" s="238"/>
      <c r="N73" s="41" t="s">
        <v>328</v>
      </c>
      <c r="O73" s="42"/>
      <c r="P73" s="42"/>
      <c r="Q73" s="222"/>
      <c r="R73" s="222"/>
      <c r="S73" s="223"/>
      <c r="AI73" s="13"/>
      <c r="AJ73" s="13"/>
      <c r="AK73" s="13"/>
      <c r="AL73" s="13"/>
    </row>
    <row r="74" spans="1:38" ht="15.75" thickTop="1">
      <c r="A74" s="43"/>
      <c r="B74" s="44" t="s">
        <v>329</v>
      </c>
      <c r="C74" s="45" t="s">
        <v>330</v>
      </c>
      <c r="D74" s="226" t="s">
        <v>154</v>
      </c>
      <c r="E74" s="227"/>
      <c r="F74" s="226" t="s">
        <v>157</v>
      </c>
      <c r="G74" s="227"/>
      <c r="H74" s="226" t="s">
        <v>331</v>
      </c>
      <c r="I74" s="227"/>
      <c r="J74" s="226" t="s">
        <v>156</v>
      </c>
      <c r="K74" s="227"/>
      <c r="L74" s="226"/>
      <c r="M74" s="227"/>
      <c r="N74" s="46" t="s">
        <v>236</v>
      </c>
      <c r="O74" s="47" t="s">
        <v>332</v>
      </c>
      <c r="P74" s="48" t="s">
        <v>333</v>
      </c>
      <c r="Q74" s="49"/>
      <c r="R74" s="228" t="s">
        <v>50</v>
      </c>
      <c r="S74" s="229"/>
      <c r="U74" s="50" t="s">
        <v>334</v>
      </c>
      <c r="V74" s="51"/>
      <c r="W74" s="52" t="s">
        <v>335</v>
      </c>
      <c r="AI74" s="13"/>
      <c r="AJ74" s="13"/>
      <c r="AK74" s="13"/>
      <c r="AL74" s="13"/>
    </row>
    <row r="75" spans="1:38" ht="12.75">
      <c r="A75" s="53" t="s">
        <v>154</v>
      </c>
      <c r="B75" s="54" t="s">
        <v>111</v>
      </c>
      <c r="C75" s="68" t="s">
        <v>33</v>
      </c>
      <c r="D75" s="56"/>
      <c r="E75" s="57"/>
      <c r="F75" s="58">
        <f>+P85</f>
        <v>3</v>
      </c>
      <c r="G75" s="59">
        <f>+Q85</f>
        <v>0</v>
      </c>
      <c r="H75" s="58">
        <f>P81</f>
        <v>3</v>
      </c>
      <c r="I75" s="59">
        <f>Q81</f>
        <v>0</v>
      </c>
      <c r="J75" s="58">
        <f>P83</f>
        <v>3</v>
      </c>
      <c r="K75" s="59">
        <f>Q83</f>
        <v>0</v>
      </c>
      <c r="L75" s="58"/>
      <c r="M75" s="59"/>
      <c r="N75" s="60">
        <f>IF(SUM(D75:M75)=0,"",COUNTIF(E75:E78,"3"))</f>
        <v>3</v>
      </c>
      <c r="O75" s="61">
        <f>IF(SUM(E75:N75)=0,"",COUNTIF(D75:D78,"3"))</f>
        <v>0</v>
      </c>
      <c r="P75" s="62">
        <f>IF(SUM(D75:M75)=0,"",SUM(E75:E78))</f>
        <v>9</v>
      </c>
      <c r="Q75" s="63">
        <f>IF(SUM(D75:M75)=0,"",SUM(D75:D78))</f>
        <v>0</v>
      </c>
      <c r="R75" s="221"/>
      <c r="S75" s="212"/>
      <c r="U75" s="64">
        <f>+U81+U83+U85</f>
        <v>99</v>
      </c>
      <c r="V75" s="65">
        <f>+V81+V83+V85</f>
        <v>40</v>
      </c>
      <c r="W75" s="66">
        <f>+U75-V75</f>
        <v>59</v>
      </c>
      <c r="AI75" s="13"/>
      <c r="AJ75" s="13"/>
      <c r="AK75" s="13"/>
      <c r="AL75" s="13"/>
    </row>
    <row r="76" spans="1:38" ht="12.75">
      <c r="A76" s="67" t="s">
        <v>157</v>
      </c>
      <c r="B76" s="54" t="s">
        <v>142</v>
      </c>
      <c r="C76" s="68" t="s">
        <v>44</v>
      </c>
      <c r="D76" s="69">
        <f>+Q85</f>
        <v>0</v>
      </c>
      <c r="E76" s="70">
        <f>+P85</f>
        <v>3</v>
      </c>
      <c r="F76" s="71"/>
      <c r="G76" s="72"/>
      <c r="H76" s="69">
        <f>P84</f>
        <v>0</v>
      </c>
      <c r="I76" s="70">
        <f>Q84</f>
        <v>3</v>
      </c>
      <c r="J76" s="69">
        <f>P82</f>
        <v>3</v>
      </c>
      <c r="K76" s="70">
        <f>Q82</f>
        <v>0</v>
      </c>
      <c r="L76" s="69"/>
      <c r="M76" s="70"/>
      <c r="N76" s="60">
        <f>IF(SUM(D76:M76)=0,"",COUNTIF(G75:G78,"3"))</f>
        <v>1</v>
      </c>
      <c r="O76" s="61">
        <f>IF(SUM(E76:N76)=0,"",COUNTIF(F75:F78,"3"))</f>
        <v>2</v>
      </c>
      <c r="P76" s="62">
        <f>IF(SUM(D76:M76)=0,"",SUM(G75:G78))</f>
        <v>3</v>
      </c>
      <c r="Q76" s="63">
        <f>IF(SUM(D76:M76)=0,"",SUM(F75:F78))</f>
        <v>6</v>
      </c>
      <c r="R76" s="221"/>
      <c r="S76" s="212"/>
      <c r="U76" s="64">
        <f>+U82+U84+V85</f>
        <v>56</v>
      </c>
      <c r="V76" s="65">
        <f>+V82+V84+U85</f>
        <v>86</v>
      </c>
      <c r="W76" s="66">
        <f>+U76-V76</f>
        <v>-30</v>
      </c>
      <c r="AI76" s="13"/>
      <c r="AJ76" s="13"/>
      <c r="AK76" s="13"/>
      <c r="AL76" s="13"/>
    </row>
    <row r="77" spans="1:38" ht="12.75">
      <c r="A77" s="67" t="s">
        <v>331</v>
      </c>
      <c r="B77" s="54" t="s">
        <v>133</v>
      </c>
      <c r="C77" s="68" t="s">
        <v>32</v>
      </c>
      <c r="D77" s="69">
        <f>+Q81</f>
        <v>0</v>
      </c>
      <c r="E77" s="70">
        <f>+P81</f>
        <v>3</v>
      </c>
      <c r="F77" s="69">
        <f>Q84</f>
        <v>3</v>
      </c>
      <c r="G77" s="70">
        <f>P84</f>
        <v>0</v>
      </c>
      <c r="H77" s="71"/>
      <c r="I77" s="72"/>
      <c r="J77" s="69">
        <f>P86</f>
        <v>3</v>
      </c>
      <c r="K77" s="70">
        <f>Q86</f>
        <v>0</v>
      </c>
      <c r="L77" s="69"/>
      <c r="M77" s="70"/>
      <c r="N77" s="60">
        <f>IF(SUM(D77:M77)=0,"",COUNTIF(I75:I78,"3"))</f>
        <v>2</v>
      </c>
      <c r="O77" s="61">
        <f>IF(SUM(E77:N77)=0,"",COUNTIF(H75:H78,"3"))</f>
        <v>1</v>
      </c>
      <c r="P77" s="62">
        <f>IF(SUM(D77:M77)=0,"",SUM(I75:I78))</f>
        <v>6</v>
      </c>
      <c r="Q77" s="63">
        <f>IF(SUM(D77:M77)=0,"",SUM(H75:H78))</f>
        <v>3</v>
      </c>
      <c r="R77" s="221"/>
      <c r="S77" s="212"/>
      <c r="U77" s="64">
        <f>+V81+V84+U86</f>
        <v>87</v>
      </c>
      <c r="V77" s="65">
        <f>+U81+U84+V86</f>
        <v>60</v>
      </c>
      <c r="W77" s="66">
        <f>+U77-V77</f>
        <v>27</v>
      </c>
      <c r="AI77" s="13"/>
      <c r="AJ77" s="13"/>
      <c r="AK77" s="13"/>
      <c r="AL77" s="13"/>
    </row>
    <row r="78" spans="1:38" ht="13.5" thickBot="1">
      <c r="A78" s="73" t="s">
        <v>156</v>
      </c>
      <c r="B78" s="74" t="s">
        <v>231</v>
      </c>
      <c r="C78" s="75" t="s">
        <v>39</v>
      </c>
      <c r="D78" s="76">
        <f>Q83</f>
        <v>0</v>
      </c>
      <c r="E78" s="77">
        <f>P83</f>
        <v>3</v>
      </c>
      <c r="F78" s="76">
        <f>Q82</f>
        <v>0</v>
      </c>
      <c r="G78" s="77">
        <f>P82</f>
        <v>3</v>
      </c>
      <c r="H78" s="76">
        <f>Q86</f>
        <v>0</v>
      </c>
      <c r="I78" s="77">
        <f>P86</f>
        <v>3</v>
      </c>
      <c r="J78" s="78"/>
      <c r="K78" s="79"/>
      <c r="L78" s="76"/>
      <c r="M78" s="77"/>
      <c r="N78" s="80">
        <f>IF(SUM(D78:M78)=0,"",COUNTIF(K75:K78,"3"))</f>
        <v>0</v>
      </c>
      <c r="O78" s="81">
        <f>IF(SUM(E78:N78)=0,"",COUNTIF(J75:J78,"3"))</f>
        <v>3</v>
      </c>
      <c r="P78" s="82">
        <f>IF(SUM(D78:M79)=0,"",SUM(K75:K78))</f>
        <v>0</v>
      </c>
      <c r="Q78" s="83">
        <f>IF(SUM(D78:M78)=0,"",SUM(J75:J78))</f>
        <v>9</v>
      </c>
      <c r="R78" s="224"/>
      <c r="S78" s="225"/>
      <c r="U78" s="64">
        <f>+V82+V83+V86</f>
        <v>43</v>
      </c>
      <c r="V78" s="65">
        <f>+U82+U83+U86</f>
        <v>99</v>
      </c>
      <c r="W78" s="66">
        <f>+U78-V78</f>
        <v>-56</v>
      </c>
      <c r="AI78" s="13"/>
      <c r="AJ78" s="13"/>
      <c r="AK78" s="13"/>
      <c r="AL78" s="13"/>
    </row>
    <row r="79" spans="1:38" ht="15.75" thickTop="1">
      <c r="A79" s="84"/>
      <c r="B79" s="85" t="s">
        <v>336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7"/>
      <c r="S79" s="88"/>
      <c r="U79" s="89"/>
      <c r="V79" s="90" t="s">
        <v>337</v>
      </c>
      <c r="W79" s="91">
        <f>SUM(W75:W78)</f>
        <v>0</v>
      </c>
      <c r="X79" s="90" t="str">
        <f>IF(W79=0,"OK","Virhe")</f>
        <v>OK</v>
      </c>
      <c r="AI79" s="13"/>
      <c r="AJ79" s="13"/>
      <c r="AK79" s="13"/>
      <c r="AL79" s="13"/>
    </row>
    <row r="80" spans="1:38" ht="15.75" thickBot="1">
      <c r="A80" s="92"/>
      <c r="B80" s="93" t="s">
        <v>338</v>
      </c>
      <c r="C80" s="94"/>
      <c r="D80" s="94"/>
      <c r="E80" s="95"/>
      <c r="F80" s="248" t="s">
        <v>51</v>
      </c>
      <c r="G80" s="240"/>
      <c r="H80" s="239" t="s">
        <v>52</v>
      </c>
      <c r="I80" s="240"/>
      <c r="J80" s="239" t="s">
        <v>53</v>
      </c>
      <c r="K80" s="240"/>
      <c r="L80" s="239" t="s">
        <v>68</v>
      </c>
      <c r="M80" s="240"/>
      <c r="N80" s="239" t="s">
        <v>69</v>
      </c>
      <c r="O80" s="240"/>
      <c r="P80" s="241" t="s">
        <v>48</v>
      </c>
      <c r="Q80" s="242"/>
      <c r="S80" s="96"/>
      <c r="U80" s="97" t="s">
        <v>334</v>
      </c>
      <c r="V80" s="98"/>
      <c r="W80" s="52" t="s">
        <v>335</v>
      </c>
      <c r="AI80" s="13"/>
      <c r="AJ80" s="13"/>
      <c r="AK80" s="13"/>
      <c r="AL80" s="13"/>
    </row>
    <row r="81" spans="1:38" ht="15.75">
      <c r="A81" s="99" t="s">
        <v>339</v>
      </c>
      <c r="B81" s="100" t="str">
        <f>IF(B75&gt;"",B75,"")</f>
        <v>Mikhail Kantonistov</v>
      </c>
      <c r="C81" s="101" t="str">
        <f>IF(B77&gt;"",B77,"")</f>
        <v>Kimi Kivelä</v>
      </c>
      <c r="D81" s="86"/>
      <c r="E81" s="102"/>
      <c r="F81" s="245">
        <v>8</v>
      </c>
      <c r="G81" s="246"/>
      <c r="H81" s="243">
        <v>9</v>
      </c>
      <c r="I81" s="244"/>
      <c r="J81" s="243">
        <v>4</v>
      </c>
      <c r="K81" s="244"/>
      <c r="L81" s="243"/>
      <c r="M81" s="244"/>
      <c r="N81" s="247"/>
      <c r="O81" s="244"/>
      <c r="P81" s="103">
        <f aca="true" t="shared" si="56" ref="P81:P86">IF(COUNT(F81:N81)=0,"",COUNTIF(F81:N81,"&gt;=0"))</f>
        <v>3</v>
      </c>
      <c r="Q81" s="104">
        <f aca="true" t="shared" si="57" ref="Q81:Q86">IF(COUNT(F81:N81)=0,"",(IF(LEFT(F81,1)="-",1,0)+IF(LEFT(H81,1)="-",1,0)+IF(LEFT(J81,1)="-",1,0)+IF(LEFT(L81,1)="-",1,0)+IF(LEFT(N81,1)="-",1,0)))</f>
        <v>0</v>
      </c>
      <c r="R81" s="105"/>
      <c r="S81" s="106"/>
      <c r="U81" s="107">
        <f aca="true" t="shared" si="58" ref="U81:V86">+Y81+AA81+AC81+AE81+AG81</f>
        <v>33</v>
      </c>
      <c r="V81" s="108">
        <f t="shared" si="58"/>
        <v>21</v>
      </c>
      <c r="W81" s="109">
        <f aca="true" t="shared" si="59" ref="W81:W86">+U81-V81</f>
        <v>12</v>
      </c>
      <c r="Y81" s="110">
        <f aca="true" t="shared" si="60" ref="Y81:Y86">IF(F81="",0,IF(LEFT(F81,1)="-",ABS(F81),(IF(F81&gt;9,F81+2,11))))</f>
        <v>11</v>
      </c>
      <c r="Z81" s="111">
        <f aca="true" t="shared" si="61" ref="Z81:Z86">IF(F81="",0,IF(LEFT(F81,1)="-",(IF(ABS(F81)&gt;9,(ABS(F81)+2),11)),F81))</f>
        <v>8</v>
      </c>
      <c r="AA81" s="110">
        <f aca="true" t="shared" si="62" ref="AA81:AA86">IF(H81="",0,IF(LEFT(H81,1)="-",ABS(H81),(IF(H81&gt;9,H81+2,11))))</f>
        <v>11</v>
      </c>
      <c r="AB81" s="111">
        <f aca="true" t="shared" si="63" ref="AB81:AB86">IF(H81="",0,IF(LEFT(H81,1)="-",(IF(ABS(H81)&gt;9,(ABS(H81)+2),11)),H81))</f>
        <v>9</v>
      </c>
      <c r="AC81" s="110">
        <f aca="true" t="shared" si="64" ref="AC81:AC86">IF(J81="",0,IF(LEFT(J81,1)="-",ABS(J81),(IF(J81&gt;9,J81+2,11))))</f>
        <v>11</v>
      </c>
      <c r="AD81" s="111">
        <f aca="true" t="shared" si="65" ref="AD81:AD86">IF(J81="",0,IF(LEFT(J81,1)="-",(IF(ABS(J81)&gt;9,(ABS(J81)+2),11)),J81))</f>
        <v>4</v>
      </c>
      <c r="AE81" s="110">
        <f aca="true" t="shared" si="66" ref="AE81:AE86">IF(L81="",0,IF(LEFT(L81,1)="-",ABS(L81),(IF(L81&gt;9,L81+2,11))))</f>
        <v>0</v>
      </c>
      <c r="AF81" s="111">
        <f aca="true" t="shared" si="67" ref="AF81:AF86">IF(L81="",0,IF(LEFT(L81,1)="-",(IF(ABS(L81)&gt;9,(ABS(L81)+2),11)),L81))</f>
        <v>0</v>
      </c>
      <c r="AG81" s="110">
        <f aca="true" t="shared" si="68" ref="AG81:AG86">IF(N81="",0,IF(LEFT(N81,1)="-",ABS(N81),(IF(N81&gt;9,N81+2,11))))</f>
        <v>0</v>
      </c>
      <c r="AH81" s="111">
        <f aca="true" t="shared" si="69" ref="AH81:AH86">IF(N81="",0,IF(LEFT(N81,1)="-",(IF(ABS(N81)&gt;9,(ABS(N81)+2),11)),N81))</f>
        <v>0</v>
      </c>
      <c r="AI81" s="13"/>
      <c r="AJ81" s="13"/>
      <c r="AK81" s="13"/>
      <c r="AL81" s="13"/>
    </row>
    <row r="82" spans="1:38" ht="15.75">
      <c r="A82" s="99" t="s">
        <v>340</v>
      </c>
      <c r="B82" s="100" t="str">
        <f>IF(B76&gt;"",B76,"")</f>
        <v>Veikka Flemming</v>
      </c>
      <c r="C82" s="112" t="str">
        <f>IF(B78&gt;"",B78,"")</f>
        <v>Frej Hewitt</v>
      </c>
      <c r="D82" s="113"/>
      <c r="E82" s="102"/>
      <c r="F82" s="249">
        <v>5</v>
      </c>
      <c r="G82" s="250"/>
      <c r="H82" s="249">
        <v>7</v>
      </c>
      <c r="I82" s="250"/>
      <c r="J82" s="249">
        <v>8</v>
      </c>
      <c r="K82" s="250"/>
      <c r="L82" s="249"/>
      <c r="M82" s="250"/>
      <c r="N82" s="249"/>
      <c r="O82" s="250"/>
      <c r="P82" s="103">
        <f t="shared" si="56"/>
        <v>3</v>
      </c>
      <c r="Q82" s="104">
        <f t="shared" si="57"/>
        <v>0</v>
      </c>
      <c r="R82" s="114"/>
      <c r="S82" s="115"/>
      <c r="U82" s="107">
        <f t="shared" si="58"/>
        <v>33</v>
      </c>
      <c r="V82" s="108">
        <f t="shared" si="58"/>
        <v>20</v>
      </c>
      <c r="W82" s="109">
        <f t="shared" si="59"/>
        <v>13</v>
      </c>
      <c r="Y82" s="116">
        <f t="shared" si="60"/>
        <v>11</v>
      </c>
      <c r="Z82" s="117">
        <f t="shared" si="61"/>
        <v>5</v>
      </c>
      <c r="AA82" s="116">
        <f t="shared" si="62"/>
        <v>11</v>
      </c>
      <c r="AB82" s="117">
        <f t="shared" si="63"/>
        <v>7</v>
      </c>
      <c r="AC82" s="116">
        <f t="shared" si="64"/>
        <v>11</v>
      </c>
      <c r="AD82" s="117">
        <f t="shared" si="65"/>
        <v>8</v>
      </c>
      <c r="AE82" s="116">
        <f t="shared" si="66"/>
        <v>0</v>
      </c>
      <c r="AF82" s="117">
        <f t="shared" si="67"/>
        <v>0</v>
      </c>
      <c r="AG82" s="116">
        <f t="shared" si="68"/>
        <v>0</v>
      </c>
      <c r="AH82" s="117">
        <f t="shared" si="69"/>
        <v>0</v>
      </c>
      <c r="AI82" s="13"/>
      <c r="AJ82" s="13"/>
      <c r="AK82" s="13"/>
      <c r="AL82" s="13"/>
    </row>
    <row r="83" spans="1:38" ht="16.5" thickBot="1">
      <c r="A83" s="99" t="s">
        <v>341</v>
      </c>
      <c r="B83" s="118" t="str">
        <f>IF(B75&gt;"",B75,"")</f>
        <v>Mikhail Kantonistov</v>
      </c>
      <c r="C83" s="119" t="str">
        <f>IF(B78&gt;"",B78,"")</f>
        <v>Frej Hewitt</v>
      </c>
      <c r="D83" s="94"/>
      <c r="E83" s="95"/>
      <c r="F83" s="251">
        <v>1</v>
      </c>
      <c r="G83" s="252"/>
      <c r="H83" s="251">
        <v>1</v>
      </c>
      <c r="I83" s="252"/>
      <c r="J83" s="251">
        <v>8</v>
      </c>
      <c r="K83" s="252"/>
      <c r="L83" s="251"/>
      <c r="M83" s="252"/>
      <c r="N83" s="251"/>
      <c r="O83" s="252"/>
      <c r="P83" s="103">
        <f t="shared" si="56"/>
        <v>3</v>
      </c>
      <c r="Q83" s="104">
        <f t="shared" si="57"/>
        <v>0</v>
      </c>
      <c r="R83" s="114"/>
      <c r="S83" s="115"/>
      <c r="U83" s="107">
        <f t="shared" si="58"/>
        <v>33</v>
      </c>
      <c r="V83" s="108">
        <f t="shared" si="58"/>
        <v>10</v>
      </c>
      <c r="W83" s="109">
        <f t="shared" si="59"/>
        <v>23</v>
      </c>
      <c r="Y83" s="116">
        <f t="shared" si="60"/>
        <v>11</v>
      </c>
      <c r="Z83" s="117">
        <f t="shared" si="61"/>
        <v>1</v>
      </c>
      <c r="AA83" s="116">
        <f t="shared" si="62"/>
        <v>11</v>
      </c>
      <c r="AB83" s="117">
        <f t="shared" si="63"/>
        <v>1</v>
      </c>
      <c r="AC83" s="116">
        <f t="shared" si="64"/>
        <v>11</v>
      </c>
      <c r="AD83" s="117">
        <f t="shared" si="65"/>
        <v>8</v>
      </c>
      <c r="AE83" s="116">
        <f t="shared" si="66"/>
        <v>0</v>
      </c>
      <c r="AF83" s="117">
        <f t="shared" si="67"/>
        <v>0</v>
      </c>
      <c r="AG83" s="116">
        <f t="shared" si="68"/>
        <v>0</v>
      </c>
      <c r="AH83" s="117">
        <f t="shared" si="69"/>
        <v>0</v>
      </c>
      <c r="AI83" s="13"/>
      <c r="AJ83" s="13"/>
      <c r="AK83" s="13"/>
      <c r="AL83" s="13"/>
    </row>
    <row r="84" spans="1:38" ht="15.75">
      <c r="A84" s="99" t="s">
        <v>342</v>
      </c>
      <c r="B84" s="100" t="str">
        <f>IF(B76&gt;"",B76,"")</f>
        <v>Veikka Flemming</v>
      </c>
      <c r="C84" s="112" t="str">
        <f>IF(B77&gt;"",B77,"")</f>
        <v>Kimi Kivelä</v>
      </c>
      <c r="D84" s="86"/>
      <c r="E84" s="102"/>
      <c r="F84" s="243">
        <v>-3</v>
      </c>
      <c r="G84" s="244"/>
      <c r="H84" s="243">
        <v>-3</v>
      </c>
      <c r="I84" s="244"/>
      <c r="J84" s="243">
        <v>-8</v>
      </c>
      <c r="K84" s="244"/>
      <c r="L84" s="243"/>
      <c r="M84" s="244"/>
      <c r="N84" s="243"/>
      <c r="O84" s="244"/>
      <c r="P84" s="103">
        <f t="shared" si="56"/>
        <v>0</v>
      </c>
      <c r="Q84" s="104">
        <f t="shared" si="57"/>
        <v>3</v>
      </c>
      <c r="R84" s="114"/>
      <c r="S84" s="115"/>
      <c r="U84" s="107">
        <f t="shared" si="58"/>
        <v>14</v>
      </c>
      <c r="V84" s="108">
        <f t="shared" si="58"/>
        <v>33</v>
      </c>
      <c r="W84" s="109">
        <f t="shared" si="59"/>
        <v>-19</v>
      </c>
      <c r="Y84" s="116">
        <f t="shared" si="60"/>
        <v>3</v>
      </c>
      <c r="Z84" s="117">
        <f t="shared" si="61"/>
        <v>11</v>
      </c>
      <c r="AA84" s="116">
        <f t="shared" si="62"/>
        <v>3</v>
      </c>
      <c r="AB84" s="117">
        <f t="shared" si="63"/>
        <v>11</v>
      </c>
      <c r="AC84" s="116">
        <f t="shared" si="64"/>
        <v>8</v>
      </c>
      <c r="AD84" s="117">
        <f t="shared" si="65"/>
        <v>11</v>
      </c>
      <c r="AE84" s="116">
        <f t="shared" si="66"/>
        <v>0</v>
      </c>
      <c r="AF84" s="117">
        <f t="shared" si="67"/>
        <v>0</v>
      </c>
      <c r="AG84" s="116">
        <f t="shared" si="68"/>
        <v>0</v>
      </c>
      <c r="AH84" s="117">
        <f t="shared" si="69"/>
        <v>0</v>
      </c>
      <c r="AI84" s="13"/>
      <c r="AJ84" s="13"/>
      <c r="AK84" s="13"/>
      <c r="AL84" s="13"/>
    </row>
    <row r="85" spans="1:38" ht="15.75">
      <c r="A85" s="99" t="s">
        <v>343</v>
      </c>
      <c r="B85" s="100" t="str">
        <f>IF(B75&gt;"",B75,"")</f>
        <v>Mikhail Kantonistov</v>
      </c>
      <c r="C85" s="112" t="str">
        <f>IF(B76&gt;"",B76,"")</f>
        <v>Veikka Flemming</v>
      </c>
      <c r="D85" s="113"/>
      <c r="E85" s="102"/>
      <c r="F85" s="249">
        <v>3</v>
      </c>
      <c r="G85" s="250"/>
      <c r="H85" s="249">
        <v>1</v>
      </c>
      <c r="I85" s="250"/>
      <c r="J85" s="253">
        <v>5</v>
      </c>
      <c r="K85" s="250"/>
      <c r="L85" s="249"/>
      <c r="M85" s="250"/>
      <c r="N85" s="249"/>
      <c r="O85" s="250"/>
      <c r="P85" s="103">
        <f t="shared" si="56"/>
        <v>3</v>
      </c>
      <c r="Q85" s="104">
        <f t="shared" si="57"/>
        <v>0</v>
      </c>
      <c r="R85" s="114"/>
      <c r="S85" s="115"/>
      <c r="U85" s="107">
        <f t="shared" si="58"/>
        <v>33</v>
      </c>
      <c r="V85" s="108">
        <f t="shared" si="58"/>
        <v>9</v>
      </c>
      <c r="W85" s="109">
        <f t="shared" si="59"/>
        <v>24</v>
      </c>
      <c r="Y85" s="116">
        <f t="shared" si="60"/>
        <v>11</v>
      </c>
      <c r="Z85" s="117">
        <f t="shared" si="61"/>
        <v>3</v>
      </c>
      <c r="AA85" s="116">
        <f t="shared" si="62"/>
        <v>11</v>
      </c>
      <c r="AB85" s="117">
        <f t="shared" si="63"/>
        <v>1</v>
      </c>
      <c r="AC85" s="116">
        <f t="shared" si="64"/>
        <v>11</v>
      </c>
      <c r="AD85" s="117">
        <f t="shared" si="65"/>
        <v>5</v>
      </c>
      <c r="AE85" s="116">
        <f t="shared" si="66"/>
        <v>0</v>
      </c>
      <c r="AF85" s="117">
        <f t="shared" si="67"/>
        <v>0</v>
      </c>
      <c r="AG85" s="116">
        <f t="shared" si="68"/>
        <v>0</v>
      </c>
      <c r="AH85" s="117">
        <f t="shared" si="69"/>
        <v>0</v>
      </c>
      <c r="AI85" s="13"/>
      <c r="AJ85" s="13"/>
      <c r="AK85" s="13"/>
      <c r="AL85" s="13"/>
    </row>
    <row r="86" spans="1:38" ht="16.5" thickBot="1">
      <c r="A86" s="120" t="s">
        <v>344</v>
      </c>
      <c r="B86" s="121" t="str">
        <f>IF(B77&gt;"",B77,"")</f>
        <v>Kimi Kivelä</v>
      </c>
      <c r="C86" s="122" t="str">
        <f>IF(B78&gt;"",B78,"")</f>
        <v>Frej Hewitt</v>
      </c>
      <c r="D86" s="123"/>
      <c r="E86" s="124"/>
      <c r="F86" s="230">
        <v>7</v>
      </c>
      <c r="G86" s="231"/>
      <c r="H86" s="230">
        <v>4</v>
      </c>
      <c r="I86" s="231"/>
      <c r="J86" s="230">
        <v>2</v>
      </c>
      <c r="K86" s="231"/>
      <c r="L86" s="230"/>
      <c r="M86" s="231"/>
      <c r="N86" s="230"/>
      <c r="O86" s="231"/>
      <c r="P86" s="125">
        <f t="shared" si="56"/>
        <v>3</v>
      </c>
      <c r="Q86" s="126">
        <f t="shared" si="57"/>
        <v>0</v>
      </c>
      <c r="R86" s="127"/>
      <c r="S86" s="128"/>
      <c r="U86" s="107">
        <f t="shared" si="58"/>
        <v>33</v>
      </c>
      <c r="V86" s="108">
        <f t="shared" si="58"/>
        <v>13</v>
      </c>
      <c r="W86" s="109">
        <f t="shared" si="59"/>
        <v>20</v>
      </c>
      <c r="Y86" s="129">
        <f t="shared" si="60"/>
        <v>11</v>
      </c>
      <c r="Z86" s="130">
        <f t="shared" si="61"/>
        <v>7</v>
      </c>
      <c r="AA86" s="129">
        <f t="shared" si="62"/>
        <v>11</v>
      </c>
      <c r="AB86" s="130">
        <f t="shared" si="63"/>
        <v>4</v>
      </c>
      <c r="AC86" s="129">
        <f t="shared" si="64"/>
        <v>11</v>
      </c>
      <c r="AD86" s="130">
        <f t="shared" si="65"/>
        <v>2</v>
      </c>
      <c r="AE86" s="129">
        <f t="shared" si="66"/>
        <v>0</v>
      </c>
      <c r="AF86" s="130">
        <f t="shared" si="67"/>
        <v>0</v>
      </c>
      <c r="AG86" s="129">
        <f t="shared" si="68"/>
        <v>0</v>
      </c>
      <c r="AH86" s="130">
        <f t="shared" si="69"/>
        <v>0</v>
      </c>
      <c r="AI86" s="13"/>
      <c r="AJ86" s="13"/>
      <c r="AK86" s="13"/>
      <c r="AL86" s="13"/>
    </row>
    <row r="87" ht="13.5" thickTop="1"/>
    <row r="88" spans="1:38" ht="13.5" thickBo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</row>
    <row r="89" spans="1:38" ht="16.5" thickTop="1">
      <c r="A89" s="32"/>
      <c r="B89" s="33"/>
      <c r="C89" s="34"/>
      <c r="D89" s="34"/>
      <c r="E89" s="34"/>
      <c r="F89" s="35"/>
      <c r="G89" s="34"/>
      <c r="H89" s="36" t="s">
        <v>324</v>
      </c>
      <c r="I89" s="37"/>
      <c r="J89" s="213" t="s">
        <v>24</v>
      </c>
      <c r="K89" s="214"/>
      <c r="L89" s="214"/>
      <c r="M89" s="215"/>
      <c r="N89" s="216" t="s">
        <v>325</v>
      </c>
      <c r="O89" s="217"/>
      <c r="P89" s="217"/>
      <c r="Q89" s="218" t="s">
        <v>346</v>
      </c>
      <c r="R89" s="219"/>
      <c r="S89" s="220"/>
      <c r="AI89" s="13"/>
      <c r="AJ89" s="13"/>
      <c r="AK89" s="13"/>
      <c r="AL89" s="13"/>
    </row>
    <row r="90" spans="1:38" ht="16.5" thickBot="1">
      <c r="A90" s="38"/>
      <c r="B90" s="39"/>
      <c r="C90" s="40" t="s">
        <v>326</v>
      </c>
      <c r="D90" s="232"/>
      <c r="E90" s="233"/>
      <c r="F90" s="234"/>
      <c r="G90" s="235" t="s">
        <v>327</v>
      </c>
      <c r="H90" s="236"/>
      <c r="I90" s="236"/>
      <c r="J90" s="237"/>
      <c r="K90" s="237"/>
      <c r="L90" s="237"/>
      <c r="M90" s="238"/>
      <c r="N90" s="41" t="s">
        <v>328</v>
      </c>
      <c r="O90" s="42"/>
      <c r="P90" s="42"/>
      <c r="Q90" s="222"/>
      <c r="R90" s="222"/>
      <c r="S90" s="223"/>
      <c r="AI90" s="13"/>
      <c r="AJ90" s="13"/>
      <c r="AK90" s="13"/>
      <c r="AL90" s="13"/>
    </row>
    <row r="91" spans="1:38" ht="15.75" thickTop="1">
      <c r="A91" s="43"/>
      <c r="B91" s="44" t="s">
        <v>329</v>
      </c>
      <c r="C91" s="45" t="s">
        <v>330</v>
      </c>
      <c r="D91" s="226" t="s">
        <v>154</v>
      </c>
      <c r="E91" s="227"/>
      <c r="F91" s="226" t="s">
        <v>157</v>
      </c>
      <c r="G91" s="227"/>
      <c r="H91" s="226" t="s">
        <v>331</v>
      </c>
      <c r="I91" s="227"/>
      <c r="J91" s="226" t="s">
        <v>156</v>
      </c>
      <c r="K91" s="227"/>
      <c r="L91" s="226"/>
      <c r="M91" s="227"/>
      <c r="N91" s="46" t="s">
        <v>236</v>
      </c>
      <c r="O91" s="47" t="s">
        <v>332</v>
      </c>
      <c r="P91" s="48" t="s">
        <v>333</v>
      </c>
      <c r="Q91" s="49"/>
      <c r="R91" s="228" t="s">
        <v>50</v>
      </c>
      <c r="S91" s="229"/>
      <c r="U91" s="50" t="s">
        <v>334</v>
      </c>
      <c r="V91" s="51"/>
      <c r="W91" s="52" t="s">
        <v>335</v>
      </c>
      <c r="AI91" s="13"/>
      <c r="AJ91" s="13"/>
      <c r="AK91" s="13"/>
      <c r="AL91" s="13"/>
    </row>
    <row r="92" spans="1:38" ht="12.75">
      <c r="A92" s="53" t="s">
        <v>154</v>
      </c>
      <c r="B92" s="54" t="s">
        <v>108</v>
      </c>
      <c r="C92" s="68" t="s">
        <v>198</v>
      </c>
      <c r="D92" s="56"/>
      <c r="E92" s="57"/>
      <c r="F92" s="58">
        <f>+P102</f>
        <v>1</v>
      </c>
      <c r="G92" s="59">
        <f>+Q102</f>
        <v>3</v>
      </c>
      <c r="H92" s="58">
        <f>P98</f>
        <v>3</v>
      </c>
      <c r="I92" s="59">
        <f>Q98</f>
        <v>1</v>
      </c>
      <c r="J92" s="58">
        <f>P100</f>
        <v>3</v>
      </c>
      <c r="K92" s="59">
        <f>Q100</f>
        <v>0</v>
      </c>
      <c r="L92" s="58"/>
      <c r="M92" s="59"/>
      <c r="N92" s="60">
        <f>IF(SUM(D92:M92)=0,"",COUNTIF(E92:E95,"3"))</f>
        <v>2</v>
      </c>
      <c r="O92" s="61">
        <f>IF(SUM(E92:N92)=0,"",COUNTIF(D92:D95,"3"))</f>
        <v>1</v>
      </c>
      <c r="P92" s="62">
        <f>IF(SUM(D92:M92)=0,"",SUM(E92:E95))</f>
        <v>7</v>
      </c>
      <c r="Q92" s="63">
        <f>IF(SUM(D92:M92)=0,"",SUM(D92:D95))</f>
        <v>4</v>
      </c>
      <c r="R92" s="221"/>
      <c r="S92" s="212"/>
      <c r="U92" s="64">
        <f>+U98+U100+U102</f>
        <v>95</v>
      </c>
      <c r="V92" s="65">
        <f>+V98+V100+V102</f>
        <v>79</v>
      </c>
      <c r="W92" s="66">
        <f>+U92-V92</f>
        <v>16</v>
      </c>
      <c r="AI92" s="13"/>
      <c r="AJ92" s="13"/>
      <c r="AK92" s="13"/>
      <c r="AL92" s="13"/>
    </row>
    <row r="93" spans="1:38" ht="12.75">
      <c r="A93" s="67" t="s">
        <v>157</v>
      </c>
      <c r="B93" s="54" t="s">
        <v>106</v>
      </c>
      <c r="C93" s="68" t="s">
        <v>33</v>
      </c>
      <c r="D93" s="69">
        <f>+Q102</f>
        <v>3</v>
      </c>
      <c r="E93" s="70">
        <f>+P102</f>
        <v>1</v>
      </c>
      <c r="F93" s="71"/>
      <c r="G93" s="72"/>
      <c r="H93" s="69">
        <f>P101</f>
        <v>3</v>
      </c>
      <c r="I93" s="70">
        <f>Q101</f>
        <v>0</v>
      </c>
      <c r="J93" s="69">
        <f>P99</f>
        <v>3</v>
      </c>
      <c r="K93" s="70">
        <f>Q99</f>
        <v>0</v>
      </c>
      <c r="L93" s="69"/>
      <c r="M93" s="70"/>
      <c r="N93" s="60">
        <f>IF(SUM(D93:M93)=0,"",COUNTIF(G92:G95,"3"))</f>
        <v>3</v>
      </c>
      <c r="O93" s="61">
        <f>IF(SUM(E93:N93)=0,"",COUNTIF(F92:F95,"3"))</f>
        <v>0</v>
      </c>
      <c r="P93" s="62">
        <f>IF(SUM(D93:M93)=0,"",SUM(G92:G95))</f>
        <v>9</v>
      </c>
      <c r="Q93" s="63">
        <f>IF(SUM(D93:M93)=0,"",SUM(F92:F95))</f>
        <v>1</v>
      </c>
      <c r="R93" s="221"/>
      <c r="S93" s="212"/>
      <c r="U93" s="64">
        <f>+U99+U101+V102</f>
        <v>108</v>
      </c>
      <c r="V93" s="65">
        <f>+V99+V101+U102</f>
        <v>51</v>
      </c>
      <c r="W93" s="66">
        <f>+U93-V93</f>
        <v>57</v>
      </c>
      <c r="AI93" s="13"/>
      <c r="AJ93" s="13"/>
      <c r="AK93" s="13"/>
      <c r="AL93" s="13"/>
    </row>
    <row r="94" spans="1:38" ht="12.75">
      <c r="A94" s="67" t="s">
        <v>331</v>
      </c>
      <c r="B94" s="54" t="s">
        <v>204</v>
      </c>
      <c r="C94" s="68" t="s">
        <v>170</v>
      </c>
      <c r="D94" s="69">
        <f>+Q98</f>
        <v>1</v>
      </c>
      <c r="E94" s="70">
        <f>+P98</f>
        <v>3</v>
      </c>
      <c r="F94" s="69">
        <f>Q101</f>
        <v>0</v>
      </c>
      <c r="G94" s="70">
        <f>P101</f>
        <v>3</v>
      </c>
      <c r="H94" s="71"/>
      <c r="I94" s="72"/>
      <c r="J94" s="69">
        <f>P103</f>
        <v>3</v>
      </c>
      <c r="K94" s="70">
        <f>Q103</f>
        <v>1</v>
      </c>
      <c r="L94" s="69"/>
      <c r="M94" s="70"/>
      <c r="N94" s="60">
        <f>IF(SUM(D94:M94)=0,"",COUNTIF(I92:I95,"3"))</f>
        <v>1</v>
      </c>
      <c r="O94" s="61">
        <f>IF(SUM(E94:N94)=0,"",COUNTIF(H92:H95,"3"))</f>
        <v>2</v>
      </c>
      <c r="P94" s="62">
        <f>IF(SUM(D94:M94)=0,"",SUM(I92:I95))</f>
        <v>4</v>
      </c>
      <c r="Q94" s="63">
        <f>IF(SUM(D94:M94)=0,"",SUM(H92:H95))</f>
        <v>7</v>
      </c>
      <c r="R94" s="221"/>
      <c r="S94" s="212"/>
      <c r="U94" s="64">
        <f>+V98+V101+U103</f>
        <v>80</v>
      </c>
      <c r="V94" s="65">
        <f>+U98+U101+V103</f>
        <v>114</v>
      </c>
      <c r="W94" s="66">
        <f>+U94-V94</f>
        <v>-34</v>
      </c>
      <c r="AI94" s="13"/>
      <c r="AJ94" s="13"/>
      <c r="AK94" s="13"/>
      <c r="AL94" s="13"/>
    </row>
    <row r="95" spans="1:38" ht="13.5" thickBot="1">
      <c r="A95" s="73" t="s">
        <v>156</v>
      </c>
      <c r="B95" s="74" t="s">
        <v>212</v>
      </c>
      <c r="C95" s="75" t="s">
        <v>30</v>
      </c>
      <c r="D95" s="76">
        <f>Q100</f>
        <v>0</v>
      </c>
      <c r="E95" s="77">
        <f>P100</f>
        <v>3</v>
      </c>
      <c r="F95" s="76">
        <f>Q99</f>
        <v>0</v>
      </c>
      <c r="G95" s="77">
        <f>P99</f>
        <v>3</v>
      </c>
      <c r="H95" s="76">
        <f>Q103</f>
        <v>1</v>
      </c>
      <c r="I95" s="77">
        <f>P103</f>
        <v>3</v>
      </c>
      <c r="J95" s="78"/>
      <c r="K95" s="79"/>
      <c r="L95" s="76"/>
      <c r="M95" s="77"/>
      <c r="N95" s="80">
        <f>IF(SUM(D95:M95)=0,"",COUNTIF(K92:K95,"3"))</f>
        <v>0</v>
      </c>
      <c r="O95" s="81">
        <f>IF(SUM(E95:N95)=0,"",COUNTIF(J92:J95,"3"))</f>
        <v>3</v>
      </c>
      <c r="P95" s="82">
        <f>IF(SUM(D95:M96)=0,"",SUM(K92:K95))</f>
        <v>1</v>
      </c>
      <c r="Q95" s="83">
        <f>IF(SUM(D95:M95)=0,"",SUM(J92:J95))</f>
        <v>9</v>
      </c>
      <c r="R95" s="224"/>
      <c r="S95" s="225"/>
      <c r="U95" s="64">
        <f>+V99+V100+V103</f>
        <v>70</v>
      </c>
      <c r="V95" s="65">
        <f>+U99+U100+U103</f>
        <v>109</v>
      </c>
      <c r="W95" s="66">
        <f>+U95-V95</f>
        <v>-39</v>
      </c>
      <c r="AI95" s="13"/>
      <c r="AJ95" s="13"/>
      <c r="AK95" s="13"/>
      <c r="AL95" s="13"/>
    </row>
    <row r="96" spans="1:38" ht="15.75" thickTop="1">
      <c r="A96" s="84"/>
      <c r="B96" s="85" t="s">
        <v>336</v>
      </c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7"/>
      <c r="S96" s="88"/>
      <c r="U96" s="89"/>
      <c r="V96" s="90" t="s">
        <v>337</v>
      </c>
      <c r="W96" s="91">
        <f>SUM(W92:W95)</f>
        <v>0</v>
      </c>
      <c r="X96" s="90" t="str">
        <f>IF(W96=0,"OK","Virhe")</f>
        <v>OK</v>
      </c>
      <c r="AI96" s="13"/>
      <c r="AJ96" s="13"/>
      <c r="AK96" s="13"/>
      <c r="AL96" s="13"/>
    </row>
    <row r="97" spans="1:38" ht="15.75" thickBot="1">
      <c r="A97" s="92"/>
      <c r="B97" s="93" t="s">
        <v>338</v>
      </c>
      <c r="C97" s="94"/>
      <c r="D97" s="94"/>
      <c r="E97" s="95"/>
      <c r="F97" s="248" t="s">
        <v>51</v>
      </c>
      <c r="G97" s="240"/>
      <c r="H97" s="239" t="s">
        <v>52</v>
      </c>
      <c r="I97" s="240"/>
      <c r="J97" s="239" t="s">
        <v>53</v>
      </c>
      <c r="K97" s="240"/>
      <c r="L97" s="239" t="s">
        <v>68</v>
      </c>
      <c r="M97" s="240"/>
      <c r="N97" s="239" t="s">
        <v>69</v>
      </c>
      <c r="O97" s="240"/>
      <c r="P97" s="241" t="s">
        <v>48</v>
      </c>
      <c r="Q97" s="242"/>
      <c r="S97" s="96"/>
      <c r="U97" s="97" t="s">
        <v>334</v>
      </c>
      <c r="V97" s="98"/>
      <c r="W97" s="52" t="s">
        <v>335</v>
      </c>
      <c r="AI97" s="13"/>
      <c r="AJ97" s="13"/>
      <c r="AK97" s="13"/>
      <c r="AL97" s="13"/>
    </row>
    <row r="98" spans="1:38" ht="15.75">
      <c r="A98" s="99" t="s">
        <v>339</v>
      </c>
      <c r="B98" s="100" t="str">
        <f>IF(B92&gt;"",B92,"")</f>
        <v>Henri Kuusjärvi</v>
      </c>
      <c r="C98" s="101" t="str">
        <f>IF(B94&gt;"",B94,"")</f>
        <v>Niko Pihajoki</v>
      </c>
      <c r="D98" s="86"/>
      <c r="E98" s="102"/>
      <c r="F98" s="245">
        <v>4</v>
      </c>
      <c r="G98" s="246"/>
      <c r="H98" s="243">
        <v>4</v>
      </c>
      <c r="I98" s="244"/>
      <c r="J98" s="243">
        <v>-8</v>
      </c>
      <c r="K98" s="244"/>
      <c r="L98" s="243">
        <v>2</v>
      </c>
      <c r="M98" s="244"/>
      <c r="N98" s="247"/>
      <c r="O98" s="244"/>
      <c r="P98" s="103">
        <f aca="true" t="shared" si="70" ref="P98:P103">IF(COUNT(F98:N98)=0,"",COUNTIF(F98:N98,"&gt;=0"))</f>
        <v>3</v>
      </c>
      <c r="Q98" s="104">
        <f aca="true" t="shared" si="71" ref="Q98:Q103">IF(COUNT(F98:N98)=0,"",(IF(LEFT(F98,1)="-",1,0)+IF(LEFT(H98,1)="-",1,0)+IF(LEFT(J98,1)="-",1,0)+IF(LEFT(L98,1)="-",1,0)+IF(LEFT(N98,1)="-",1,0)))</f>
        <v>1</v>
      </c>
      <c r="R98" s="105"/>
      <c r="S98" s="106"/>
      <c r="U98" s="107">
        <f aca="true" t="shared" si="72" ref="U98:V103">+Y98+AA98+AC98+AE98+AG98</f>
        <v>41</v>
      </c>
      <c r="V98" s="108">
        <f t="shared" si="72"/>
        <v>21</v>
      </c>
      <c r="W98" s="109">
        <f aca="true" t="shared" si="73" ref="W98:W103">+U98-V98</f>
        <v>20</v>
      </c>
      <c r="Y98" s="110">
        <f aca="true" t="shared" si="74" ref="Y98:Y103">IF(F98="",0,IF(LEFT(F98,1)="-",ABS(F98),(IF(F98&gt;9,F98+2,11))))</f>
        <v>11</v>
      </c>
      <c r="Z98" s="111">
        <f aca="true" t="shared" si="75" ref="Z98:Z103">IF(F98="",0,IF(LEFT(F98,1)="-",(IF(ABS(F98)&gt;9,(ABS(F98)+2),11)),F98))</f>
        <v>4</v>
      </c>
      <c r="AA98" s="110">
        <f aca="true" t="shared" si="76" ref="AA98:AA103">IF(H98="",0,IF(LEFT(H98,1)="-",ABS(H98),(IF(H98&gt;9,H98+2,11))))</f>
        <v>11</v>
      </c>
      <c r="AB98" s="111">
        <f aca="true" t="shared" si="77" ref="AB98:AB103">IF(H98="",0,IF(LEFT(H98,1)="-",(IF(ABS(H98)&gt;9,(ABS(H98)+2),11)),H98))</f>
        <v>4</v>
      </c>
      <c r="AC98" s="110">
        <f aca="true" t="shared" si="78" ref="AC98:AC103">IF(J98="",0,IF(LEFT(J98,1)="-",ABS(J98),(IF(J98&gt;9,J98+2,11))))</f>
        <v>8</v>
      </c>
      <c r="AD98" s="111">
        <f aca="true" t="shared" si="79" ref="AD98:AD103">IF(J98="",0,IF(LEFT(J98,1)="-",(IF(ABS(J98)&gt;9,(ABS(J98)+2),11)),J98))</f>
        <v>11</v>
      </c>
      <c r="AE98" s="110">
        <f aca="true" t="shared" si="80" ref="AE98:AE103">IF(L98="",0,IF(LEFT(L98,1)="-",ABS(L98),(IF(L98&gt;9,L98+2,11))))</f>
        <v>11</v>
      </c>
      <c r="AF98" s="111">
        <f aca="true" t="shared" si="81" ref="AF98:AF103">IF(L98="",0,IF(LEFT(L98,1)="-",(IF(ABS(L98)&gt;9,(ABS(L98)+2),11)),L98))</f>
        <v>2</v>
      </c>
      <c r="AG98" s="110">
        <f aca="true" t="shared" si="82" ref="AG98:AG103">IF(N98="",0,IF(LEFT(N98,1)="-",ABS(N98),(IF(N98&gt;9,N98+2,11))))</f>
        <v>0</v>
      </c>
      <c r="AH98" s="111">
        <f aca="true" t="shared" si="83" ref="AH98:AH103">IF(N98="",0,IF(LEFT(N98,1)="-",(IF(ABS(N98)&gt;9,(ABS(N98)+2),11)),N98))</f>
        <v>0</v>
      </c>
      <c r="AI98" s="13"/>
      <c r="AJ98" s="13"/>
      <c r="AK98" s="13"/>
      <c r="AL98" s="13"/>
    </row>
    <row r="99" spans="1:38" ht="15.75">
      <c r="A99" s="99" t="s">
        <v>340</v>
      </c>
      <c r="B99" s="100" t="str">
        <f>IF(B93&gt;"",B93,"")</f>
        <v>Anna Kirichenko</v>
      </c>
      <c r="C99" s="112" t="str">
        <f>IF(B95&gt;"",B95,"")</f>
        <v>Juho Seppänen</v>
      </c>
      <c r="D99" s="113"/>
      <c r="E99" s="102"/>
      <c r="F99" s="249">
        <v>4</v>
      </c>
      <c r="G99" s="250"/>
      <c r="H99" s="249">
        <v>7</v>
      </c>
      <c r="I99" s="250"/>
      <c r="J99" s="249">
        <v>3</v>
      </c>
      <c r="K99" s="250"/>
      <c r="L99" s="249"/>
      <c r="M99" s="250"/>
      <c r="N99" s="249"/>
      <c r="O99" s="250"/>
      <c r="P99" s="103">
        <f t="shared" si="70"/>
        <v>3</v>
      </c>
      <c r="Q99" s="104">
        <f t="shared" si="71"/>
        <v>0</v>
      </c>
      <c r="R99" s="114"/>
      <c r="S99" s="115"/>
      <c r="U99" s="107">
        <f t="shared" si="72"/>
        <v>33</v>
      </c>
      <c r="V99" s="108">
        <f t="shared" si="72"/>
        <v>14</v>
      </c>
      <c r="W99" s="109">
        <f t="shared" si="73"/>
        <v>19</v>
      </c>
      <c r="Y99" s="116">
        <f t="shared" si="74"/>
        <v>11</v>
      </c>
      <c r="Z99" s="117">
        <f t="shared" si="75"/>
        <v>4</v>
      </c>
      <c r="AA99" s="116">
        <f t="shared" si="76"/>
        <v>11</v>
      </c>
      <c r="AB99" s="117">
        <f t="shared" si="77"/>
        <v>7</v>
      </c>
      <c r="AC99" s="116">
        <f t="shared" si="78"/>
        <v>11</v>
      </c>
      <c r="AD99" s="117">
        <f t="shared" si="79"/>
        <v>3</v>
      </c>
      <c r="AE99" s="116">
        <f t="shared" si="80"/>
        <v>0</v>
      </c>
      <c r="AF99" s="117">
        <f t="shared" si="81"/>
        <v>0</v>
      </c>
      <c r="AG99" s="116">
        <f t="shared" si="82"/>
        <v>0</v>
      </c>
      <c r="AH99" s="117">
        <f t="shared" si="83"/>
        <v>0</v>
      </c>
      <c r="AI99" s="13"/>
      <c r="AJ99" s="13"/>
      <c r="AK99" s="13"/>
      <c r="AL99" s="13"/>
    </row>
    <row r="100" spans="1:38" ht="16.5" thickBot="1">
      <c r="A100" s="99" t="s">
        <v>341</v>
      </c>
      <c r="B100" s="118" t="str">
        <f>IF(B92&gt;"",B92,"")</f>
        <v>Henri Kuusjärvi</v>
      </c>
      <c r="C100" s="119" t="str">
        <f>IF(B95&gt;"",B95,"")</f>
        <v>Juho Seppänen</v>
      </c>
      <c r="D100" s="94"/>
      <c r="E100" s="95"/>
      <c r="F100" s="251">
        <v>5</v>
      </c>
      <c r="G100" s="252"/>
      <c r="H100" s="251">
        <v>9</v>
      </c>
      <c r="I100" s="252"/>
      <c r="J100" s="251">
        <v>2</v>
      </c>
      <c r="K100" s="252"/>
      <c r="L100" s="251"/>
      <c r="M100" s="252"/>
      <c r="N100" s="251"/>
      <c r="O100" s="252"/>
      <c r="P100" s="103">
        <f t="shared" si="70"/>
        <v>3</v>
      </c>
      <c r="Q100" s="104">
        <f t="shared" si="71"/>
        <v>0</v>
      </c>
      <c r="R100" s="114"/>
      <c r="S100" s="115"/>
      <c r="U100" s="107">
        <f t="shared" si="72"/>
        <v>33</v>
      </c>
      <c r="V100" s="108">
        <f t="shared" si="72"/>
        <v>16</v>
      </c>
      <c r="W100" s="109">
        <f t="shared" si="73"/>
        <v>17</v>
      </c>
      <c r="Y100" s="116">
        <f t="shared" si="74"/>
        <v>11</v>
      </c>
      <c r="Z100" s="117">
        <f t="shared" si="75"/>
        <v>5</v>
      </c>
      <c r="AA100" s="116">
        <f t="shared" si="76"/>
        <v>11</v>
      </c>
      <c r="AB100" s="117">
        <f t="shared" si="77"/>
        <v>9</v>
      </c>
      <c r="AC100" s="116">
        <f t="shared" si="78"/>
        <v>11</v>
      </c>
      <c r="AD100" s="117">
        <f t="shared" si="79"/>
        <v>2</v>
      </c>
      <c r="AE100" s="116">
        <f t="shared" si="80"/>
        <v>0</v>
      </c>
      <c r="AF100" s="117">
        <f t="shared" si="81"/>
        <v>0</v>
      </c>
      <c r="AG100" s="116">
        <f t="shared" si="82"/>
        <v>0</v>
      </c>
      <c r="AH100" s="117">
        <f t="shared" si="83"/>
        <v>0</v>
      </c>
      <c r="AI100" s="13"/>
      <c r="AJ100" s="13"/>
      <c r="AK100" s="13"/>
      <c r="AL100" s="13"/>
    </row>
    <row r="101" spans="1:38" ht="15.75">
      <c r="A101" s="99" t="s">
        <v>342</v>
      </c>
      <c r="B101" s="100" t="str">
        <f>IF(B93&gt;"",B93,"")</f>
        <v>Anna Kirichenko</v>
      </c>
      <c r="C101" s="112" t="str">
        <f>IF(B94&gt;"",B94,"")</f>
        <v>Niko Pihajoki</v>
      </c>
      <c r="D101" s="86"/>
      <c r="E101" s="102"/>
      <c r="F101" s="243">
        <v>7</v>
      </c>
      <c r="G101" s="244"/>
      <c r="H101" s="243">
        <v>5</v>
      </c>
      <c r="I101" s="244"/>
      <c r="J101" s="243">
        <v>4</v>
      </c>
      <c r="K101" s="244"/>
      <c r="L101" s="243"/>
      <c r="M101" s="244"/>
      <c r="N101" s="243"/>
      <c r="O101" s="244"/>
      <c r="P101" s="103">
        <f t="shared" si="70"/>
        <v>3</v>
      </c>
      <c r="Q101" s="104">
        <f t="shared" si="71"/>
        <v>0</v>
      </c>
      <c r="R101" s="114"/>
      <c r="S101" s="115"/>
      <c r="U101" s="107">
        <f t="shared" si="72"/>
        <v>33</v>
      </c>
      <c r="V101" s="108">
        <f t="shared" si="72"/>
        <v>16</v>
      </c>
      <c r="W101" s="109">
        <f t="shared" si="73"/>
        <v>17</v>
      </c>
      <c r="Y101" s="116">
        <f t="shared" si="74"/>
        <v>11</v>
      </c>
      <c r="Z101" s="117">
        <f t="shared" si="75"/>
        <v>7</v>
      </c>
      <c r="AA101" s="116">
        <f t="shared" si="76"/>
        <v>11</v>
      </c>
      <c r="AB101" s="117">
        <f t="shared" si="77"/>
        <v>5</v>
      </c>
      <c r="AC101" s="116">
        <f t="shared" si="78"/>
        <v>11</v>
      </c>
      <c r="AD101" s="117">
        <f t="shared" si="79"/>
        <v>4</v>
      </c>
      <c r="AE101" s="116">
        <f t="shared" si="80"/>
        <v>0</v>
      </c>
      <c r="AF101" s="117">
        <f t="shared" si="81"/>
        <v>0</v>
      </c>
      <c r="AG101" s="116">
        <f t="shared" si="82"/>
        <v>0</v>
      </c>
      <c r="AH101" s="117">
        <f t="shared" si="83"/>
        <v>0</v>
      </c>
      <c r="AI101" s="13"/>
      <c r="AJ101" s="13"/>
      <c r="AK101" s="13"/>
      <c r="AL101" s="13"/>
    </row>
    <row r="102" spans="1:38" ht="15.75">
      <c r="A102" s="99" t="s">
        <v>343</v>
      </c>
      <c r="B102" s="100" t="str">
        <f>IF(B92&gt;"",B92,"")</f>
        <v>Henri Kuusjärvi</v>
      </c>
      <c r="C102" s="112" t="str">
        <f>IF(B93&gt;"",B93,"")</f>
        <v>Anna Kirichenko</v>
      </c>
      <c r="D102" s="113"/>
      <c r="E102" s="102"/>
      <c r="F102" s="249">
        <v>-4</v>
      </c>
      <c r="G102" s="250"/>
      <c r="H102" s="249">
        <v>9</v>
      </c>
      <c r="I102" s="250"/>
      <c r="J102" s="253">
        <v>-1</v>
      </c>
      <c r="K102" s="250"/>
      <c r="L102" s="249">
        <v>-5</v>
      </c>
      <c r="M102" s="250"/>
      <c r="N102" s="249"/>
      <c r="O102" s="250"/>
      <c r="P102" s="103">
        <f t="shared" si="70"/>
        <v>1</v>
      </c>
      <c r="Q102" s="104">
        <f t="shared" si="71"/>
        <v>3</v>
      </c>
      <c r="R102" s="114"/>
      <c r="S102" s="115"/>
      <c r="U102" s="107">
        <f t="shared" si="72"/>
        <v>21</v>
      </c>
      <c r="V102" s="108">
        <f t="shared" si="72"/>
        <v>42</v>
      </c>
      <c r="W102" s="109">
        <f t="shared" si="73"/>
        <v>-21</v>
      </c>
      <c r="Y102" s="116">
        <f t="shared" si="74"/>
        <v>4</v>
      </c>
      <c r="Z102" s="117">
        <f t="shared" si="75"/>
        <v>11</v>
      </c>
      <c r="AA102" s="116">
        <f t="shared" si="76"/>
        <v>11</v>
      </c>
      <c r="AB102" s="117">
        <f t="shared" si="77"/>
        <v>9</v>
      </c>
      <c r="AC102" s="116">
        <f t="shared" si="78"/>
        <v>1</v>
      </c>
      <c r="AD102" s="117">
        <f t="shared" si="79"/>
        <v>11</v>
      </c>
      <c r="AE102" s="116">
        <f t="shared" si="80"/>
        <v>5</v>
      </c>
      <c r="AF102" s="117">
        <f t="shared" si="81"/>
        <v>11</v>
      </c>
      <c r="AG102" s="116">
        <f t="shared" si="82"/>
        <v>0</v>
      </c>
      <c r="AH102" s="117">
        <f t="shared" si="83"/>
        <v>0</v>
      </c>
      <c r="AI102" s="13"/>
      <c r="AJ102" s="13"/>
      <c r="AK102" s="13"/>
      <c r="AL102" s="13"/>
    </row>
    <row r="103" spans="1:38" ht="16.5" thickBot="1">
      <c r="A103" s="120" t="s">
        <v>344</v>
      </c>
      <c r="B103" s="121" t="str">
        <f>IF(B94&gt;"",B94,"")</f>
        <v>Niko Pihajoki</v>
      </c>
      <c r="C103" s="122" t="str">
        <f>IF(B95&gt;"",B95,"")</f>
        <v>Juho Seppänen</v>
      </c>
      <c r="D103" s="123"/>
      <c r="E103" s="124"/>
      <c r="F103" s="230">
        <v>-8</v>
      </c>
      <c r="G103" s="231"/>
      <c r="H103" s="230">
        <v>10</v>
      </c>
      <c r="I103" s="231"/>
      <c r="J103" s="230">
        <v>10</v>
      </c>
      <c r="K103" s="231"/>
      <c r="L103" s="230">
        <v>9</v>
      </c>
      <c r="M103" s="231"/>
      <c r="N103" s="230"/>
      <c r="O103" s="231"/>
      <c r="P103" s="125">
        <f t="shared" si="70"/>
        <v>3</v>
      </c>
      <c r="Q103" s="126">
        <f t="shared" si="71"/>
        <v>1</v>
      </c>
      <c r="R103" s="127"/>
      <c r="S103" s="128"/>
      <c r="U103" s="107">
        <f t="shared" si="72"/>
        <v>43</v>
      </c>
      <c r="V103" s="108">
        <f t="shared" si="72"/>
        <v>40</v>
      </c>
      <c r="W103" s="109">
        <f t="shared" si="73"/>
        <v>3</v>
      </c>
      <c r="Y103" s="129">
        <f t="shared" si="74"/>
        <v>8</v>
      </c>
      <c r="Z103" s="130">
        <f t="shared" si="75"/>
        <v>11</v>
      </c>
      <c r="AA103" s="129">
        <f t="shared" si="76"/>
        <v>12</v>
      </c>
      <c r="AB103" s="130">
        <f t="shared" si="77"/>
        <v>10</v>
      </c>
      <c r="AC103" s="129">
        <f t="shared" si="78"/>
        <v>12</v>
      </c>
      <c r="AD103" s="130">
        <f t="shared" si="79"/>
        <v>10</v>
      </c>
      <c r="AE103" s="129">
        <f t="shared" si="80"/>
        <v>11</v>
      </c>
      <c r="AF103" s="130">
        <f t="shared" si="81"/>
        <v>9</v>
      </c>
      <c r="AG103" s="129">
        <f t="shared" si="82"/>
        <v>0</v>
      </c>
      <c r="AH103" s="130">
        <f t="shared" si="83"/>
        <v>0</v>
      </c>
      <c r="AI103" s="13"/>
      <c r="AJ103" s="13"/>
      <c r="AK103" s="13"/>
      <c r="AL103" s="13"/>
    </row>
    <row r="104" ht="13.5" thickTop="1"/>
    <row r="106" spans="1:38" ht="13.5" thickBo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</row>
    <row r="107" spans="1:38" ht="16.5" thickTop="1">
      <c r="A107" s="32"/>
      <c r="B107" s="33"/>
      <c r="C107" s="34"/>
      <c r="D107" s="34"/>
      <c r="E107" s="34"/>
      <c r="F107" s="35"/>
      <c r="G107" s="34"/>
      <c r="H107" s="36" t="s">
        <v>324</v>
      </c>
      <c r="I107" s="37"/>
      <c r="J107" s="213" t="s">
        <v>24</v>
      </c>
      <c r="K107" s="214"/>
      <c r="L107" s="214"/>
      <c r="M107" s="215"/>
      <c r="N107" s="216" t="s">
        <v>325</v>
      </c>
      <c r="O107" s="217"/>
      <c r="P107" s="217"/>
      <c r="Q107" s="218" t="s">
        <v>366</v>
      </c>
      <c r="R107" s="219"/>
      <c r="S107" s="220"/>
      <c r="AI107" s="13"/>
      <c r="AJ107" s="13"/>
      <c r="AK107" s="13"/>
      <c r="AL107" s="13"/>
    </row>
    <row r="108" spans="1:38" ht="16.5" thickBot="1">
      <c r="A108" s="38"/>
      <c r="B108" s="39"/>
      <c r="C108" s="40" t="s">
        <v>326</v>
      </c>
      <c r="D108" s="232"/>
      <c r="E108" s="233"/>
      <c r="F108" s="234"/>
      <c r="G108" s="235" t="s">
        <v>327</v>
      </c>
      <c r="H108" s="236"/>
      <c r="I108" s="236"/>
      <c r="J108" s="237"/>
      <c r="K108" s="237"/>
      <c r="L108" s="237"/>
      <c r="M108" s="238"/>
      <c r="N108" s="41" t="s">
        <v>328</v>
      </c>
      <c r="O108" s="42"/>
      <c r="P108" s="42"/>
      <c r="Q108" s="222"/>
      <c r="R108" s="222"/>
      <c r="S108" s="223"/>
      <c r="AI108" s="13"/>
      <c r="AJ108" s="13"/>
      <c r="AK108" s="13"/>
      <c r="AL108" s="13"/>
    </row>
    <row r="109" spans="1:38" ht="15.75" thickTop="1">
      <c r="A109" s="43"/>
      <c r="B109" s="44" t="s">
        <v>329</v>
      </c>
      <c r="C109" s="45" t="s">
        <v>330</v>
      </c>
      <c r="D109" s="226" t="s">
        <v>154</v>
      </c>
      <c r="E109" s="227"/>
      <c r="F109" s="226" t="s">
        <v>157</v>
      </c>
      <c r="G109" s="227"/>
      <c r="H109" s="226" t="s">
        <v>331</v>
      </c>
      <c r="I109" s="227"/>
      <c r="J109" s="226" t="s">
        <v>156</v>
      </c>
      <c r="K109" s="227"/>
      <c r="L109" s="226"/>
      <c r="M109" s="227"/>
      <c r="N109" s="46" t="s">
        <v>236</v>
      </c>
      <c r="O109" s="47" t="s">
        <v>332</v>
      </c>
      <c r="P109" s="48" t="s">
        <v>333</v>
      </c>
      <c r="Q109" s="49"/>
      <c r="R109" s="228" t="s">
        <v>50</v>
      </c>
      <c r="S109" s="229"/>
      <c r="U109" s="50" t="s">
        <v>334</v>
      </c>
      <c r="V109" s="51"/>
      <c r="W109" s="52" t="s">
        <v>335</v>
      </c>
      <c r="AI109" s="13"/>
      <c r="AJ109" s="13"/>
      <c r="AK109" s="13"/>
      <c r="AL109" s="13"/>
    </row>
    <row r="110" spans="1:38" ht="12.75">
      <c r="A110" s="53" t="s">
        <v>154</v>
      </c>
      <c r="B110" s="54" t="s">
        <v>414</v>
      </c>
      <c r="C110" s="68" t="s">
        <v>33</v>
      </c>
      <c r="D110" s="56"/>
      <c r="E110" s="57"/>
      <c r="F110" s="58">
        <f>+P120</f>
        <v>3</v>
      </c>
      <c r="G110" s="59">
        <f>+Q120</f>
        <v>1</v>
      </c>
      <c r="H110" s="58">
        <f>P116</f>
      </c>
      <c r="I110" s="59">
        <f>Q116</f>
      </c>
      <c r="J110" s="58">
        <f>P118</f>
        <v>3</v>
      </c>
      <c r="K110" s="59">
        <f>Q118</f>
        <v>1</v>
      </c>
      <c r="L110" s="58"/>
      <c r="M110" s="59"/>
      <c r="N110" s="60">
        <f>IF(SUM(D110:M110)=0,"",COUNTIF(E110:E113,"3"))</f>
        <v>2</v>
      </c>
      <c r="O110" s="61">
        <f>IF(SUM(E110:N110)=0,"",COUNTIF(D110:D113,"3"))</f>
        <v>0</v>
      </c>
      <c r="P110" s="62">
        <f>IF(SUM(D110:M110)=0,"",SUM(E110:E113))</f>
        <v>6</v>
      </c>
      <c r="Q110" s="63">
        <f>IF(SUM(D110:M110)=0,"",SUM(D110:D113))</f>
        <v>2</v>
      </c>
      <c r="R110" s="221"/>
      <c r="S110" s="212"/>
      <c r="U110" s="64">
        <f>+U116+U118+U120</f>
        <v>86</v>
      </c>
      <c r="V110" s="65">
        <f>+V116+V118+V120</f>
        <v>61</v>
      </c>
      <c r="W110" s="66">
        <f>+U110-V110</f>
        <v>25</v>
      </c>
      <c r="AI110" s="13"/>
      <c r="AJ110" s="13"/>
      <c r="AK110" s="13"/>
      <c r="AL110" s="13"/>
    </row>
    <row r="111" spans="1:38" ht="12.75">
      <c r="A111" s="67" t="s">
        <v>157</v>
      </c>
      <c r="B111" s="54" t="s">
        <v>226</v>
      </c>
      <c r="C111" s="68" t="s">
        <v>105</v>
      </c>
      <c r="D111" s="69">
        <f>+Q120</f>
        <v>1</v>
      </c>
      <c r="E111" s="70">
        <f>+P120</f>
        <v>3</v>
      </c>
      <c r="F111" s="71"/>
      <c r="G111" s="72"/>
      <c r="H111" s="69">
        <f>P119</f>
      </c>
      <c r="I111" s="70">
        <f>Q119</f>
      </c>
      <c r="J111" s="69">
        <f>P117</f>
        <v>3</v>
      </c>
      <c r="K111" s="70">
        <f>Q117</f>
        <v>0</v>
      </c>
      <c r="L111" s="69"/>
      <c r="M111" s="70"/>
      <c r="N111" s="60">
        <f>IF(SUM(D111:M111)=0,"",COUNTIF(G110:G113,"3"))</f>
        <v>1</v>
      </c>
      <c r="O111" s="61">
        <f>IF(SUM(E111:N111)=0,"",COUNTIF(F110:F113,"3"))</f>
        <v>1</v>
      </c>
      <c r="P111" s="62">
        <f>IF(SUM(D111:M111)=0,"",SUM(G110:G113))</f>
        <v>4</v>
      </c>
      <c r="Q111" s="63">
        <f>IF(SUM(D111:M111)=0,"",SUM(F110:F113))</f>
        <v>3</v>
      </c>
      <c r="R111" s="221"/>
      <c r="S111" s="212"/>
      <c r="U111" s="64">
        <f>+U117+U119+V120</f>
        <v>66</v>
      </c>
      <c r="V111" s="65">
        <f>+V117+V119+U120</f>
        <v>68</v>
      </c>
      <c r="W111" s="66">
        <f>+U111-V111</f>
        <v>-2</v>
      </c>
      <c r="AI111" s="13"/>
      <c r="AJ111" s="13"/>
      <c r="AK111" s="13"/>
      <c r="AL111" s="13"/>
    </row>
    <row r="112" spans="1:38" ht="12.75">
      <c r="A112" s="67" t="s">
        <v>331</v>
      </c>
      <c r="B112" s="54" t="s">
        <v>86</v>
      </c>
      <c r="C112" s="68" t="s">
        <v>39</v>
      </c>
      <c r="D112" s="69">
        <f>+Q116</f>
      </c>
      <c r="E112" s="70">
        <f>+P116</f>
      </c>
      <c r="F112" s="69">
        <f>Q119</f>
      </c>
      <c r="G112" s="70">
        <f>P119</f>
      </c>
      <c r="H112" s="71"/>
      <c r="I112" s="72"/>
      <c r="J112" s="69">
        <f>P121</f>
      </c>
      <c r="K112" s="70">
        <f>Q121</f>
      </c>
      <c r="L112" s="69"/>
      <c r="M112" s="70"/>
      <c r="N112" s="60">
        <f>IF(SUM(D112:M112)=0,"",COUNTIF(I110:I113,"3"))</f>
      </c>
      <c r="O112" s="61">
        <f>IF(SUM(E112:N112)=0,"",COUNTIF(H110:H113,"3"))</f>
      </c>
      <c r="P112" s="62">
        <f>IF(SUM(D112:M112)=0,"",SUM(I110:I113))</f>
      </c>
      <c r="Q112" s="63">
        <f>IF(SUM(D112:M112)=0,"",SUM(H110:H113))</f>
      </c>
      <c r="R112" s="221"/>
      <c r="S112" s="212"/>
      <c r="U112" s="64">
        <f>+V116+V119+U121</f>
        <v>0</v>
      </c>
      <c r="V112" s="65">
        <f>+U116+U119+V121</f>
        <v>0</v>
      </c>
      <c r="W112" s="66">
        <f>+U112-V112</f>
        <v>0</v>
      </c>
      <c r="AI112" s="13"/>
      <c r="AJ112" s="13"/>
      <c r="AK112" s="13"/>
      <c r="AL112" s="13"/>
    </row>
    <row r="113" spans="1:38" ht="13.5" thickBot="1">
      <c r="A113" s="73" t="s">
        <v>156</v>
      </c>
      <c r="B113" s="74" t="s">
        <v>352</v>
      </c>
      <c r="C113" s="75" t="s">
        <v>189</v>
      </c>
      <c r="D113" s="76">
        <f>Q118</f>
        <v>1</v>
      </c>
      <c r="E113" s="77">
        <f>P118</f>
        <v>3</v>
      </c>
      <c r="F113" s="76">
        <f>Q117</f>
        <v>0</v>
      </c>
      <c r="G113" s="77">
        <f>P117</f>
        <v>3</v>
      </c>
      <c r="H113" s="76">
        <f>Q121</f>
      </c>
      <c r="I113" s="77">
        <f>P121</f>
      </c>
      <c r="J113" s="78"/>
      <c r="K113" s="79"/>
      <c r="L113" s="76"/>
      <c r="M113" s="77"/>
      <c r="N113" s="80">
        <f>IF(SUM(D113:M113)=0,"",COUNTIF(K110:K113,"3"))</f>
        <v>0</v>
      </c>
      <c r="O113" s="81">
        <f>IF(SUM(E113:N113)=0,"",COUNTIF(J110:J113,"3"))</f>
        <v>2</v>
      </c>
      <c r="P113" s="82">
        <f>IF(SUM(D113:M114)=0,"",SUM(K110:K113))</f>
        <v>1</v>
      </c>
      <c r="Q113" s="83">
        <f>IF(SUM(D113:M113)=0,"",SUM(J110:J113))</f>
        <v>6</v>
      </c>
      <c r="R113" s="224"/>
      <c r="S113" s="225"/>
      <c r="U113" s="64">
        <f>+V117+V118+V121</f>
        <v>52</v>
      </c>
      <c r="V113" s="65">
        <f>+U117+U118+U121</f>
        <v>75</v>
      </c>
      <c r="W113" s="66">
        <f>+U113-V113</f>
        <v>-23</v>
      </c>
      <c r="AI113" s="13"/>
      <c r="AJ113" s="13"/>
      <c r="AK113" s="13"/>
      <c r="AL113" s="13"/>
    </row>
    <row r="114" spans="1:38" ht="15.75" thickTop="1">
      <c r="A114" s="84"/>
      <c r="B114" s="85" t="s">
        <v>336</v>
      </c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7"/>
      <c r="S114" s="88"/>
      <c r="U114" s="89"/>
      <c r="V114" s="90" t="s">
        <v>337</v>
      </c>
      <c r="W114" s="91">
        <f>SUM(W110:W113)</f>
        <v>0</v>
      </c>
      <c r="X114" s="90" t="str">
        <f>IF(W114=0,"OK","Virhe")</f>
        <v>OK</v>
      </c>
      <c r="AI114" s="13"/>
      <c r="AJ114" s="13"/>
      <c r="AK114" s="13"/>
      <c r="AL114" s="13"/>
    </row>
    <row r="115" spans="1:38" ht="15.75" thickBot="1">
      <c r="A115" s="92"/>
      <c r="B115" s="93" t="s">
        <v>338</v>
      </c>
      <c r="C115" s="94"/>
      <c r="D115" s="94"/>
      <c r="E115" s="95"/>
      <c r="F115" s="248" t="s">
        <v>51</v>
      </c>
      <c r="G115" s="240"/>
      <c r="H115" s="239" t="s">
        <v>52</v>
      </c>
      <c r="I115" s="240"/>
      <c r="J115" s="239" t="s">
        <v>53</v>
      </c>
      <c r="K115" s="240"/>
      <c r="L115" s="239" t="s">
        <v>68</v>
      </c>
      <c r="M115" s="240"/>
      <c r="N115" s="239" t="s">
        <v>69</v>
      </c>
      <c r="O115" s="240"/>
      <c r="P115" s="241" t="s">
        <v>48</v>
      </c>
      <c r="Q115" s="242"/>
      <c r="S115" s="96"/>
      <c r="U115" s="97" t="s">
        <v>334</v>
      </c>
      <c r="V115" s="98"/>
      <c r="W115" s="52" t="s">
        <v>335</v>
      </c>
      <c r="AI115" s="13"/>
      <c r="AJ115" s="13"/>
      <c r="AK115" s="13"/>
      <c r="AL115" s="13"/>
    </row>
    <row r="116" spans="1:38" ht="15.75">
      <c r="A116" s="99" t="s">
        <v>339</v>
      </c>
      <c r="B116" s="100" t="str">
        <f>IF(B110&gt;"",B110,"")</f>
        <v>Jan Nyberg</v>
      </c>
      <c r="C116" s="101" t="str">
        <f>IF(B112&gt;"",B112,"")</f>
        <v>Rasmus Hakonen</v>
      </c>
      <c r="D116" s="86"/>
      <c r="E116" s="102"/>
      <c r="F116" s="245"/>
      <c r="G116" s="246"/>
      <c r="H116" s="243"/>
      <c r="I116" s="244"/>
      <c r="J116" s="243"/>
      <c r="K116" s="244"/>
      <c r="L116" s="243"/>
      <c r="M116" s="244"/>
      <c r="N116" s="247"/>
      <c r="O116" s="244"/>
      <c r="P116" s="103">
        <f aca="true" t="shared" si="84" ref="P116:P121">IF(COUNT(F116:N116)=0,"",COUNTIF(F116:N116,"&gt;=0"))</f>
      </c>
      <c r="Q116" s="104">
        <f aca="true" t="shared" si="85" ref="Q116:Q121">IF(COUNT(F116:N116)=0,"",(IF(LEFT(F116,1)="-",1,0)+IF(LEFT(H116,1)="-",1,0)+IF(LEFT(J116,1)="-",1,0)+IF(LEFT(L116,1)="-",1,0)+IF(LEFT(N116,1)="-",1,0)))</f>
      </c>
      <c r="R116" s="105"/>
      <c r="S116" s="106"/>
      <c r="U116" s="107">
        <f aca="true" t="shared" si="86" ref="U116:U121">+Y116+AA116+AC116+AE116+AG116</f>
        <v>0</v>
      </c>
      <c r="V116" s="108">
        <f aca="true" t="shared" si="87" ref="V116:V121">+Z116+AB116+AD116+AF116+AH116</f>
        <v>0</v>
      </c>
      <c r="W116" s="109">
        <f aca="true" t="shared" si="88" ref="W116:W121">+U116-V116</f>
        <v>0</v>
      </c>
      <c r="Y116" s="110">
        <f aca="true" t="shared" si="89" ref="Y116:Y121">IF(F116="",0,IF(LEFT(F116,1)="-",ABS(F116),(IF(F116&gt;9,F116+2,11))))</f>
        <v>0</v>
      </c>
      <c r="Z116" s="111">
        <f aca="true" t="shared" si="90" ref="Z116:Z121">IF(F116="",0,IF(LEFT(F116,1)="-",(IF(ABS(F116)&gt;9,(ABS(F116)+2),11)),F116))</f>
        <v>0</v>
      </c>
      <c r="AA116" s="110">
        <f aca="true" t="shared" si="91" ref="AA116:AA121">IF(H116="",0,IF(LEFT(H116,1)="-",ABS(H116),(IF(H116&gt;9,H116+2,11))))</f>
        <v>0</v>
      </c>
      <c r="AB116" s="111">
        <f aca="true" t="shared" si="92" ref="AB116:AB121">IF(H116="",0,IF(LEFT(H116,1)="-",(IF(ABS(H116)&gt;9,(ABS(H116)+2),11)),H116))</f>
        <v>0</v>
      </c>
      <c r="AC116" s="110">
        <f aca="true" t="shared" si="93" ref="AC116:AC121">IF(J116="",0,IF(LEFT(J116,1)="-",ABS(J116),(IF(J116&gt;9,J116+2,11))))</f>
        <v>0</v>
      </c>
      <c r="AD116" s="111">
        <f aca="true" t="shared" si="94" ref="AD116:AD121">IF(J116="",0,IF(LEFT(J116,1)="-",(IF(ABS(J116)&gt;9,(ABS(J116)+2),11)),J116))</f>
        <v>0</v>
      </c>
      <c r="AE116" s="110">
        <f aca="true" t="shared" si="95" ref="AE116:AE121">IF(L116="",0,IF(LEFT(L116,1)="-",ABS(L116),(IF(L116&gt;9,L116+2,11))))</f>
        <v>0</v>
      </c>
      <c r="AF116" s="111">
        <f aca="true" t="shared" si="96" ref="AF116:AF121">IF(L116="",0,IF(LEFT(L116,1)="-",(IF(ABS(L116)&gt;9,(ABS(L116)+2),11)),L116))</f>
        <v>0</v>
      </c>
      <c r="AG116" s="110">
        <f aca="true" t="shared" si="97" ref="AG116:AG121">IF(N116="",0,IF(LEFT(N116,1)="-",ABS(N116),(IF(N116&gt;9,N116+2,11))))</f>
        <v>0</v>
      </c>
      <c r="AH116" s="111">
        <f aca="true" t="shared" si="98" ref="AH116:AH121">IF(N116="",0,IF(LEFT(N116,1)="-",(IF(ABS(N116)&gt;9,(ABS(N116)+2),11)),N116))</f>
        <v>0</v>
      </c>
      <c r="AI116" s="13"/>
      <c r="AJ116" s="13"/>
      <c r="AK116" s="13"/>
      <c r="AL116" s="13"/>
    </row>
    <row r="117" spans="1:38" ht="15.75">
      <c r="A117" s="99" t="s">
        <v>340</v>
      </c>
      <c r="B117" s="100" t="str">
        <f>IF(B111&gt;"",B111,"")</f>
        <v>Konsta Kähtävä</v>
      </c>
      <c r="C117" s="112" t="str">
        <f>IF(B113&gt;"",B113,"")</f>
        <v>Anton nurmiaho</v>
      </c>
      <c r="D117" s="113"/>
      <c r="E117" s="102"/>
      <c r="F117" s="249">
        <v>8</v>
      </c>
      <c r="G117" s="250"/>
      <c r="H117" s="249">
        <v>8</v>
      </c>
      <c r="I117" s="250"/>
      <c r="J117" s="249">
        <v>8</v>
      </c>
      <c r="K117" s="250"/>
      <c r="L117" s="249"/>
      <c r="M117" s="250"/>
      <c r="N117" s="249"/>
      <c r="O117" s="250"/>
      <c r="P117" s="103">
        <f t="shared" si="84"/>
        <v>3</v>
      </c>
      <c r="Q117" s="104">
        <f t="shared" si="85"/>
        <v>0</v>
      </c>
      <c r="R117" s="114"/>
      <c r="S117" s="115"/>
      <c r="U117" s="107">
        <f t="shared" si="86"/>
        <v>33</v>
      </c>
      <c r="V117" s="108">
        <f t="shared" si="87"/>
        <v>24</v>
      </c>
      <c r="W117" s="109">
        <f t="shared" si="88"/>
        <v>9</v>
      </c>
      <c r="Y117" s="116">
        <f t="shared" si="89"/>
        <v>11</v>
      </c>
      <c r="Z117" s="117">
        <f t="shared" si="90"/>
        <v>8</v>
      </c>
      <c r="AA117" s="116">
        <f t="shared" si="91"/>
        <v>11</v>
      </c>
      <c r="AB117" s="117">
        <f t="shared" si="92"/>
        <v>8</v>
      </c>
      <c r="AC117" s="116">
        <f t="shared" si="93"/>
        <v>11</v>
      </c>
      <c r="AD117" s="117">
        <f t="shared" si="94"/>
        <v>8</v>
      </c>
      <c r="AE117" s="116">
        <f t="shared" si="95"/>
        <v>0</v>
      </c>
      <c r="AF117" s="117">
        <f t="shared" si="96"/>
        <v>0</v>
      </c>
      <c r="AG117" s="116">
        <f t="shared" si="97"/>
        <v>0</v>
      </c>
      <c r="AH117" s="117">
        <f t="shared" si="98"/>
        <v>0</v>
      </c>
      <c r="AI117" s="13"/>
      <c r="AJ117" s="13"/>
      <c r="AK117" s="13"/>
      <c r="AL117" s="13"/>
    </row>
    <row r="118" spans="1:38" ht="16.5" thickBot="1">
      <c r="A118" s="99" t="s">
        <v>341</v>
      </c>
      <c r="B118" s="118" t="str">
        <f>IF(B110&gt;"",B110,"")</f>
        <v>Jan Nyberg</v>
      </c>
      <c r="C118" s="119" t="str">
        <f>IF(B113&gt;"",B113,"")</f>
        <v>Anton nurmiaho</v>
      </c>
      <c r="D118" s="94"/>
      <c r="E118" s="95"/>
      <c r="F118" s="251">
        <v>5</v>
      </c>
      <c r="G118" s="252"/>
      <c r="H118" s="251">
        <v>8</v>
      </c>
      <c r="I118" s="252"/>
      <c r="J118" s="251">
        <v>-9</v>
      </c>
      <c r="K118" s="252"/>
      <c r="L118" s="251">
        <v>4</v>
      </c>
      <c r="M118" s="252"/>
      <c r="N118" s="251"/>
      <c r="O118" s="252"/>
      <c r="P118" s="103">
        <f t="shared" si="84"/>
        <v>3</v>
      </c>
      <c r="Q118" s="104">
        <f t="shared" si="85"/>
        <v>1</v>
      </c>
      <c r="R118" s="114"/>
      <c r="S118" s="115"/>
      <c r="U118" s="107">
        <f t="shared" si="86"/>
        <v>42</v>
      </c>
      <c r="V118" s="108">
        <f t="shared" si="87"/>
        <v>28</v>
      </c>
      <c r="W118" s="109">
        <f t="shared" si="88"/>
        <v>14</v>
      </c>
      <c r="Y118" s="116">
        <f t="shared" si="89"/>
        <v>11</v>
      </c>
      <c r="Z118" s="117">
        <f t="shared" si="90"/>
        <v>5</v>
      </c>
      <c r="AA118" s="116">
        <f t="shared" si="91"/>
        <v>11</v>
      </c>
      <c r="AB118" s="117">
        <f t="shared" si="92"/>
        <v>8</v>
      </c>
      <c r="AC118" s="116">
        <f t="shared" si="93"/>
        <v>9</v>
      </c>
      <c r="AD118" s="117">
        <f t="shared" si="94"/>
        <v>11</v>
      </c>
      <c r="AE118" s="116">
        <f t="shared" si="95"/>
        <v>11</v>
      </c>
      <c r="AF118" s="117">
        <f t="shared" si="96"/>
        <v>4</v>
      </c>
      <c r="AG118" s="116">
        <f t="shared" si="97"/>
        <v>0</v>
      </c>
      <c r="AH118" s="117">
        <f t="shared" si="98"/>
        <v>0</v>
      </c>
      <c r="AI118" s="13"/>
      <c r="AJ118" s="13"/>
      <c r="AK118" s="13"/>
      <c r="AL118" s="13"/>
    </row>
    <row r="119" spans="1:38" ht="15.75">
      <c r="A119" s="99" t="s">
        <v>342</v>
      </c>
      <c r="B119" s="100" t="str">
        <f>IF(B111&gt;"",B111,"")</f>
        <v>Konsta Kähtävä</v>
      </c>
      <c r="C119" s="112" t="str">
        <f>IF(B112&gt;"",B112,"")</f>
        <v>Rasmus Hakonen</v>
      </c>
      <c r="D119" s="86"/>
      <c r="E119" s="102"/>
      <c r="F119" s="243"/>
      <c r="G119" s="244"/>
      <c r="H119" s="243"/>
      <c r="I119" s="244"/>
      <c r="J119" s="243"/>
      <c r="K119" s="244"/>
      <c r="L119" s="243"/>
      <c r="M119" s="244"/>
      <c r="N119" s="243"/>
      <c r="O119" s="244"/>
      <c r="P119" s="103">
        <f t="shared" si="84"/>
      </c>
      <c r="Q119" s="104">
        <f t="shared" si="85"/>
      </c>
      <c r="R119" s="114"/>
      <c r="S119" s="115"/>
      <c r="U119" s="107">
        <f t="shared" si="86"/>
        <v>0</v>
      </c>
      <c r="V119" s="108">
        <f t="shared" si="87"/>
        <v>0</v>
      </c>
      <c r="W119" s="109">
        <f t="shared" si="88"/>
        <v>0</v>
      </c>
      <c r="Y119" s="116">
        <f t="shared" si="89"/>
        <v>0</v>
      </c>
      <c r="Z119" s="117">
        <f t="shared" si="90"/>
        <v>0</v>
      </c>
      <c r="AA119" s="116">
        <f t="shared" si="91"/>
        <v>0</v>
      </c>
      <c r="AB119" s="117">
        <f t="shared" si="92"/>
        <v>0</v>
      </c>
      <c r="AC119" s="116">
        <f t="shared" si="93"/>
        <v>0</v>
      </c>
      <c r="AD119" s="117">
        <f t="shared" si="94"/>
        <v>0</v>
      </c>
      <c r="AE119" s="116">
        <f t="shared" si="95"/>
        <v>0</v>
      </c>
      <c r="AF119" s="117">
        <f t="shared" si="96"/>
        <v>0</v>
      </c>
      <c r="AG119" s="116">
        <f t="shared" si="97"/>
        <v>0</v>
      </c>
      <c r="AH119" s="117">
        <f t="shared" si="98"/>
        <v>0</v>
      </c>
      <c r="AI119" s="13"/>
      <c r="AJ119" s="13"/>
      <c r="AK119" s="13"/>
      <c r="AL119" s="13"/>
    </row>
    <row r="120" spans="1:38" ht="15.75">
      <c r="A120" s="99" t="s">
        <v>343</v>
      </c>
      <c r="B120" s="100" t="str">
        <f>IF(B110&gt;"",B110,"")</f>
        <v>Jan Nyberg</v>
      </c>
      <c r="C120" s="112" t="str">
        <f>IF(B111&gt;"",B111,"")</f>
        <v>Konsta Kähtävä</v>
      </c>
      <c r="D120" s="113"/>
      <c r="E120" s="102"/>
      <c r="F120" s="249">
        <v>6</v>
      </c>
      <c r="G120" s="250"/>
      <c r="H120" s="249">
        <v>-11</v>
      </c>
      <c r="I120" s="250"/>
      <c r="J120" s="253">
        <v>5</v>
      </c>
      <c r="K120" s="250"/>
      <c r="L120" s="249">
        <v>9</v>
      </c>
      <c r="M120" s="250"/>
      <c r="N120" s="249"/>
      <c r="O120" s="250"/>
      <c r="P120" s="103">
        <f t="shared" si="84"/>
        <v>3</v>
      </c>
      <c r="Q120" s="104">
        <f t="shared" si="85"/>
        <v>1</v>
      </c>
      <c r="R120" s="114"/>
      <c r="S120" s="115"/>
      <c r="U120" s="107">
        <f t="shared" si="86"/>
        <v>44</v>
      </c>
      <c r="V120" s="108">
        <f t="shared" si="87"/>
        <v>33</v>
      </c>
      <c r="W120" s="109">
        <f t="shared" si="88"/>
        <v>11</v>
      </c>
      <c r="Y120" s="116">
        <f t="shared" si="89"/>
        <v>11</v>
      </c>
      <c r="Z120" s="117">
        <f t="shared" si="90"/>
        <v>6</v>
      </c>
      <c r="AA120" s="116">
        <f t="shared" si="91"/>
        <v>11</v>
      </c>
      <c r="AB120" s="117">
        <f t="shared" si="92"/>
        <v>13</v>
      </c>
      <c r="AC120" s="116">
        <f t="shared" si="93"/>
        <v>11</v>
      </c>
      <c r="AD120" s="117">
        <f t="shared" si="94"/>
        <v>5</v>
      </c>
      <c r="AE120" s="116">
        <f t="shared" si="95"/>
        <v>11</v>
      </c>
      <c r="AF120" s="117">
        <f t="shared" si="96"/>
        <v>9</v>
      </c>
      <c r="AG120" s="116">
        <f t="shared" si="97"/>
        <v>0</v>
      </c>
      <c r="AH120" s="117">
        <f t="shared" si="98"/>
        <v>0</v>
      </c>
      <c r="AI120" s="13"/>
      <c r="AJ120" s="13"/>
      <c r="AK120" s="13"/>
      <c r="AL120" s="13"/>
    </row>
    <row r="121" spans="1:38" ht="16.5" thickBot="1">
      <c r="A121" s="120" t="s">
        <v>344</v>
      </c>
      <c r="B121" s="121" t="str">
        <f>IF(B112&gt;"",B112,"")</f>
        <v>Rasmus Hakonen</v>
      </c>
      <c r="C121" s="122" t="str">
        <f>IF(B113&gt;"",B113,"")</f>
        <v>Anton nurmiaho</v>
      </c>
      <c r="D121" s="123"/>
      <c r="E121" s="124"/>
      <c r="F121" s="230"/>
      <c r="G121" s="231"/>
      <c r="H121" s="230"/>
      <c r="I121" s="231"/>
      <c r="J121" s="230"/>
      <c r="K121" s="231"/>
      <c r="L121" s="230"/>
      <c r="M121" s="231"/>
      <c r="N121" s="230"/>
      <c r="O121" s="231"/>
      <c r="P121" s="125">
        <f t="shared" si="84"/>
      </c>
      <c r="Q121" s="126">
        <f t="shared" si="85"/>
      </c>
      <c r="R121" s="127"/>
      <c r="S121" s="128"/>
      <c r="U121" s="107">
        <f t="shared" si="86"/>
        <v>0</v>
      </c>
      <c r="V121" s="108">
        <f t="shared" si="87"/>
        <v>0</v>
      </c>
      <c r="W121" s="109">
        <f t="shared" si="88"/>
        <v>0</v>
      </c>
      <c r="Y121" s="129">
        <f t="shared" si="89"/>
        <v>0</v>
      </c>
      <c r="Z121" s="130">
        <f t="shared" si="90"/>
        <v>0</v>
      </c>
      <c r="AA121" s="129">
        <f t="shared" si="91"/>
        <v>0</v>
      </c>
      <c r="AB121" s="130">
        <f t="shared" si="92"/>
        <v>0</v>
      </c>
      <c r="AC121" s="129">
        <f t="shared" si="93"/>
        <v>0</v>
      </c>
      <c r="AD121" s="130">
        <f t="shared" si="94"/>
        <v>0</v>
      </c>
      <c r="AE121" s="129">
        <f t="shared" si="95"/>
        <v>0</v>
      </c>
      <c r="AF121" s="130">
        <f t="shared" si="96"/>
        <v>0</v>
      </c>
      <c r="AG121" s="129">
        <f t="shared" si="97"/>
        <v>0</v>
      </c>
      <c r="AH121" s="130">
        <f t="shared" si="98"/>
        <v>0</v>
      </c>
      <c r="AI121" s="13"/>
      <c r="AJ121" s="13"/>
      <c r="AK121" s="13"/>
      <c r="AL121" s="13"/>
    </row>
    <row r="122" ht="13.5" thickTop="1"/>
  </sheetData>
  <mergeCells count="371">
    <mergeCell ref="J4:M4"/>
    <mergeCell ref="N4:P4"/>
    <mergeCell ref="Q4:S4"/>
    <mergeCell ref="R9:S9"/>
    <mergeCell ref="Q5:S5"/>
    <mergeCell ref="R10:S10"/>
    <mergeCell ref="L6:M6"/>
    <mergeCell ref="R6:S6"/>
    <mergeCell ref="R7:S7"/>
    <mergeCell ref="R8:S8"/>
    <mergeCell ref="F18:G18"/>
    <mergeCell ref="H18:I18"/>
    <mergeCell ref="J18:K18"/>
    <mergeCell ref="L18:M18"/>
    <mergeCell ref="D23:E23"/>
    <mergeCell ref="F23:G23"/>
    <mergeCell ref="H23:I23"/>
    <mergeCell ref="J23:K23"/>
    <mergeCell ref="D22:F22"/>
    <mergeCell ref="G22:I22"/>
    <mergeCell ref="J22:M22"/>
    <mergeCell ref="Q22:S22"/>
    <mergeCell ref="F35:G35"/>
    <mergeCell ref="H35:I35"/>
    <mergeCell ref="J35:K35"/>
    <mergeCell ref="L35:M35"/>
    <mergeCell ref="H52:I52"/>
    <mergeCell ref="J52:K52"/>
    <mergeCell ref="L52:M52"/>
    <mergeCell ref="R41:S41"/>
    <mergeCell ref="R42:S42"/>
    <mergeCell ref="L46:M46"/>
    <mergeCell ref="R43:S43"/>
    <mergeCell ref="R44:S44"/>
    <mergeCell ref="N46:O46"/>
    <mergeCell ref="P46:Q46"/>
    <mergeCell ref="R58:S58"/>
    <mergeCell ref="R59:S59"/>
    <mergeCell ref="D56:F56"/>
    <mergeCell ref="G56:I56"/>
    <mergeCell ref="J56:M56"/>
    <mergeCell ref="R75:S75"/>
    <mergeCell ref="R76:S76"/>
    <mergeCell ref="D73:F73"/>
    <mergeCell ref="G73:I73"/>
    <mergeCell ref="J73:M73"/>
    <mergeCell ref="F86:G86"/>
    <mergeCell ref="H86:I86"/>
    <mergeCell ref="J86:K86"/>
    <mergeCell ref="L86:M86"/>
    <mergeCell ref="L29:M29"/>
    <mergeCell ref="F84:G84"/>
    <mergeCell ref="H84:I84"/>
    <mergeCell ref="J84:K84"/>
    <mergeCell ref="L84:M84"/>
    <mergeCell ref="F69:G69"/>
    <mergeCell ref="H69:I69"/>
    <mergeCell ref="J69:K69"/>
    <mergeCell ref="L69:M69"/>
    <mergeCell ref="F52:G52"/>
    <mergeCell ref="L12:M12"/>
    <mergeCell ref="D5:F5"/>
    <mergeCell ref="G5:I5"/>
    <mergeCell ref="J5:M5"/>
    <mergeCell ref="D6:E6"/>
    <mergeCell ref="F6:G6"/>
    <mergeCell ref="H6:I6"/>
    <mergeCell ref="J6:K6"/>
    <mergeCell ref="N12:O12"/>
    <mergeCell ref="P12:Q12"/>
    <mergeCell ref="F13:G13"/>
    <mergeCell ref="H13:I13"/>
    <mergeCell ref="J13:K13"/>
    <mergeCell ref="L13:M13"/>
    <mergeCell ref="N13:O13"/>
    <mergeCell ref="F12:G12"/>
    <mergeCell ref="H12:I12"/>
    <mergeCell ref="J12:K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N18:O18"/>
    <mergeCell ref="J21:M21"/>
    <mergeCell ref="N21:P21"/>
    <mergeCell ref="Q21:S21"/>
    <mergeCell ref="L23:M23"/>
    <mergeCell ref="R23:S23"/>
    <mergeCell ref="R26:S26"/>
    <mergeCell ref="R27:S27"/>
    <mergeCell ref="R24:S24"/>
    <mergeCell ref="R25:S25"/>
    <mergeCell ref="N29:O29"/>
    <mergeCell ref="P29:Q29"/>
    <mergeCell ref="F30:G30"/>
    <mergeCell ref="H30:I30"/>
    <mergeCell ref="J30:K30"/>
    <mergeCell ref="L30:M30"/>
    <mergeCell ref="N30:O30"/>
    <mergeCell ref="F29:G29"/>
    <mergeCell ref="H29:I29"/>
    <mergeCell ref="J29:K29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  <mergeCell ref="N35:O35"/>
    <mergeCell ref="J38:M38"/>
    <mergeCell ref="N38:P38"/>
    <mergeCell ref="Q38:S38"/>
    <mergeCell ref="Q39:S39"/>
    <mergeCell ref="D40:E40"/>
    <mergeCell ref="F40:G40"/>
    <mergeCell ref="H40:I40"/>
    <mergeCell ref="J40:K40"/>
    <mergeCell ref="L40:M40"/>
    <mergeCell ref="R40:S40"/>
    <mergeCell ref="D39:F39"/>
    <mergeCell ref="G39:I39"/>
    <mergeCell ref="J39:M39"/>
    <mergeCell ref="N47:O47"/>
    <mergeCell ref="F46:G46"/>
    <mergeCell ref="H46:I46"/>
    <mergeCell ref="J46:K46"/>
    <mergeCell ref="F47:G47"/>
    <mergeCell ref="H47:I47"/>
    <mergeCell ref="J47:K47"/>
    <mergeCell ref="L47:M47"/>
    <mergeCell ref="N48:O48"/>
    <mergeCell ref="F49:G49"/>
    <mergeCell ref="H49:I49"/>
    <mergeCell ref="J49:K49"/>
    <mergeCell ref="L49:M49"/>
    <mergeCell ref="N49:O49"/>
    <mergeCell ref="F48:G48"/>
    <mergeCell ref="H48:I48"/>
    <mergeCell ref="J48:K48"/>
    <mergeCell ref="L48:M48"/>
    <mergeCell ref="N50:O50"/>
    <mergeCell ref="F51:G51"/>
    <mergeCell ref="H51:I51"/>
    <mergeCell ref="J51:K51"/>
    <mergeCell ref="L51:M51"/>
    <mergeCell ref="N51:O51"/>
    <mergeCell ref="F50:G50"/>
    <mergeCell ref="H50:I50"/>
    <mergeCell ref="J50:K50"/>
    <mergeCell ref="L50:M50"/>
    <mergeCell ref="N52:O52"/>
    <mergeCell ref="J55:M55"/>
    <mergeCell ref="N55:P55"/>
    <mergeCell ref="Q55:S55"/>
    <mergeCell ref="L63:M63"/>
    <mergeCell ref="Q56:S56"/>
    <mergeCell ref="D57:E57"/>
    <mergeCell ref="F57:G57"/>
    <mergeCell ref="H57:I57"/>
    <mergeCell ref="J57:K57"/>
    <mergeCell ref="L57:M57"/>
    <mergeCell ref="R57:S57"/>
    <mergeCell ref="R60:S60"/>
    <mergeCell ref="R61:S61"/>
    <mergeCell ref="N63:O63"/>
    <mergeCell ref="P63:Q63"/>
    <mergeCell ref="F64:G64"/>
    <mergeCell ref="H64:I64"/>
    <mergeCell ref="J64:K64"/>
    <mergeCell ref="L64:M64"/>
    <mergeCell ref="N64:O64"/>
    <mergeCell ref="F63:G63"/>
    <mergeCell ref="H63:I63"/>
    <mergeCell ref="J63:K63"/>
    <mergeCell ref="N65:O65"/>
    <mergeCell ref="F66:G66"/>
    <mergeCell ref="H66:I66"/>
    <mergeCell ref="J66:K66"/>
    <mergeCell ref="L66:M66"/>
    <mergeCell ref="N66:O66"/>
    <mergeCell ref="F65:G65"/>
    <mergeCell ref="H65:I65"/>
    <mergeCell ref="J65:K65"/>
    <mergeCell ref="L65:M65"/>
    <mergeCell ref="N67:O67"/>
    <mergeCell ref="F68:G68"/>
    <mergeCell ref="H68:I68"/>
    <mergeCell ref="J68:K68"/>
    <mergeCell ref="L68:M68"/>
    <mergeCell ref="N68:O68"/>
    <mergeCell ref="F67:G67"/>
    <mergeCell ref="H67:I67"/>
    <mergeCell ref="J67:K67"/>
    <mergeCell ref="L67:M67"/>
    <mergeCell ref="N69:O69"/>
    <mergeCell ref="J72:M72"/>
    <mergeCell ref="N72:P72"/>
    <mergeCell ref="Q72:S72"/>
    <mergeCell ref="L80:M80"/>
    <mergeCell ref="Q73:S73"/>
    <mergeCell ref="D74:E74"/>
    <mergeCell ref="F74:G74"/>
    <mergeCell ref="H74:I74"/>
    <mergeCell ref="J74:K74"/>
    <mergeCell ref="L74:M74"/>
    <mergeCell ref="R74:S74"/>
    <mergeCell ref="R77:S77"/>
    <mergeCell ref="R78:S78"/>
    <mergeCell ref="N80:O80"/>
    <mergeCell ref="P80:Q80"/>
    <mergeCell ref="F81:G81"/>
    <mergeCell ref="H81:I81"/>
    <mergeCell ref="J81:K81"/>
    <mergeCell ref="L81:M81"/>
    <mergeCell ref="N81:O81"/>
    <mergeCell ref="F80:G80"/>
    <mergeCell ref="H80:I80"/>
    <mergeCell ref="J80:K80"/>
    <mergeCell ref="N82:O82"/>
    <mergeCell ref="F83:G83"/>
    <mergeCell ref="H83:I83"/>
    <mergeCell ref="J83:K83"/>
    <mergeCell ref="L83:M83"/>
    <mergeCell ref="N83:O83"/>
    <mergeCell ref="H82:I82"/>
    <mergeCell ref="J82:K82"/>
    <mergeCell ref="L82:M82"/>
    <mergeCell ref="F82:G82"/>
    <mergeCell ref="N84:O84"/>
    <mergeCell ref="F85:G85"/>
    <mergeCell ref="H85:I85"/>
    <mergeCell ref="J85:K85"/>
    <mergeCell ref="L85:M85"/>
    <mergeCell ref="N85:O85"/>
    <mergeCell ref="N86:O86"/>
    <mergeCell ref="J89:M89"/>
    <mergeCell ref="N89:P89"/>
    <mergeCell ref="Q89:S89"/>
    <mergeCell ref="D90:F90"/>
    <mergeCell ref="G90:I90"/>
    <mergeCell ref="J90:M90"/>
    <mergeCell ref="Q90:S90"/>
    <mergeCell ref="D91:E91"/>
    <mergeCell ref="F91:G91"/>
    <mergeCell ref="H91:I91"/>
    <mergeCell ref="J91:K91"/>
    <mergeCell ref="L91:M91"/>
    <mergeCell ref="R91:S91"/>
    <mergeCell ref="R92:S92"/>
    <mergeCell ref="R93:S93"/>
    <mergeCell ref="R94:S94"/>
    <mergeCell ref="R95:S95"/>
    <mergeCell ref="F97:G97"/>
    <mergeCell ref="H97:I97"/>
    <mergeCell ref="J97:K97"/>
    <mergeCell ref="L97:M97"/>
    <mergeCell ref="N97:O97"/>
    <mergeCell ref="P97:Q97"/>
    <mergeCell ref="N98:O98"/>
    <mergeCell ref="F99:G99"/>
    <mergeCell ref="H99:I99"/>
    <mergeCell ref="J99:K99"/>
    <mergeCell ref="L99:M99"/>
    <mergeCell ref="N99:O99"/>
    <mergeCell ref="F98:G98"/>
    <mergeCell ref="H98:I98"/>
    <mergeCell ref="J98:K98"/>
    <mergeCell ref="L98:M98"/>
    <mergeCell ref="N100:O100"/>
    <mergeCell ref="F101:G101"/>
    <mergeCell ref="H101:I101"/>
    <mergeCell ref="J101:K101"/>
    <mergeCell ref="L101:M101"/>
    <mergeCell ref="N101:O101"/>
    <mergeCell ref="F100:G100"/>
    <mergeCell ref="H100:I100"/>
    <mergeCell ref="J100:K100"/>
    <mergeCell ref="L100:M100"/>
    <mergeCell ref="N102:O102"/>
    <mergeCell ref="F103:G103"/>
    <mergeCell ref="H103:I103"/>
    <mergeCell ref="J103:K103"/>
    <mergeCell ref="L103:M103"/>
    <mergeCell ref="N103:O103"/>
    <mergeCell ref="F102:G102"/>
    <mergeCell ref="H102:I102"/>
    <mergeCell ref="J102:K102"/>
    <mergeCell ref="L102:M102"/>
    <mergeCell ref="J107:M107"/>
    <mergeCell ref="N107:P107"/>
    <mergeCell ref="Q107:S107"/>
    <mergeCell ref="D108:F108"/>
    <mergeCell ref="G108:I108"/>
    <mergeCell ref="J108:M108"/>
    <mergeCell ref="Q108:S108"/>
    <mergeCell ref="D109:E109"/>
    <mergeCell ref="F109:G109"/>
    <mergeCell ref="H109:I109"/>
    <mergeCell ref="J109:K109"/>
    <mergeCell ref="L109:M109"/>
    <mergeCell ref="R109:S109"/>
    <mergeCell ref="R110:S110"/>
    <mergeCell ref="R111:S111"/>
    <mergeCell ref="R112:S112"/>
    <mergeCell ref="R113:S113"/>
    <mergeCell ref="F115:G115"/>
    <mergeCell ref="H115:I115"/>
    <mergeCell ref="J115:K115"/>
    <mergeCell ref="L115:M115"/>
    <mergeCell ref="N115:O115"/>
    <mergeCell ref="P115:Q115"/>
    <mergeCell ref="N116:O116"/>
    <mergeCell ref="F117:G117"/>
    <mergeCell ref="H117:I117"/>
    <mergeCell ref="J117:K117"/>
    <mergeCell ref="L117:M117"/>
    <mergeCell ref="N117:O117"/>
    <mergeCell ref="F116:G116"/>
    <mergeCell ref="H116:I116"/>
    <mergeCell ref="J116:K116"/>
    <mergeCell ref="L116:M116"/>
    <mergeCell ref="N118:O118"/>
    <mergeCell ref="F119:G119"/>
    <mergeCell ref="H119:I119"/>
    <mergeCell ref="J119:K119"/>
    <mergeCell ref="L119:M119"/>
    <mergeCell ref="N119:O119"/>
    <mergeCell ref="F118:G118"/>
    <mergeCell ref="H118:I118"/>
    <mergeCell ref="J118:K118"/>
    <mergeCell ref="L118:M118"/>
    <mergeCell ref="N120:O120"/>
    <mergeCell ref="F121:G121"/>
    <mergeCell ref="H121:I121"/>
    <mergeCell ref="J121:K121"/>
    <mergeCell ref="L121:M121"/>
    <mergeCell ref="N121:O121"/>
    <mergeCell ref="F120:G120"/>
    <mergeCell ref="H120:I120"/>
    <mergeCell ref="J120:K120"/>
    <mergeCell ref="L120:M120"/>
  </mergeCells>
  <printOptions/>
  <pageMargins left="0.75" right="0.75" top="1" bottom="1" header="0.5" footer="0.5"/>
  <pageSetup fitToHeight="0" horizontalDpi="600" verticalDpi="600" orientation="landscape" paperSize="9" scale="50" r:id="rId1"/>
  <rowBreaks count="2" manualBreakCount="2">
    <brk id="53" max="18" man="1"/>
    <brk id="105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view="pageBreakPreview" zoomScale="60" zoomScaleNormal="60" workbookViewId="0" topLeftCell="A1">
      <selection activeCell="K14" sqref="K14"/>
    </sheetView>
  </sheetViews>
  <sheetFormatPr defaultColWidth="9.140625" defaultRowHeight="12.75"/>
  <cols>
    <col min="1" max="1" width="24.140625" style="0" customWidth="1"/>
    <col min="2" max="2" width="16.00390625" style="0" customWidth="1"/>
    <col min="11" max="11" width="15.8515625" style="0" customWidth="1"/>
  </cols>
  <sheetData>
    <row r="1" spans="2:8" ht="12.75">
      <c r="B1" s="3"/>
      <c r="C1" s="11"/>
      <c r="D1" s="11"/>
      <c r="E1" s="11"/>
      <c r="F1" s="11"/>
      <c r="G1" s="11"/>
      <c r="H1" s="13"/>
    </row>
    <row r="2" spans="1:8" ht="12.75">
      <c r="A2" t="s">
        <v>66</v>
      </c>
      <c r="D2" s="13"/>
      <c r="E2" s="13"/>
      <c r="F2" s="13"/>
      <c r="G2" s="13"/>
      <c r="H2" s="13"/>
    </row>
    <row r="3" spans="4:8" ht="12.75">
      <c r="D3" s="13"/>
      <c r="E3" s="13"/>
      <c r="F3" s="13"/>
      <c r="G3" s="13"/>
      <c r="H3" s="13"/>
    </row>
    <row r="4" spans="4:8" ht="12.75">
      <c r="D4" s="13"/>
      <c r="E4" s="13"/>
      <c r="F4" s="13"/>
      <c r="G4" s="13"/>
      <c r="H4" s="13"/>
    </row>
    <row r="5" spans="1:11" ht="12.75">
      <c r="A5" s="2">
        <v>1</v>
      </c>
      <c r="B5" s="2" t="s">
        <v>200</v>
      </c>
      <c r="C5" s="2" t="s">
        <v>39</v>
      </c>
      <c r="D5" s="13"/>
      <c r="E5" s="13"/>
      <c r="F5" s="13"/>
      <c r="G5" s="13"/>
      <c r="H5" s="13"/>
      <c r="K5" s="13"/>
    </row>
    <row r="6" spans="1:11" ht="12.75">
      <c r="A6" s="2">
        <f aca="true" t="shared" si="0" ref="A6:A20">A5+1</f>
        <v>2</v>
      </c>
      <c r="B6" s="2"/>
      <c r="C6" s="2"/>
      <c r="D6" s="14"/>
      <c r="E6" s="13" t="s">
        <v>154</v>
      </c>
      <c r="F6" s="13"/>
      <c r="G6" s="13"/>
      <c r="H6" s="13"/>
      <c r="K6" s="13"/>
    </row>
    <row r="7" spans="1:11" ht="12.75">
      <c r="A7" s="2">
        <f t="shared" si="0"/>
        <v>3</v>
      </c>
      <c r="B7" s="2" t="s">
        <v>226</v>
      </c>
      <c r="C7" s="2" t="s">
        <v>105</v>
      </c>
      <c r="D7" s="13" t="s">
        <v>156</v>
      </c>
      <c r="E7" s="14" t="s">
        <v>605</v>
      </c>
      <c r="F7" s="13"/>
      <c r="G7" s="13"/>
      <c r="H7" s="13"/>
      <c r="K7" s="13"/>
    </row>
    <row r="8" spans="1:11" ht="12.75">
      <c r="A8" s="2">
        <f t="shared" si="0"/>
        <v>4</v>
      </c>
      <c r="B8" s="2" t="s">
        <v>89</v>
      </c>
      <c r="C8" s="2" t="s">
        <v>39</v>
      </c>
      <c r="D8" s="15" t="s">
        <v>596</v>
      </c>
      <c r="E8" s="16"/>
      <c r="F8" s="13" t="s">
        <v>154</v>
      </c>
      <c r="G8" s="13"/>
      <c r="H8" s="13"/>
      <c r="K8" s="13"/>
    </row>
    <row r="9" spans="1:11" ht="12.75">
      <c r="A9" s="2">
        <f t="shared" si="0"/>
        <v>5</v>
      </c>
      <c r="B9" s="2" t="s">
        <v>111</v>
      </c>
      <c r="C9" s="2" t="s">
        <v>33</v>
      </c>
      <c r="D9" s="13" t="s">
        <v>155</v>
      </c>
      <c r="E9" s="16" t="s">
        <v>155</v>
      </c>
      <c r="F9" s="17" t="s">
        <v>624</v>
      </c>
      <c r="G9" s="13"/>
      <c r="H9" s="13"/>
      <c r="K9" s="13"/>
    </row>
    <row r="10" spans="1:11" ht="12.75">
      <c r="A10" s="2">
        <f t="shared" si="0"/>
        <v>6</v>
      </c>
      <c r="B10" s="2" t="s">
        <v>97</v>
      </c>
      <c r="C10" s="2" t="s">
        <v>32</v>
      </c>
      <c r="D10" s="14" t="s">
        <v>606</v>
      </c>
      <c r="E10" s="18" t="s">
        <v>619</v>
      </c>
      <c r="F10" s="16"/>
      <c r="G10" s="13"/>
      <c r="H10" s="13"/>
      <c r="K10" s="13"/>
    </row>
    <row r="11" spans="1:11" ht="12.75">
      <c r="A11" s="2">
        <f t="shared" si="0"/>
        <v>7</v>
      </c>
      <c r="B11" s="2" t="s">
        <v>108</v>
      </c>
      <c r="C11" s="2" t="s">
        <v>198</v>
      </c>
      <c r="D11" s="13" t="s">
        <v>481</v>
      </c>
      <c r="E11" s="15"/>
      <c r="F11" s="16"/>
      <c r="G11" s="13"/>
      <c r="H11" s="13"/>
      <c r="K11" s="13"/>
    </row>
    <row r="12" spans="1:11" ht="12.75">
      <c r="A12" s="2">
        <f t="shared" si="0"/>
        <v>8</v>
      </c>
      <c r="B12" s="2" t="s">
        <v>122</v>
      </c>
      <c r="C12" s="2" t="s">
        <v>32</v>
      </c>
      <c r="D12" s="15" t="s">
        <v>604</v>
      </c>
      <c r="E12" s="13"/>
      <c r="F12" s="16"/>
      <c r="G12" s="13" t="s">
        <v>541</v>
      </c>
      <c r="H12" s="13"/>
      <c r="K12" s="13"/>
    </row>
    <row r="13" spans="1:11" ht="12.75">
      <c r="A13" s="2">
        <f t="shared" si="0"/>
        <v>9</v>
      </c>
      <c r="B13" s="2" t="s">
        <v>123</v>
      </c>
      <c r="C13" s="2" t="s">
        <v>105</v>
      </c>
      <c r="D13" s="13" t="s">
        <v>455</v>
      </c>
      <c r="E13" s="13"/>
      <c r="F13" s="16"/>
      <c r="G13" s="17" t="s">
        <v>625</v>
      </c>
      <c r="H13" s="13"/>
      <c r="K13" s="11"/>
    </row>
    <row r="14" spans="1:11" ht="12.75">
      <c r="A14" s="2">
        <f t="shared" si="0"/>
        <v>10</v>
      </c>
      <c r="B14" s="2" t="s">
        <v>133</v>
      </c>
      <c r="C14" s="2" t="s">
        <v>32</v>
      </c>
      <c r="D14" s="14" t="s">
        <v>602</v>
      </c>
      <c r="E14" s="13" t="s">
        <v>455</v>
      </c>
      <c r="F14" s="16"/>
      <c r="G14" s="16"/>
      <c r="H14" s="13"/>
      <c r="K14" s="11"/>
    </row>
    <row r="15" spans="1:11" ht="12.75">
      <c r="A15" s="2">
        <f t="shared" si="0"/>
        <v>11</v>
      </c>
      <c r="B15" s="2" t="s">
        <v>192</v>
      </c>
      <c r="C15" s="2" t="s">
        <v>170</v>
      </c>
      <c r="D15" s="13" t="s">
        <v>442</v>
      </c>
      <c r="E15" s="14" t="s">
        <v>616</v>
      </c>
      <c r="F15" s="16"/>
      <c r="G15" s="16"/>
      <c r="H15" s="13"/>
      <c r="K15" s="11"/>
    </row>
    <row r="16" spans="1:11" ht="12.75">
      <c r="A16" s="2">
        <f t="shared" si="0"/>
        <v>12</v>
      </c>
      <c r="B16" s="2" t="s">
        <v>106</v>
      </c>
      <c r="C16" s="2" t="s">
        <v>33</v>
      </c>
      <c r="D16" s="15" t="s">
        <v>603</v>
      </c>
      <c r="E16" s="16"/>
      <c r="F16" s="18" t="s">
        <v>541</v>
      </c>
      <c r="G16" s="16"/>
      <c r="H16" s="13"/>
      <c r="K16" s="11"/>
    </row>
    <row r="17" spans="1:11" ht="12.75">
      <c r="A17" s="2">
        <f t="shared" si="0"/>
        <v>13</v>
      </c>
      <c r="B17" s="2" t="s">
        <v>414</v>
      </c>
      <c r="C17" s="2" t="s">
        <v>33</v>
      </c>
      <c r="D17" s="13" t="s">
        <v>496</v>
      </c>
      <c r="E17" s="13"/>
      <c r="F17" s="15" t="s">
        <v>626</v>
      </c>
      <c r="G17" s="16"/>
      <c r="H17" s="13"/>
      <c r="K17" s="11"/>
    </row>
    <row r="18" spans="1:11" ht="12.75">
      <c r="A18" s="2">
        <f t="shared" si="0"/>
        <v>14</v>
      </c>
      <c r="B18" s="2" t="s">
        <v>153</v>
      </c>
      <c r="C18" s="2" t="s">
        <v>198</v>
      </c>
      <c r="D18" s="14" t="s">
        <v>608</v>
      </c>
      <c r="E18" s="19" t="s">
        <v>541</v>
      </c>
      <c r="F18" s="13"/>
      <c r="G18" s="16"/>
      <c r="H18" s="13"/>
      <c r="K18" s="11"/>
    </row>
    <row r="19" spans="1:11" ht="12.75">
      <c r="A19" s="2">
        <f t="shared" si="0"/>
        <v>15</v>
      </c>
      <c r="B19" s="2"/>
      <c r="C19" s="2"/>
      <c r="D19" s="13"/>
      <c r="E19" s="15" t="s">
        <v>614</v>
      </c>
      <c r="F19" s="13"/>
      <c r="G19" s="16"/>
      <c r="H19" s="13"/>
      <c r="K19" s="11"/>
    </row>
    <row r="20" spans="1:11" ht="12.75">
      <c r="A20" s="2">
        <f t="shared" si="0"/>
        <v>16</v>
      </c>
      <c r="B20" s="2" t="s">
        <v>199</v>
      </c>
      <c r="C20" s="2" t="s">
        <v>39</v>
      </c>
      <c r="D20" s="15"/>
      <c r="E20" s="13"/>
      <c r="F20" s="13"/>
      <c r="G20" s="16"/>
      <c r="H20" s="13"/>
      <c r="K20" s="11"/>
    </row>
    <row r="21" spans="4:8" ht="12.75">
      <c r="D21" s="13"/>
      <c r="E21" s="13"/>
      <c r="F21" s="13"/>
      <c r="G21" s="13"/>
      <c r="H21" s="13"/>
    </row>
    <row r="22" spans="4:8" ht="12.75">
      <c r="D22" s="13"/>
      <c r="E22" s="13"/>
      <c r="F22" s="13"/>
      <c r="G22" s="13"/>
      <c r="H22" s="13"/>
    </row>
    <row r="23" spans="4:8" ht="12.75">
      <c r="D23" s="13"/>
      <c r="E23" s="13"/>
      <c r="F23" s="13"/>
      <c r="G23" s="13"/>
      <c r="H23" s="13"/>
    </row>
    <row r="24" spans="4:8" ht="12.75">
      <c r="D24" s="13"/>
      <c r="E24" s="13"/>
      <c r="F24" s="13"/>
      <c r="G24" s="13"/>
      <c r="H24" s="13"/>
    </row>
    <row r="25" spans="4:8" ht="12.75">
      <c r="D25" s="13"/>
      <c r="E25" s="13"/>
      <c r="F25" s="13"/>
      <c r="G25" s="13"/>
      <c r="H25" s="13"/>
    </row>
    <row r="26" spans="4:8" ht="12.75">
      <c r="D26" s="13"/>
      <c r="E26" s="13"/>
      <c r="F26" s="13"/>
      <c r="G26" s="13"/>
      <c r="H26" s="13"/>
    </row>
    <row r="27" spans="4:8" ht="12.75">
      <c r="D27" s="13"/>
      <c r="E27" s="13"/>
      <c r="F27" s="13"/>
      <c r="G27" s="13"/>
      <c r="H27" s="13"/>
    </row>
    <row r="28" spans="4:8" ht="12.75">
      <c r="D28" s="13"/>
      <c r="E28" s="13"/>
      <c r="F28" s="13"/>
      <c r="G28" s="13"/>
      <c r="H28" s="13"/>
    </row>
    <row r="29" spans="4:8" ht="12.75">
      <c r="D29" s="13"/>
      <c r="E29" s="13"/>
      <c r="F29" s="13"/>
      <c r="G29" s="13"/>
      <c r="H29" s="13"/>
    </row>
    <row r="30" spans="4:8" ht="12.75">
      <c r="D30" s="13"/>
      <c r="E30" s="13"/>
      <c r="F30" s="13"/>
      <c r="G30" s="13"/>
      <c r="H30" s="13"/>
    </row>
    <row r="31" spans="4:8" ht="12.75">
      <c r="D31" s="13"/>
      <c r="E31" s="13"/>
      <c r="F31" s="13"/>
      <c r="G31" s="13"/>
      <c r="H31" s="13"/>
    </row>
    <row r="32" spans="4:8" ht="12.75">
      <c r="D32" s="13"/>
      <c r="E32" s="13"/>
      <c r="F32" s="13"/>
      <c r="G32" s="13"/>
      <c r="H32" s="13"/>
    </row>
    <row r="33" spans="4:8" ht="12.75">
      <c r="D33" s="13"/>
      <c r="E33" s="13"/>
      <c r="F33" s="13"/>
      <c r="G33" s="13"/>
      <c r="H33" s="13"/>
    </row>
    <row r="34" spans="4:8" ht="12.75">
      <c r="D34" s="13"/>
      <c r="E34" s="13"/>
      <c r="F34" s="13"/>
      <c r="G34" s="13"/>
      <c r="H34" s="13"/>
    </row>
    <row r="35" spans="4:8" ht="12.75">
      <c r="D35" s="13"/>
      <c r="E35" s="13"/>
      <c r="F35" s="13"/>
      <c r="G35" s="13"/>
      <c r="H35" s="13"/>
    </row>
    <row r="36" spans="4:8" ht="12.75">
      <c r="D36" s="13"/>
      <c r="E36" s="13"/>
      <c r="F36" s="13"/>
      <c r="G36" s="13"/>
      <c r="H36" s="13"/>
    </row>
    <row r="37" spans="4:8" ht="12.75">
      <c r="D37" s="13"/>
      <c r="E37" s="13"/>
      <c r="F37" s="13"/>
      <c r="G37" s="13"/>
      <c r="H37" s="13"/>
    </row>
    <row r="38" spans="4:8" ht="12.75">
      <c r="D38" s="13"/>
      <c r="E38" s="13"/>
      <c r="F38" s="13"/>
      <c r="G38" s="13"/>
      <c r="H38" s="13"/>
    </row>
    <row r="39" spans="4:8" ht="12.75">
      <c r="D39" s="13"/>
      <c r="E39" s="13"/>
      <c r="F39" s="13"/>
      <c r="G39" s="13"/>
      <c r="H39" s="13"/>
    </row>
    <row r="40" spans="4:8" ht="12.75">
      <c r="D40" s="13"/>
      <c r="E40" s="13"/>
      <c r="F40" s="13"/>
      <c r="G40" s="13"/>
      <c r="H40" s="13"/>
    </row>
    <row r="41" spans="4:8" ht="12.75">
      <c r="D41" s="13"/>
      <c r="E41" s="13"/>
      <c r="F41" s="13"/>
      <c r="G41" s="13"/>
      <c r="H41" s="13"/>
    </row>
    <row r="42" spans="4:8" ht="12.75">
      <c r="D42" s="13"/>
      <c r="E42" s="13"/>
      <c r="F42" s="13"/>
      <c r="G42" s="13"/>
      <c r="H42" s="13"/>
    </row>
    <row r="43" spans="4:8" ht="12.75">
      <c r="D43" s="13"/>
      <c r="E43" s="13"/>
      <c r="F43" s="13"/>
      <c r="G43" s="13"/>
      <c r="H43" s="13"/>
    </row>
    <row r="44" spans="4:8" ht="12.75">
      <c r="D44" s="13"/>
      <c r="E44" s="13"/>
      <c r="F44" s="13"/>
      <c r="G44" s="13"/>
      <c r="H44" s="13"/>
    </row>
    <row r="45" spans="4:8" ht="12.75">
      <c r="D45" s="13"/>
      <c r="E45" s="13"/>
      <c r="F45" s="13"/>
      <c r="G45" s="13"/>
      <c r="H45" s="13"/>
    </row>
    <row r="46" spans="4:8" ht="12.75">
      <c r="D46" s="13"/>
      <c r="E46" s="13"/>
      <c r="F46" s="13"/>
      <c r="G46" s="13"/>
      <c r="H46" s="13"/>
    </row>
    <row r="47" spans="4:8" ht="12.75">
      <c r="D47" s="13"/>
      <c r="E47" s="13"/>
      <c r="F47" s="13"/>
      <c r="G47" s="13"/>
      <c r="H47" s="13"/>
    </row>
    <row r="48" spans="4:8" ht="12.75">
      <c r="D48" s="13"/>
      <c r="E48" s="13"/>
      <c r="F48" s="13"/>
      <c r="G48" s="13"/>
      <c r="H48" s="13"/>
    </row>
    <row r="49" spans="4:8" ht="12.75">
      <c r="D49" s="13"/>
      <c r="E49" s="13"/>
      <c r="F49" s="13"/>
      <c r="G49" s="13"/>
      <c r="H49" s="13"/>
    </row>
    <row r="50" spans="4:8" ht="12.75">
      <c r="D50" s="13"/>
      <c r="E50" s="13"/>
      <c r="F50" s="13"/>
      <c r="G50" s="13"/>
      <c r="H50" s="13"/>
    </row>
    <row r="51" spans="4:8" ht="12.75">
      <c r="D51" s="13"/>
      <c r="E51" s="13"/>
      <c r="F51" s="13"/>
      <c r="G51" s="13"/>
      <c r="H51" s="13"/>
    </row>
    <row r="52" spans="4:8" ht="12.75">
      <c r="D52" s="13"/>
      <c r="E52" s="13"/>
      <c r="F52" s="13"/>
      <c r="G52" s="13"/>
      <c r="H52" s="13"/>
    </row>
    <row r="53" spans="4:8" ht="12.75">
      <c r="D53" s="13"/>
      <c r="E53" s="13"/>
      <c r="F53" s="13"/>
      <c r="G53" s="13"/>
      <c r="H53" s="13"/>
    </row>
    <row r="54" spans="4:8" ht="12.75">
      <c r="D54" s="13"/>
      <c r="E54" s="13"/>
      <c r="F54" s="13"/>
      <c r="G54" s="13"/>
      <c r="H54" s="13"/>
    </row>
    <row r="55" spans="4:8" ht="12.75">
      <c r="D55" s="13"/>
      <c r="E55" s="13"/>
      <c r="F55" s="13"/>
      <c r="G55" s="13"/>
      <c r="H55" s="13"/>
    </row>
    <row r="56" spans="4:8" ht="12.75">
      <c r="D56" s="13"/>
      <c r="E56" s="13"/>
      <c r="F56" s="13"/>
      <c r="G56" s="13"/>
      <c r="H56" s="13"/>
    </row>
    <row r="57" spans="4:8" ht="12.75">
      <c r="D57" s="13"/>
      <c r="E57" s="13"/>
      <c r="F57" s="13"/>
      <c r="G57" s="13"/>
      <c r="H57" s="13"/>
    </row>
    <row r="58" spans="4:8" ht="12.75">
      <c r="D58" s="13"/>
      <c r="E58" s="13"/>
      <c r="F58" s="13"/>
      <c r="G58" s="13"/>
      <c r="H58" s="13"/>
    </row>
    <row r="59" spans="4:8" ht="12.75">
      <c r="D59" s="13"/>
      <c r="E59" s="13"/>
      <c r="F59" s="13"/>
      <c r="G59" s="13"/>
      <c r="H59" s="13"/>
    </row>
    <row r="60" spans="4:8" ht="12.75">
      <c r="D60" s="13"/>
      <c r="E60" s="13"/>
      <c r="F60" s="13"/>
      <c r="G60" s="13"/>
      <c r="H60" s="13"/>
    </row>
    <row r="61" spans="4:8" ht="12.75">
      <c r="D61" s="13"/>
      <c r="E61" s="13"/>
      <c r="F61" s="13"/>
      <c r="G61" s="13"/>
      <c r="H61" s="13"/>
    </row>
    <row r="62" spans="4:8" ht="12.75">
      <c r="D62" s="13"/>
      <c r="E62" s="13"/>
      <c r="F62" s="13"/>
      <c r="G62" s="13"/>
      <c r="H62" s="13"/>
    </row>
    <row r="63" spans="4:8" ht="12.75">
      <c r="D63" s="13"/>
      <c r="E63" s="13"/>
      <c r="F63" s="13"/>
      <c r="G63" s="13"/>
      <c r="H63" s="13"/>
    </row>
    <row r="64" spans="4:8" ht="12.75">
      <c r="D64" s="13"/>
      <c r="E64" s="13"/>
      <c r="F64" s="13"/>
      <c r="G64" s="13"/>
      <c r="H64" s="13"/>
    </row>
    <row r="65" spans="4:8" ht="12.75">
      <c r="D65" s="13"/>
      <c r="E65" s="13"/>
      <c r="F65" s="13"/>
      <c r="G65" s="13"/>
      <c r="H65" s="13"/>
    </row>
    <row r="66" spans="4:8" ht="12.75">
      <c r="D66" s="13"/>
      <c r="E66" s="13"/>
      <c r="F66" s="13"/>
      <c r="G66" s="13"/>
      <c r="H66" s="13"/>
    </row>
    <row r="67" spans="4:8" ht="12.75">
      <c r="D67" s="13"/>
      <c r="E67" s="13"/>
      <c r="F67" s="13"/>
      <c r="G67" s="13"/>
      <c r="H67" s="13"/>
    </row>
    <row r="68" spans="4:8" ht="12.75">
      <c r="D68" s="13"/>
      <c r="E68" s="13"/>
      <c r="F68" s="13"/>
      <c r="G68" s="13"/>
      <c r="H68" s="13"/>
    </row>
    <row r="69" spans="4:8" ht="12.75">
      <c r="D69" s="13"/>
      <c r="E69" s="13"/>
      <c r="F69" s="13"/>
      <c r="G69" s="13"/>
      <c r="H69" s="13"/>
    </row>
    <row r="70" spans="4:8" ht="12.75">
      <c r="D70" s="13"/>
      <c r="E70" s="13"/>
      <c r="F70" s="13"/>
      <c r="G70" s="13"/>
      <c r="H70" s="13"/>
    </row>
    <row r="71" spans="4:8" ht="12.75">
      <c r="D71" s="13"/>
      <c r="E71" s="13"/>
      <c r="F71" s="13"/>
      <c r="G71" s="13"/>
      <c r="H71" s="13"/>
    </row>
    <row r="72" spans="4:8" ht="12.75">
      <c r="D72" s="13"/>
      <c r="E72" s="13"/>
      <c r="F72" s="13"/>
      <c r="G72" s="13"/>
      <c r="H72" s="13"/>
    </row>
    <row r="73" spans="4:8" ht="12.75">
      <c r="D73" s="13"/>
      <c r="E73" s="13"/>
      <c r="F73" s="13"/>
      <c r="G73" s="13"/>
      <c r="H73" s="13"/>
    </row>
    <row r="74" spans="4:8" ht="12.75">
      <c r="D74" s="13"/>
      <c r="E74" s="13"/>
      <c r="F74" s="13"/>
      <c r="G74" s="13"/>
      <c r="H74" s="13"/>
    </row>
    <row r="75" spans="4:8" ht="12.75">
      <c r="D75" s="13"/>
      <c r="E75" s="13"/>
      <c r="F75" s="13"/>
      <c r="G75" s="13"/>
      <c r="H75" s="13"/>
    </row>
    <row r="76" spans="4:8" ht="12.75">
      <c r="D76" s="13"/>
      <c r="E76" s="13"/>
      <c r="F76" s="13"/>
      <c r="G76" s="13"/>
      <c r="H76" s="13"/>
    </row>
    <row r="77" spans="4:8" ht="12.75">
      <c r="D77" s="13"/>
      <c r="E77" s="13"/>
      <c r="F77" s="13"/>
      <c r="G77" s="13"/>
      <c r="H77" s="13"/>
    </row>
    <row r="78" spans="4:8" ht="12.75">
      <c r="D78" s="13"/>
      <c r="E78" s="13"/>
      <c r="F78" s="13"/>
      <c r="G78" s="13"/>
      <c r="H78" s="13"/>
    </row>
    <row r="79" spans="4:8" ht="12.75">
      <c r="D79" s="13"/>
      <c r="E79" s="13"/>
      <c r="F79" s="13"/>
      <c r="G79" s="13"/>
      <c r="H79" s="13"/>
    </row>
    <row r="80" spans="4:8" ht="12.75">
      <c r="D80" s="13"/>
      <c r="E80" s="13"/>
      <c r="F80" s="13"/>
      <c r="G80" s="13"/>
      <c r="H80" s="13"/>
    </row>
    <row r="81" spans="4:8" ht="12.75">
      <c r="D81" s="13"/>
      <c r="E81" s="13"/>
      <c r="F81" s="13"/>
      <c r="G81" s="13"/>
      <c r="H81" s="13"/>
    </row>
    <row r="82" spans="4:8" ht="12.75">
      <c r="D82" s="13"/>
      <c r="E82" s="13"/>
      <c r="F82" s="13"/>
      <c r="G82" s="13"/>
      <c r="H82" s="13"/>
    </row>
    <row r="83" spans="4:8" ht="12.75">
      <c r="D83" s="13"/>
      <c r="E83" s="13"/>
      <c r="F83" s="13"/>
      <c r="G83" s="13"/>
      <c r="H83" s="13"/>
    </row>
    <row r="84" spans="4:8" ht="12.75">
      <c r="D84" s="13"/>
      <c r="E84" s="13"/>
      <c r="F84" s="13"/>
      <c r="G84" s="13"/>
      <c r="H84" s="13"/>
    </row>
    <row r="85" spans="4:8" ht="12.75">
      <c r="D85" s="13"/>
      <c r="E85" s="13"/>
      <c r="F85" s="13"/>
      <c r="G85" s="13"/>
      <c r="H85" s="13"/>
    </row>
    <row r="86" spans="4:8" ht="12.75">
      <c r="D86" s="13"/>
      <c r="E86" s="13"/>
      <c r="F86" s="13"/>
      <c r="G86" s="13"/>
      <c r="H86" s="13"/>
    </row>
    <row r="87" spans="4:8" ht="12.75">
      <c r="D87" s="13"/>
      <c r="E87" s="13"/>
      <c r="F87" s="13"/>
      <c r="G87" s="13"/>
      <c r="H87" s="13"/>
    </row>
    <row r="88" spans="4:8" ht="12.75">
      <c r="D88" s="13"/>
      <c r="E88" s="13"/>
      <c r="F88" s="13"/>
      <c r="G88" s="13"/>
      <c r="H88" s="13"/>
    </row>
    <row r="89" spans="4:8" ht="12.75">
      <c r="D89" s="13"/>
      <c r="E89" s="13"/>
      <c r="F89" s="13"/>
      <c r="G89" s="13"/>
      <c r="H89" s="13"/>
    </row>
    <row r="90" spans="4:8" ht="12.75">
      <c r="D90" s="13"/>
      <c r="E90" s="13"/>
      <c r="F90" s="13"/>
      <c r="G90" s="13"/>
      <c r="H90" s="13"/>
    </row>
    <row r="91" spans="4:8" ht="12.75">
      <c r="D91" s="13"/>
      <c r="E91" s="13"/>
      <c r="F91" s="13"/>
      <c r="G91" s="13"/>
      <c r="H91" s="13"/>
    </row>
    <row r="92" spans="4:8" ht="12.75">
      <c r="D92" s="13"/>
      <c r="E92" s="13"/>
      <c r="F92" s="13"/>
      <c r="G92" s="13"/>
      <c r="H92" s="13"/>
    </row>
    <row r="93" spans="4:8" ht="12.75">
      <c r="D93" s="13"/>
      <c r="E93" s="13"/>
      <c r="F93" s="13"/>
      <c r="G93" s="13"/>
      <c r="H93" s="13"/>
    </row>
    <row r="94" spans="4:8" ht="12.75">
      <c r="D94" s="13"/>
      <c r="E94" s="13"/>
      <c r="F94" s="13"/>
      <c r="G94" s="13"/>
      <c r="H94" s="13"/>
    </row>
    <row r="95" spans="4:8" ht="12.75">
      <c r="D95" s="13"/>
      <c r="E95" s="13"/>
      <c r="F95" s="13"/>
      <c r="G95" s="13"/>
      <c r="H95" s="13"/>
    </row>
  </sheetData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3"/>
  <sheetViews>
    <sheetView view="pageBreakPreview" zoomScale="60" zoomScaleNormal="60" workbookViewId="0" topLeftCell="A1">
      <selection activeCell="A53" sqref="A53"/>
    </sheetView>
  </sheetViews>
  <sheetFormatPr defaultColWidth="9.140625" defaultRowHeight="12.75"/>
  <cols>
    <col min="1" max="1" width="16.57421875" style="0" customWidth="1"/>
    <col min="2" max="2" width="15.421875" style="0" customWidth="1"/>
  </cols>
  <sheetData>
    <row r="1" ht="12.75">
      <c r="A1" t="s">
        <v>368</v>
      </c>
    </row>
    <row r="3" ht="13.5" thickBot="1"/>
    <row r="4" spans="1:20" ht="16.5" thickTop="1">
      <c r="A4" s="32"/>
      <c r="B4" s="33" t="str">
        <f>'[1]Kehi'!$F$10</f>
        <v>Kilpailunnimi</v>
      </c>
      <c r="C4" s="34"/>
      <c r="D4" s="34"/>
      <c r="E4" s="34"/>
      <c r="F4" s="35"/>
      <c r="G4" s="34"/>
      <c r="H4" s="36" t="s">
        <v>324</v>
      </c>
      <c r="I4" s="37"/>
      <c r="J4" s="213" t="s">
        <v>422</v>
      </c>
      <c r="K4" s="214"/>
      <c r="L4" s="214"/>
      <c r="M4" s="215"/>
      <c r="N4" s="216" t="s">
        <v>325</v>
      </c>
      <c r="O4" s="217"/>
      <c r="P4" s="217"/>
      <c r="Q4" s="284"/>
      <c r="R4" s="284"/>
      <c r="S4" s="285"/>
      <c r="T4" s="3"/>
    </row>
    <row r="5" spans="1:20" ht="16.5" thickBot="1">
      <c r="A5" s="38"/>
      <c r="B5" s="39" t="str">
        <f>'[1]Kehi'!$F$11</f>
        <v>Järjestäjä</v>
      </c>
      <c r="C5" s="40" t="s">
        <v>326</v>
      </c>
      <c r="D5" s="232"/>
      <c r="E5" s="233"/>
      <c r="F5" s="234"/>
      <c r="G5" s="235" t="s">
        <v>327</v>
      </c>
      <c r="H5" s="236"/>
      <c r="I5" s="236"/>
      <c r="J5" s="237"/>
      <c r="K5" s="237"/>
      <c r="L5" s="237"/>
      <c r="M5" s="238"/>
      <c r="N5" s="286" t="s">
        <v>328</v>
      </c>
      <c r="O5" s="287"/>
      <c r="P5" s="287"/>
      <c r="Q5" s="222"/>
      <c r="R5" s="222"/>
      <c r="S5" s="223"/>
      <c r="T5" s="3"/>
    </row>
    <row r="6" spans="1:23" ht="15.75" thickTop="1">
      <c r="A6" s="135"/>
      <c r="B6" s="44" t="s">
        <v>329</v>
      </c>
      <c r="C6" s="45" t="s">
        <v>330</v>
      </c>
      <c r="D6" s="278" t="s">
        <v>154</v>
      </c>
      <c r="E6" s="279"/>
      <c r="F6" s="278" t="s">
        <v>157</v>
      </c>
      <c r="G6" s="279"/>
      <c r="H6" s="278" t="s">
        <v>331</v>
      </c>
      <c r="I6" s="279"/>
      <c r="J6" s="278" t="s">
        <v>156</v>
      </c>
      <c r="K6" s="279"/>
      <c r="L6" s="278" t="s">
        <v>155</v>
      </c>
      <c r="M6" s="279"/>
      <c r="N6" s="136" t="s">
        <v>236</v>
      </c>
      <c r="O6" s="137" t="s">
        <v>332</v>
      </c>
      <c r="P6" s="280" t="s">
        <v>333</v>
      </c>
      <c r="Q6" s="281"/>
      <c r="R6" s="282" t="s">
        <v>50</v>
      </c>
      <c r="S6" s="283"/>
      <c r="T6" s="3"/>
      <c r="U6" s="138" t="s">
        <v>334</v>
      </c>
      <c r="V6" s="139"/>
      <c r="W6" s="140" t="s">
        <v>335</v>
      </c>
    </row>
    <row r="7" spans="1:23" ht="12.75">
      <c r="A7" s="141" t="s">
        <v>154</v>
      </c>
      <c r="B7" s="142" t="s">
        <v>88</v>
      </c>
      <c r="C7" s="143" t="s">
        <v>39</v>
      </c>
      <c r="D7" s="144"/>
      <c r="E7" s="145"/>
      <c r="F7" s="146">
        <f>P23</f>
        <v>3</v>
      </c>
      <c r="G7" s="147">
        <f>Q23</f>
        <v>0</v>
      </c>
      <c r="H7" s="146">
        <f>P19</f>
        <v>3</v>
      </c>
      <c r="I7" s="147">
        <f>Q19</f>
        <v>1</v>
      </c>
      <c r="J7" s="146">
        <f>P17</f>
        <v>3</v>
      </c>
      <c r="K7" s="147">
        <f>Q17</f>
        <v>0</v>
      </c>
      <c r="L7" s="146">
        <f>P14</f>
        <v>3</v>
      </c>
      <c r="M7" s="147">
        <f>Q14</f>
        <v>0</v>
      </c>
      <c r="N7" s="148">
        <f>IF(SUM(D7:M7)=0,"",COUNTIF(E7:E11,3))</f>
        <v>4</v>
      </c>
      <c r="O7" s="149">
        <f>IF(SUM(D7:M7)=0,"",COUNTIF(D7:D11,3))</f>
        <v>0</v>
      </c>
      <c r="P7" s="62">
        <f>IF(SUM(D7:M7)=0,"",SUM(E7:E11))</f>
        <v>12</v>
      </c>
      <c r="Q7" s="63">
        <f>IF(SUM(D7:M7)=0,"",SUM(D7:D11))</f>
        <v>1</v>
      </c>
      <c r="R7" s="273"/>
      <c r="S7" s="274"/>
      <c r="T7" s="3"/>
      <c r="U7" s="150">
        <f>+U14+U17+U19+U23</f>
        <v>139</v>
      </c>
      <c r="V7" s="151">
        <f>+V14+V17+V19+V23</f>
        <v>89</v>
      </c>
      <c r="W7" s="66">
        <f>+U7-V7</f>
        <v>50</v>
      </c>
    </row>
    <row r="8" spans="1:23" ht="12.75">
      <c r="A8" s="152" t="s">
        <v>157</v>
      </c>
      <c r="B8" s="142" t="s">
        <v>102</v>
      </c>
      <c r="C8" s="143" t="s">
        <v>95</v>
      </c>
      <c r="D8" s="153">
        <f>Q23</f>
        <v>0</v>
      </c>
      <c r="E8" s="154">
        <f>P23</f>
        <v>3</v>
      </c>
      <c r="F8" s="155"/>
      <c r="G8" s="156"/>
      <c r="H8" s="157">
        <f>P21</f>
        <v>3</v>
      </c>
      <c r="I8" s="158">
        <f>Q21</f>
        <v>2</v>
      </c>
      <c r="J8" s="157">
        <f>P15</f>
        <v>2</v>
      </c>
      <c r="K8" s="158">
        <f>Q15</f>
        <v>3</v>
      </c>
      <c r="L8" s="157">
        <f>P18</f>
        <v>3</v>
      </c>
      <c r="M8" s="158">
        <f>Q18</f>
        <v>0</v>
      </c>
      <c r="N8" s="148">
        <f>IF(SUM(D8:M8)=0,"",COUNTIF(G7:G11,3))</f>
        <v>2</v>
      </c>
      <c r="O8" s="149">
        <f>IF(SUM(D8:M8)=0,"",COUNTIF(F7:F11,3))</f>
        <v>2</v>
      </c>
      <c r="P8" s="62">
        <f>IF(SUM(D8:M8)=0,"",SUM(G7:G11))</f>
        <v>8</v>
      </c>
      <c r="Q8" s="63">
        <f>IF(SUM(D8:M8)=0,"",SUM(F7:F11))</f>
        <v>8</v>
      </c>
      <c r="R8" s="273"/>
      <c r="S8" s="274"/>
      <c r="T8" s="3"/>
      <c r="U8" s="150">
        <f>+U15+U18+U21+V23</f>
        <v>146</v>
      </c>
      <c r="V8" s="151">
        <f>+V15+V18+V21+U23</f>
        <v>138</v>
      </c>
      <c r="W8" s="66">
        <f>+U8-V8</f>
        <v>8</v>
      </c>
    </row>
    <row r="9" spans="1:23" ht="12.75">
      <c r="A9" s="152" t="s">
        <v>331</v>
      </c>
      <c r="B9" s="142" t="s">
        <v>228</v>
      </c>
      <c r="C9" s="143" t="s">
        <v>105</v>
      </c>
      <c r="D9" s="159">
        <f>Q19</f>
        <v>1</v>
      </c>
      <c r="E9" s="154">
        <f>P19</f>
        <v>3</v>
      </c>
      <c r="F9" s="159">
        <f>Q21</f>
        <v>2</v>
      </c>
      <c r="G9" s="154">
        <f>P21</f>
        <v>3</v>
      </c>
      <c r="H9" s="155"/>
      <c r="I9" s="156"/>
      <c r="J9" s="157">
        <f>P22</f>
        <v>0</v>
      </c>
      <c r="K9" s="158">
        <f>Q22</f>
        <v>3</v>
      </c>
      <c r="L9" s="157">
        <f>P16</f>
        <v>3</v>
      </c>
      <c r="M9" s="158">
        <f>Q16</f>
        <v>0</v>
      </c>
      <c r="N9" s="148">
        <f>IF(SUM(D9:M9)=0,"",COUNTIF(I7:I11,3))</f>
        <v>1</v>
      </c>
      <c r="O9" s="149">
        <f>IF(SUM(D9:M9)=0,"",COUNTIF(H7:H11,3))</f>
        <v>3</v>
      </c>
      <c r="P9" s="62">
        <f>IF(SUM(D9:M9)=0,"",SUM(I7:I11))</f>
        <v>6</v>
      </c>
      <c r="Q9" s="63">
        <f>IF(SUM(D9:M9)=0,"",SUM(H7:H11))</f>
        <v>9</v>
      </c>
      <c r="R9" s="273"/>
      <c r="S9" s="274"/>
      <c r="T9" s="3"/>
      <c r="U9" s="150">
        <f>+U16+V19+V21+U22</f>
        <v>136</v>
      </c>
      <c r="V9" s="151">
        <f>+V16+U19+U21+V22</f>
        <v>136</v>
      </c>
      <c r="W9" s="66">
        <f>+U9-V9</f>
        <v>0</v>
      </c>
    </row>
    <row r="10" spans="1:23" ht="12.75">
      <c r="A10" s="152" t="s">
        <v>156</v>
      </c>
      <c r="B10" s="142" t="s">
        <v>96</v>
      </c>
      <c r="C10" s="143" t="s">
        <v>39</v>
      </c>
      <c r="D10" s="159">
        <f>Q17</f>
        <v>0</v>
      </c>
      <c r="E10" s="154">
        <f>P17</f>
        <v>3</v>
      </c>
      <c r="F10" s="159">
        <f>Q15</f>
        <v>3</v>
      </c>
      <c r="G10" s="154">
        <f>P15</f>
        <v>2</v>
      </c>
      <c r="H10" s="159">
        <f>Q22</f>
        <v>3</v>
      </c>
      <c r="I10" s="154">
        <f>P22</f>
        <v>0</v>
      </c>
      <c r="J10" s="155"/>
      <c r="K10" s="156"/>
      <c r="L10" s="157">
        <f>P20</f>
        <v>3</v>
      </c>
      <c r="M10" s="158">
        <f>Q20</f>
        <v>2</v>
      </c>
      <c r="N10" s="148">
        <f>IF(SUM(D10:M10)=0,"",COUNTIF(K7:K11,3))</f>
        <v>3</v>
      </c>
      <c r="O10" s="149">
        <f>IF(SUM(D10:M10)=0,"",COUNTIF(J7:J11,3))</f>
        <v>1</v>
      </c>
      <c r="P10" s="62">
        <f>IF(SUM(D10:M10)=0,"",SUM(K7:K11))</f>
        <v>9</v>
      </c>
      <c r="Q10" s="63">
        <f>IF(SUM(D10:M10)=0,"",SUM(J7:J11))</f>
        <v>7</v>
      </c>
      <c r="R10" s="273"/>
      <c r="S10" s="274"/>
      <c r="T10" s="3"/>
      <c r="U10" s="150">
        <f>+V15+V17+U20+V22</f>
        <v>138</v>
      </c>
      <c r="V10" s="151">
        <f>+U15+U17+V20+U22</f>
        <v>148</v>
      </c>
      <c r="W10" s="66">
        <f>+U10-V10</f>
        <v>-10</v>
      </c>
    </row>
    <row r="11" spans="1:23" ht="13.5" thickBot="1">
      <c r="A11" s="160" t="s">
        <v>155</v>
      </c>
      <c r="B11" s="161" t="s">
        <v>197</v>
      </c>
      <c r="C11" s="162" t="s">
        <v>95</v>
      </c>
      <c r="D11" s="163">
        <f>Q14</f>
        <v>0</v>
      </c>
      <c r="E11" s="164">
        <f>P14</f>
        <v>3</v>
      </c>
      <c r="F11" s="163">
        <f>Q18</f>
        <v>0</v>
      </c>
      <c r="G11" s="164">
        <f>P18</f>
        <v>3</v>
      </c>
      <c r="H11" s="163">
        <f>Q16</f>
        <v>0</v>
      </c>
      <c r="I11" s="164">
        <f>P16</f>
        <v>3</v>
      </c>
      <c r="J11" s="163">
        <f>Q20</f>
        <v>2</v>
      </c>
      <c r="K11" s="164">
        <f>P20</f>
        <v>3</v>
      </c>
      <c r="L11" s="165"/>
      <c r="M11" s="166"/>
      <c r="N11" s="167">
        <f>IF(SUM(D11:M11)=0,"",COUNTIF(M7:M11,3))</f>
        <v>0</v>
      </c>
      <c r="O11" s="164">
        <f>IF(SUM(D11:M11)=0,"",COUNTIF(L7:L11,3))</f>
        <v>4</v>
      </c>
      <c r="P11" s="82">
        <f>IF(SUM(D11:M11)=0,"",SUM(M7:M11))</f>
        <v>2</v>
      </c>
      <c r="Q11" s="83">
        <f>IF(SUM(D11:M11)=0,"",SUM(L7:L11))</f>
        <v>12</v>
      </c>
      <c r="R11" s="275"/>
      <c r="S11" s="276"/>
      <c r="T11" s="3"/>
      <c r="U11" s="150">
        <f>+V14+V16+V18+V20</f>
        <v>99</v>
      </c>
      <c r="V11" s="151">
        <f>+U14+U16+U18+U20</f>
        <v>147</v>
      </c>
      <c r="W11" s="66">
        <f>+U11-V11</f>
        <v>-48</v>
      </c>
    </row>
    <row r="12" spans="1:25" ht="15.75" thickTop="1">
      <c r="A12" s="168"/>
      <c r="B12" s="85" t="s">
        <v>336</v>
      </c>
      <c r="D12" s="169"/>
      <c r="E12" s="169"/>
      <c r="F12" s="170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71"/>
      <c r="S12" s="171"/>
      <c r="T12" s="172"/>
      <c r="U12" s="173"/>
      <c r="V12" s="174" t="s">
        <v>337</v>
      </c>
      <c r="W12" s="91">
        <f>SUM(W7:W11)</f>
        <v>0</v>
      </c>
      <c r="X12" s="90" t="str">
        <f>IF(W12=0,"OK","Virhe")</f>
        <v>OK</v>
      </c>
      <c r="Y12" s="90"/>
    </row>
    <row r="13" spans="1:23" ht="15.75" thickBot="1">
      <c r="A13" s="175"/>
      <c r="B13" s="93" t="s">
        <v>338</v>
      </c>
      <c r="C13" s="176"/>
      <c r="D13" s="176"/>
      <c r="E13" s="177"/>
      <c r="F13" s="270" t="s">
        <v>51</v>
      </c>
      <c r="G13" s="271"/>
      <c r="H13" s="272" t="s">
        <v>52</v>
      </c>
      <c r="I13" s="271"/>
      <c r="J13" s="272" t="s">
        <v>53</v>
      </c>
      <c r="K13" s="271"/>
      <c r="L13" s="272" t="s">
        <v>68</v>
      </c>
      <c r="M13" s="271"/>
      <c r="N13" s="272" t="s">
        <v>69</v>
      </c>
      <c r="O13" s="271"/>
      <c r="P13" s="270" t="s">
        <v>48</v>
      </c>
      <c r="Q13" s="277"/>
      <c r="R13" s="105"/>
      <c r="S13" s="178"/>
      <c r="T13" s="179"/>
      <c r="U13" s="265" t="s">
        <v>334</v>
      </c>
      <c r="V13" s="266"/>
      <c r="W13" s="180" t="s">
        <v>357</v>
      </c>
    </row>
    <row r="14" spans="1:34" ht="15.75">
      <c r="A14" s="181" t="s">
        <v>358</v>
      </c>
      <c r="B14" s="182" t="str">
        <f>IF(B7&gt;"",B7,"")</f>
        <v>Paju Eriksson</v>
      </c>
      <c r="C14" s="112" t="str">
        <f>IF(B11&gt;"",B11,"")</f>
        <v>Desire Ellund</v>
      </c>
      <c r="D14" s="183"/>
      <c r="E14" s="184"/>
      <c r="F14" s="267">
        <v>7</v>
      </c>
      <c r="G14" s="268"/>
      <c r="H14" s="267">
        <v>7</v>
      </c>
      <c r="I14" s="268"/>
      <c r="J14" s="269">
        <v>1</v>
      </c>
      <c r="K14" s="268"/>
      <c r="L14" s="267"/>
      <c r="M14" s="268"/>
      <c r="N14" s="267"/>
      <c r="O14" s="268"/>
      <c r="P14" s="185">
        <f aca="true" t="shared" si="0" ref="P14:P23">IF(COUNTA(F14:N14)=0,"",COUNTIF(F14:N14,"&gt;=0"))</f>
        <v>3</v>
      </c>
      <c r="Q14" s="186">
        <f aca="true" t="shared" si="1" ref="Q14:Q23">IF(COUNTA(F14:N14)=0,"",(IF(LEFT(F14,1)="-",1,0)+IF(LEFT(H14,1)="-",1,0)+IF(LEFT(J14,1)="-",1,0)+IF(LEFT(L14,1)="-",1,0)+IF(LEFT(N14,1)="-",1,0)))</f>
        <v>0</v>
      </c>
      <c r="R14" s="114"/>
      <c r="S14" s="3"/>
      <c r="T14" s="179"/>
      <c r="U14" s="187">
        <f aca="true" t="shared" si="2" ref="U14:U23">+Y14+AA14+AC14+AE14+AG14</f>
        <v>33</v>
      </c>
      <c r="V14" s="188">
        <f aca="true" t="shared" si="3" ref="V14:V23">+Z14+AB14+AD14+AF14+AH14</f>
        <v>15</v>
      </c>
      <c r="W14" s="189">
        <f aca="true" t="shared" si="4" ref="W14:W23">+U14-V14</f>
        <v>18</v>
      </c>
      <c r="Y14" s="110">
        <f aca="true" t="shared" si="5" ref="Y14:Y23">IF(F14="",0,IF(LEFT(F14,1)="-",ABS(F14),(IF(F14&gt;9,F14+2,11))))</f>
        <v>11</v>
      </c>
      <c r="Z14" s="111">
        <f aca="true" t="shared" si="6" ref="Z14:Z23">IF(F14="",0,IF(LEFT(F14,1)="-",(IF(ABS(F14)&gt;9,(ABS(F14)+2),11)),F14))</f>
        <v>7</v>
      </c>
      <c r="AA14" s="110">
        <f aca="true" t="shared" si="7" ref="AA14:AA23">IF(H14="",0,IF(LEFT(H14,1)="-",ABS(H14),(IF(H14&gt;9,H14+2,11))))</f>
        <v>11</v>
      </c>
      <c r="AB14" s="111">
        <f aca="true" t="shared" si="8" ref="AB14:AB23">IF(H14="",0,IF(LEFT(H14,1)="-",(IF(ABS(H14)&gt;9,(ABS(H14)+2),11)),H14))</f>
        <v>7</v>
      </c>
      <c r="AC14" s="110">
        <f aca="true" t="shared" si="9" ref="AC14:AC23">IF(J14="",0,IF(LEFT(J14,1)="-",ABS(J14),(IF(J14&gt;9,J14+2,11))))</f>
        <v>11</v>
      </c>
      <c r="AD14" s="111">
        <f aca="true" t="shared" si="10" ref="AD14:AD23">IF(J14="",0,IF(LEFT(J14,1)="-",(IF(ABS(J14)&gt;9,(ABS(J14)+2),11)),J14))</f>
        <v>1</v>
      </c>
      <c r="AE14" s="110">
        <f aca="true" t="shared" si="11" ref="AE14:AE23">IF(L14="",0,IF(LEFT(L14,1)="-",ABS(L14),(IF(L14&gt;9,L14+2,11))))</f>
        <v>0</v>
      </c>
      <c r="AF14" s="111">
        <f aca="true" t="shared" si="12" ref="AF14:AF23">IF(L14="",0,IF(LEFT(L14,1)="-",(IF(ABS(L14)&gt;9,(ABS(L14)+2),11)),L14))</f>
        <v>0</v>
      </c>
      <c r="AG14" s="110">
        <f aca="true" t="shared" si="13" ref="AG14:AG23">IF(N14="",0,IF(LEFT(N14,1)="-",ABS(N14),(IF(N14&gt;9,N14+2,11))))</f>
        <v>0</v>
      </c>
      <c r="AH14" s="111">
        <f aca="true" t="shared" si="14" ref="AH14:AH23">IF(N14="",0,IF(LEFT(N14,1)="-",(IF(ABS(N14)&gt;9,(ABS(N14)+2),11)),N14))</f>
        <v>0</v>
      </c>
    </row>
    <row r="15" spans="1:34" ht="15.75">
      <c r="A15" s="181" t="s">
        <v>340</v>
      </c>
      <c r="B15" s="100" t="str">
        <f>IF(B8&gt;"",B8,"")</f>
        <v>Sabina Englund</v>
      </c>
      <c r="C15" s="112" t="str">
        <f>IF(B10&gt;"",B10,"")</f>
        <v>Pihla Eriksson</v>
      </c>
      <c r="D15" s="190"/>
      <c r="E15" s="184"/>
      <c r="F15" s="264">
        <v>-6</v>
      </c>
      <c r="G15" s="257"/>
      <c r="H15" s="264">
        <v>4</v>
      </c>
      <c r="I15" s="257"/>
      <c r="J15" s="264">
        <v>5</v>
      </c>
      <c r="K15" s="257"/>
      <c r="L15" s="264">
        <v>-8</v>
      </c>
      <c r="M15" s="257"/>
      <c r="N15" s="264">
        <v>-9</v>
      </c>
      <c r="O15" s="257"/>
      <c r="P15" s="185">
        <f t="shared" si="0"/>
        <v>2</v>
      </c>
      <c r="Q15" s="186">
        <f t="shared" si="1"/>
        <v>3</v>
      </c>
      <c r="R15" s="114"/>
      <c r="S15" s="3"/>
      <c r="T15" s="179"/>
      <c r="U15" s="191">
        <f t="shared" si="2"/>
        <v>45</v>
      </c>
      <c r="V15" s="192">
        <f t="shared" si="3"/>
        <v>42</v>
      </c>
      <c r="W15" s="193">
        <f t="shared" si="4"/>
        <v>3</v>
      </c>
      <c r="Y15" s="116">
        <f t="shared" si="5"/>
        <v>6</v>
      </c>
      <c r="Z15" s="117">
        <f t="shared" si="6"/>
        <v>11</v>
      </c>
      <c r="AA15" s="116">
        <f t="shared" si="7"/>
        <v>11</v>
      </c>
      <c r="AB15" s="117">
        <f t="shared" si="8"/>
        <v>4</v>
      </c>
      <c r="AC15" s="116">
        <f t="shared" si="9"/>
        <v>11</v>
      </c>
      <c r="AD15" s="117">
        <f t="shared" si="10"/>
        <v>5</v>
      </c>
      <c r="AE15" s="116">
        <f t="shared" si="11"/>
        <v>8</v>
      </c>
      <c r="AF15" s="117">
        <f t="shared" si="12"/>
        <v>11</v>
      </c>
      <c r="AG15" s="116">
        <f t="shared" si="13"/>
        <v>9</v>
      </c>
      <c r="AH15" s="117">
        <f t="shared" si="14"/>
        <v>11</v>
      </c>
    </row>
    <row r="16" spans="1:34" ht="16.5" thickBot="1">
      <c r="A16" s="181" t="s">
        <v>359</v>
      </c>
      <c r="B16" s="194" t="str">
        <f>IF(B9&gt;"",B9,"")</f>
        <v>Elli Rissanen</v>
      </c>
      <c r="C16" s="195" t="str">
        <f>IF(B11&gt;"",B11,"")</f>
        <v>Desire Ellund</v>
      </c>
      <c r="D16" s="196"/>
      <c r="E16" s="197"/>
      <c r="F16" s="258">
        <v>8</v>
      </c>
      <c r="G16" s="259"/>
      <c r="H16" s="258">
        <v>7</v>
      </c>
      <c r="I16" s="259"/>
      <c r="J16" s="258">
        <v>2</v>
      </c>
      <c r="K16" s="259"/>
      <c r="L16" s="258"/>
      <c r="M16" s="259"/>
      <c r="N16" s="258"/>
      <c r="O16" s="259"/>
      <c r="P16" s="185">
        <f t="shared" si="0"/>
        <v>3</v>
      </c>
      <c r="Q16" s="186">
        <f t="shared" si="1"/>
        <v>0</v>
      </c>
      <c r="R16" s="114"/>
      <c r="S16" s="3"/>
      <c r="T16" s="179"/>
      <c r="U16" s="191">
        <f t="shared" si="2"/>
        <v>33</v>
      </c>
      <c r="V16" s="192">
        <f t="shared" si="3"/>
        <v>17</v>
      </c>
      <c r="W16" s="193">
        <f t="shared" si="4"/>
        <v>16</v>
      </c>
      <c r="Y16" s="116">
        <f t="shared" si="5"/>
        <v>11</v>
      </c>
      <c r="Z16" s="117">
        <f t="shared" si="6"/>
        <v>8</v>
      </c>
      <c r="AA16" s="116">
        <f t="shared" si="7"/>
        <v>11</v>
      </c>
      <c r="AB16" s="117">
        <f t="shared" si="8"/>
        <v>7</v>
      </c>
      <c r="AC16" s="116">
        <f t="shared" si="9"/>
        <v>11</v>
      </c>
      <c r="AD16" s="117">
        <f t="shared" si="10"/>
        <v>2</v>
      </c>
      <c r="AE16" s="116">
        <f t="shared" si="11"/>
        <v>0</v>
      </c>
      <c r="AF16" s="117">
        <f t="shared" si="12"/>
        <v>0</v>
      </c>
      <c r="AG16" s="116">
        <f t="shared" si="13"/>
        <v>0</v>
      </c>
      <c r="AH16" s="117">
        <f t="shared" si="14"/>
        <v>0</v>
      </c>
    </row>
    <row r="17" spans="1:34" ht="15.75">
      <c r="A17" s="181" t="s">
        <v>360</v>
      </c>
      <c r="B17" s="100" t="str">
        <f>IF(B7&gt;"",B7,"")</f>
        <v>Paju Eriksson</v>
      </c>
      <c r="C17" s="112" t="str">
        <f>IF(B10&gt;"",B10,"")</f>
        <v>Pihla Eriksson</v>
      </c>
      <c r="D17" s="183"/>
      <c r="E17" s="184"/>
      <c r="F17" s="262">
        <v>6</v>
      </c>
      <c r="G17" s="263"/>
      <c r="H17" s="262">
        <v>6</v>
      </c>
      <c r="I17" s="263"/>
      <c r="J17" s="262">
        <v>4</v>
      </c>
      <c r="K17" s="263"/>
      <c r="L17" s="262"/>
      <c r="M17" s="263"/>
      <c r="N17" s="262"/>
      <c r="O17" s="263"/>
      <c r="P17" s="185">
        <f t="shared" si="0"/>
        <v>3</v>
      </c>
      <c r="Q17" s="186">
        <f t="shared" si="1"/>
        <v>0</v>
      </c>
      <c r="R17" s="114"/>
      <c r="S17" s="3"/>
      <c r="T17" s="179"/>
      <c r="U17" s="191">
        <f t="shared" si="2"/>
        <v>33</v>
      </c>
      <c r="V17" s="192">
        <f t="shared" si="3"/>
        <v>16</v>
      </c>
      <c r="W17" s="193">
        <f t="shared" si="4"/>
        <v>17</v>
      </c>
      <c r="Y17" s="116">
        <f t="shared" si="5"/>
        <v>11</v>
      </c>
      <c r="Z17" s="117">
        <f t="shared" si="6"/>
        <v>6</v>
      </c>
      <c r="AA17" s="116">
        <f t="shared" si="7"/>
        <v>11</v>
      </c>
      <c r="AB17" s="117">
        <f t="shared" si="8"/>
        <v>6</v>
      </c>
      <c r="AC17" s="116">
        <f t="shared" si="9"/>
        <v>11</v>
      </c>
      <c r="AD17" s="117">
        <f t="shared" si="10"/>
        <v>4</v>
      </c>
      <c r="AE17" s="116">
        <f t="shared" si="11"/>
        <v>0</v>
      </c>
      <c r="AF17" s="117">
        <f t="shared" si="12"/>
        <v>0</v>
      </c>
      <c r="AG17" s="116">
        <f t="shared" si="13"/>
        <v>0</v>
      </c>
      <c r="AH17" s="117">
        <f t="shared" si="14"/>
        <v>0</v>
      </c>
    </row>
    <row r="18" spans="1:34" ht="15.75">
      <c r="A18" s="181" t="s">
        <v>361</v>
      </c>
      <c r="B18" s="100" t="str">
        <f>IF(B8&gt;"",B8,"")</f>
        <v>Sabina Englund</v>
      </c>
      <c r="C18" s="112" t="str">
        <f>IF(B11&gt;"",B11,"")</f>
        <v>Desire Ellund</v>
      </c>
      <c r="D18" s="190"/>
      <c r="E18" s="184"/>
      <c r="F18" s="260">
        <v>10</v>
      </c>
      <c r="G18" s="261"/>
      <c r="H18" s="260">
        <v>4</v>
      </c>
      <c r="I18" s="261"/>
      <c r="J18" s="260">
        <v>2</v>
      </c>
      <c r="K18" s="261"/>
      <c r="L18" s="256"/>
      <c r="M18" s="257"/>
      <c r="N18" s="256"/>
      <c r="O18" s="257"/>
      <c r="P18" s="185">
        <f t="shared" si="0"/>
        <v>3</v>
      </c>
      <c r="Q18" s="186">
        <f t="shared" si="1"/>
        <v>0</v>
      </c>
      <c r="R18" s="114"/>
      <c r="S18" s="3"/>
      <c r="T18" s="179"/>
      <c r="U18" s="191">
        <f t="shared" si="2"/>
        <v>34</v>
      </c>
      <c r="V18" s="192">
        <f t="shared" si="3"/>
        <v>16</v>
      </c>
      <c r="W18" s="193">
        <f t="shared" si="4"/>
        <v>18</v>
      </c>
      <c r="Y18" s="116">
        <f t="shared" si="5"/>
        <v>12</v>
      </c>
      <c r="Z18" s="117">
        <f t="shared" si="6"/>
        <v>10</v>
      </c>
      <c r="AA18" s="116">
        <f t="shared" si="7"/>
        <v>11</v>
      </c>
      <c r="AB18" s="117">
        <f t="shared" si="8"/>
        <v>4</v>
      </c>
      <c r="AC18" s="116">
        <f t="shared" si="9"/>
        <v>11</v>
      </c>
      <c r="AD18" s="117">
        <f t="shared" si="10"/>
        <v>2</v>
      </c>
      <c r="AE18" s="116">
        <f t="shared" si="11"/>
        <v>0</v>
      </c>
      <c r="AF18" s="117">
        <f t="shared" si="12"/>
        <v>0</v>
      </c>
      <c r="AG18" s="116">
        <f t="shared" si="13"/>
        <v>0</v>
      </c>
      <c r="AH18" s="117">
        <f t="shared" si="14"/>
        <v>0</v>
      </c>
    </row>
    <row r="19" spans="1:34" ht="16.5" thickBot="1">
      <c r="A19" s="181" t="s">
        <v>339</v>
      </c>
      <c r="B19" s="194" t="str">
        <f>IF(B7&gt;"",B7,"")</f>
        <v>Paju Eriksson</v>
      </c>
      <c r="C19" s="195" t="str">
        <f>IF(B9&gt;"",B9,"")</f>
        <v>Elli Rissanen</v>
      </c>
      <c r="D19" s="196"/>
      <c r="E19" s="197"/>
      <c r="F19" s="258">
        <v>-5</v>
      </c>
      <c r="G19" s="259"/>
      <c r="H19" s="258">
        <v>6</v>
      </c>
      <c r="I19" s="259"/>
      <c r="J19" s="258">
        <v>9</v>
      </c>
      <c r="K19" s="259"/>
      <c r="L19" s="258">
        <v>11</v>
      </c>
      <c r="M19" s="259"/>
      <c r="N19" s="258"/>
      <c r="O19" s="259"/>
      <c r="P19" s="185">
        <f t="shared" si="0"/>
        <v>3</v>
      </c>
      <c r="Q19" s="186">
        <f t="shared" si="1"/>
        <v>1</v>
      </c>
      <c r="R19" s="114"/>
      <c r="S19" s="3"/>
      <c r="T19" s="179"/>
      <c r="U19" s="191">
        <f t="shared" si="2"/>
        <v>40</v>
      </c>
      <c r="V19" s="192">
        <f t="shared" si="3"/>
        <v>37</v>
      </c>
      <c r="W19" s="193">
        <f t="shared" si="4"/>
        <v>3</v>
      </c>
      <c r="Y19" s="129">
        <f t="shared" si="5"/>
        <v>5</v>
      </c>
      <c r="Z19" s="130">
        <f t="shared" si="6"/>
        <v>11</v>
      </c>
      <c r="AA19" s="129">
        <f t="shared" si="7"/>
        <v>11</v>
      </c>
      <c r="AB19" s="130">
        <f t="shared" si="8"/>
        <v>6</v>
      </c>
      <c r="AC19" s="129">
        <f t="shared" si="9"/>
        <v>11</v>
      </c>
      <c r="AD19" s="130">
        <f t="shared" si="10"/>
        <v>9</v>
      </c>
      <c r="AE19" s="129">
        <f t="shared" si="11"/>
        <v>13</v>
      </c>
      <c r="AF19" s="130">
        <f t="shared" si="12"/>
        <v>11</v>
      </c>
      <c r="AG19" s="129">
        <f t="shared" si="13"/>
        <v>0</v>
      </c>
      <c r="AH19" s="130">
        <f t="shared" si="14"/>
        <v>0</v>
      </c>
    </row>
    <row r="20" spans="1:34" ht="15.75">
      <c r="A20" s="181" t="s">
        <v>362</v>
      </c>
      <c r="B20" s="100" t="str">
        <f>IF(B10&gt;"",B10,"")</f>
        <v>Pihla Eriksson</v>
      </c>
      <c r="C20" s="112" t="str">
        <f>IF(B11&gt;"",B11,"")</f>
        <v>Desire Ellund</v>
      </c>
      <c r="D20" s="183"/>
      <c r="E20" s="184"/>
      <c r="F20" s="262">
        <v>7</v>
      </c>
      <c r="G20" s="263"/>
      <c r="H20" s="262">
        <v>9</v>
      </c>
      <c r="I20" s="263"/>
      <c r="J20" s="262">
        <v>-3</v>
      </c>
      <c r="K20" s="263"/>
      <c r="L20" s="262">
        <v>-7</v>
      </c>
      <c r="M20" s="263"/>
      <c r="N20" s="262">
        <v>13</v>
      </c>
      <c r="O20" s="263"/>
      <c r="P20" s="185">
        <f t="shared" si="0"/>
        <v>3</v>
      </c>
      <c r="Q20" s="186">
        <f t="shared" si="1"/>
        <v>2</v>
      </c>
      <c r="R20" s="114"/>
      <c r="S20" s="3"/>
      <c r="T20" s="179"/>
      <c r="U20" s="191">
        <f t="shared" si="2"/>
        <v>47</v>
      </c>
      <c r="V20" s="192">
        <f t="shared" si="3"/>
        <v>51</v>
      </c>
      <c r="W20" s="193">
        <f t="shared" si="4"/>
        <v>-4</v>
      </c>
      <c r="Y20" s="110">
        <f t="shared" si="5"/>
        <v>11</v>
      </c>
      <c r="Z20" s="111">
        <f t="shared" si="6"/>
        <v>7</v>
      </c>
      <c r="AA20" s="110">
        <f t="shared" si="7"/>
        <v>11</v>
      </c>
      <c r="AB20" s="111">
        <f t="shared" si="8"/>
        <v>9</v>
      </c>
      <c r="AC20" s="110">
        <f t="shared" si="9"/>
        <v>3</v>
      </c>
      <c r="AD20" s="111">
        <f t="shared" si="10"/>
        <v>11</v>
      </c>
      <c r="AE20" s="110">
        <f t="shared" si="11"/>
        <v>7</v>
      </c>
      <c r="AF20" s="111">
        <f t="shared" si="12"/>
        <v>11</v>
      </c>
      <c r="AG20" s="110">
        <f t="shared" si="13"/>
        <v>15</v>
      </c>
      <c r="AH20" s="111">
        <f t="shared" si="14"/>
        <v>13</v>
      </c>
    </row>
    <row r="21" spans="1:34" ht="15.75">
      <c r="A21" s="181" t="s">
        <v>342</v>
      </c>
      <c r="B21" s="100" t="str">
        <f>IF(B8&gt;"",B8,"")</f>
        <v>Sabina Englund</v>
      </c>
      <c r="C21" s="112" t="str">
        <f>IF(B9&gt;"",B9,"")</f>
        <v>Elli Rissanen</v>
      </c>
      <c r="D21" s="190"/>
      <c r="E21" s="184"/>
      <c r="F21" s="260">
        <v>-7</v>
      </c>
      <c r="G21" s="261"/>
      <c r="H21" s="260">
        <v>-6</v>
      </c>
      <c r="I21" s="261"/>
      <c r="J21" s="260">
        <v>8</v>
      </c>
      <c r="K21" s="261"/>
      <c r="L21" s="256">
        <v>8</v>
      </c>
      <c r="M21" s="257"/>
      <c r="N21" s="256">
        <v>9</v>
      </c>
      <c r="O21" s="257"/>
      <c r="P21" s="185">
        <f t="shared" si="0"/>
        <v>3</v>
      </c>
      <c r="Q21" s="186">
        <f t="shared" si="1"/>
        <v>2</v>
      </c>
      <c r="R21" s="114"/>
      <c r="S21" s="3"/>
      <c r="T21" s="179"/>
      <c r="U21" s="191">
        <f t="shared" si="2"/>
        <v>46</v>
      </c>
      <c r="V21" s="192">
        <f t="shared" si="3"/>
        <v>47</v>
      </c>
      <c r="W21" s="193">
        <f t="shared" si="4"/>
        <v>-1</v>
      </c>
      <c r="Y21" s="116">
        <f t="shared" si="5"/>
        <v>7</v>
      </c>
      <c r="Z21" s="117">
        <f t="shared" si="6"/>
        <v>11</v>
      </c>
      <c r="AA21" s="116">
        <f t="shared" si="7"/>
        <v>6</v>
      </c>
      <c r="AB21" s="117">
        <f t="shared" si="8"/>
        <v>11</v>
      </c>
      <c r="AC21" s="116">
        <f t="shared" si="9"/>
        <v>11</v>
      </c>
      <c r="AD21" s="117">
        <f t="shared" si="10"/>
        <v>8</v>
      </c>
      <c r="AE21" s="116">
        <f t="shared" si="11"/>
        <v>11</v>
      </c>
      <c r="AF21" s="117">
        <f t="shared" si="12"/>
        <v>8</v>
      </c>
      <c r="AG21" s="116">
        <f t="shared" si="13"/>
        <v>11</v>
      </c>
      <c r="AH21" s="117">
        <f t="shared" si="14"/>
        <v>9</v>
      </c>
    </row>
    <row r="22" spans="1:34" ht="16.5" thickBot="1">
      <c r="A22" s="181" t="s">
        <v>363</v>
      </c>
      <c r="B22" s="194" t="str">
        <f>IF(B9&gt;"",B9,"")</f>
        <v>Elli Rissanen</v>
      </c>
      <c r="C22" s="195" t="str">
        <f>IF(B10&gt;"",B10,"")</f>
        <v>Pihla Eriksson</v>
      </c>
      <c r="D22" s="196"/>
      <c r="E22" s="197"/>
      <c r="F22" s="258">
        <v>-9</v>
      </c>
      <c r="G22" s="259"/>
      <c r="H22" s="258">
        <v>-3</v>
      </c>
      <c r="I22" s="259"/>
      <c r="J22" s="258">
        <v>-7</v>
      </c>
      <c r="K22" s="259"/>
      <c r="L22" s="258"/>
      <c r="M22" s="259"/>
      <c r="N22" s="258"/>
      <c r="O22" s="259"/>
      <c r="P22" s="185">
        <f t="shared" si="0"/>
        <v>0</v>
      </c>
      <c r="Q22" s="186">
        <f t="shared" si="1"/>
        <v>3</v>
      </c>
      <c r="R22" s="114"/>
      <c r="S22" s="3"/>
      <c r="T22" s="179"/>
      <c r="U22" s="191">
        <f t="shared" si="2"/>
        <v>19</v>
      </c>
      <c r="V22" s="192">
        <f t="shared" si="3"/>
        <v>33</v>
      </c>
      <c r="W22" s="193">
        <f t="shared" si="4"/>
        <v>-14</v>
      </c>
      <c r="Y22" s="116">
        <f t="shared" si="5"/>
        <v>9</v>
      </c>
      <c r="Z22" s="117">
        <f t="shared" si="6"/>
        <v>11</v>
      </c>
      <c r="AA22" s="116">
        <f t="shared" si="7"/>
        <v>3</v>
      </c>
      <c r="AB22" s="117">
        <f t="shared" si="8"/>
        <v>11</v>
      </c>
      <c r="AC22" s="116">
        <f t="shared" si="9"/>
        <v>7</v>
      </c>
      <c r="AD22" s="117">
        <f t="shared" si="10"/>
        <v>11</v>
      </c>
      <c r="AE22" s="116">
        <f t="shared" si="11"/>
        <v>0</v>
      </c>
      <c r="AF22" s="117">
        <f t="shared" si="12"/>
        <v>0</v>
      </c>
      <c r="AG22" s="116">
        <f t="shared" si="13"/>
        <v>0</v>
      </c>
      <c r="AH22" s="117">
        <f t="shared" si="14"/>
        <v>0</v>
      </c>
    </row>
    <row r="23" spans="1:34" ht="16.5" thickBot="1">
      <c r="A23" s="198" t="s">
        <v>343</v>
      </c>
      <c r="B23" s="121" t="str">
        <f>IF(B7&gt;"",B7,"")</f>
        <v>Paju Eriksson</v>
      </c>
      <c r="C23" s="122" t="str">
        <f>IF(B8&gt;"",B8,"")</f>
        <v>Sabina Englund</v>
      </c>
      <c r="D23" s="199"/>
      <c r="E23" s="200"/>
      <c r="F23" s="254">
        <v>5</v>
      </c>
      <c r="G23" s="255"/>
      <c r="H23" s="254">
        <v>9</v>
      </c>
      <c r="I23" s="255"/>
      <c r="J23" s="254">
        <v>7</v>
      </c>
      <c r="K23" s="255"/>
      <c r="L23" s="254"/>
      <c r="M23" s="255"/>
      <c r="N23" s="254"/>
      <c r="O23" s="255"/>
      <c r="P23" s="201">
        <f t="shared" si="0"/>
        <v>3</v>
      </c>
      <c r="Q23" s="202">
        <f t="shared" si="1"/>
        <v>0</v>
      </c>
      <c r="R23" s="127"/>
      <c r="S23" s="203"/>
      <c r="T23" s="179"/>
      <c r="U23" s="204">
        <f t="shared" si="2"/>
        <v>33</v>
      </c>
      <c r="V23" s="205">
        <f t="shared" si="3"/>
        <v>21</v>
      </c>
      <c r="W23" s="206">
        <f t="shared" si="4"/>
        <v>12</v>
      </c>
      <c r="Y23" s="116">
        <f t="shared" si="5"/>
        <v>11</v>
      </c>
      <c r="Z23" s="117">
        <f t="shared" si="6"/>
        <v>5</v>
      </c>
      <c r="AA23" s="116">
        <f t="shared" si="7"/>
        <v>11</v>
      </c>
      <c r="AB23" s="117">
        <f t="shared" si="8"/>
        <v>9</v>
      </c>
      <c r="AC23" s="116">
        <f t="shared" si="9"/>
        <v>11</v>
      </c>
      <c r="AD23" s="117">
        <f t="shared" si="10"/>
        <v>7</v>
      </c>
      <c r="AE23" s="116">
        <f t="shared" si="11"/>
        <v>0</v>
      </c>
      <c r="AF23" s="117">
        <f t="shared" si="12"/>
        <v>0</v>
      </c>
      <c r="AG23" s="116">
        <f t="shared" si="13"/>
        <v>0</v>
      </c>
      <c r="AH23" s="117">
        <f t="shared" si="14"/>
        <v>0</v>
      </c>
    </row>
    <row r="24" ht="13.5" thickTop="1"/>
  </sheetData>
  <mergeCells count="77">
    <mergeCell ref="N23:O23"/>
    <mergeCell ref="F23:G23"/>
    <mergeCell ref="H23:I23"/>
    <mergeCell ref="J23:K23"/>
    <mergeCell ref="L23:M23"/>
    <mergeCell ref="N21:O21"/>
    <mergeCell ref="F22:G22"/>
    <mergeCell ref="H22:I22"/>
    <mergeCell ref="J22:K22"/>
    <mergeCell ref="L22:M22"/>
    <mergeCell ref="N22:O22"/>
    <mergeCell ref="F21:G21"/>
    <mergeCell ref="H21:I21"/>
    <mergeCell ref="J21:K21"/>
    <mergeCell ref="L21:M21"/>
    <mergeCell ref="N19:O19"/>
    <mergeCell ref="F20:G20"/>
    <mergeCell ref="H20:I20"/>
    <mergeCell ref="J20:K20"/>
    <mergeCell ref="L20:M20"/>
    <mergeCell ref="N20:O20"/>
    <mergeCell ref="F19:G19"/>
    <mergeCell ref="H19:I19"/>
    <mergeCell ref="J19:K19"/>
    <mergeCell ref="L19:M19"/>
    <mergeCell ref="N17:O17"/>
    <mergeCell ref="F18:G18"/>
    <mergeCell ref="H18:I18"/>
    <mergeCell ref="J18:K18"/>
    <mergeCell ref="L18:M18"/>
    <mergeCell ref="N18:O18"/>
    <mergeCell ref="F17:G17"/>
    <mergeCell ref="H17:I17"/>
    <mergeCell ref="J17:K17"/>
    <mergeCell ref="L17:M17"/>
    <mergeCell ref="N15:O15"/>
    <mergeCell ref="F16:G16"/>
    <mergeCell ref="H16:I16"/>
    <mergeCell ref="J16:K16"/>
    <mergeCell ref="L16:M16"/>
    <mergeCell ref="N16:O16"/>
    <mergeCell ref="F15:G15"/>
    <mergeCell ref="H15:I15"/>
    <mergeCell ref="J15:K15"/>
    <mergeCell ref="L15:M15"/>
    <mergeCell ref="U13:V13"/>
    <mergeCell ref="F14:G14"/>
    <mergeCell ref="H14:I14"/>
    <mergeCell ref="J14:K14"/>
    <mergeCell ref="L14:M14"/>
    <mergeCell ref="N14:O14"/>
    <mergeCell ref="F13:G13"/>
    <mergeCell ref="H13:I13"/>
    <mergeCell ref="J13:K13"/>
    <mergeCell ref="L13:M13"/>
    <mergeCell ref="R8:S8"/>
    <mergeCell ref="R9:S9"/>
    <mergeCell ref="R10:S10"/>
    <mergeCell ref="R11:S11"/>
    <mergeCell ref="N13:O13"/>
    <mergeCell ref="P13:Q13"/>
    <mergeCell ref="L6:M6"/>
    <mergeCell ref="P6:Q6"/>
    <mergeCell ref="R6:S6"/>
    <mergeCell ref="R7:S7"/>
    <mergeCell ref="D6:E6"/>
    <mergeCell ref="F6:G6"/>
    <mergeCell ref="H6:I6"/>
    <mergeCell ref="J6:K6"/>
    <mergeCell ref="J4:M4"/>
    <mergeCell ref="N4:P4"/>
    <mergeCell ref="Q4:S4"/>
    <mergeCell ref="D5:F5"/>
    <mergeCell ref="G5:I5"/>
    <mergeCell ref="J5:M5"/>
    <mergeCell ref="N5:P5"/>
    <mergeCell ref="Q5:S5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"/>
  <sheetViews>
    <sheetView view="pageBreakPreview" zoomScale="60" zoomScaleNormal="55" workbookViewId="0" topLeftCell="A1">
      <selection activeCell="B7" sqref="B7:C7"/>
    </sheetView>
  </sheetViews>
  <sheetFormatPr defaultColWidth="9.140625" defaultRowHeight="12.75"/>
  <cols>
    <col min="1" max="1" width="25.7109375" style="0" customWidth="1"/>
    <col min="2" max="2" width="20.140625" style="0" customWidth="1"/>
    <col min="3" max="3" width="23.140625" style="0" customWidth="1"/>
  </cols>
  <sheetData>
    <row r="1" spans="2:3" ht="18">
      <c r="B1" s="12" t="s">
        <v>410</v>
      </c>
      <c r="C1" s="12" t="s">
        <v>369</v>
      </c>
    </row>
    <row r="2" spans="2:3" ht="20.25" customHeight="1" thickBot="1">
      <c r="B2" s="12"/>
      <c r="C2" s="12"/>
    </row>
    <row r="3" spans="1:38" ht="16.5" thickTop="1">
      <c r="A3" s="32"/>
      <c r="B3" s="33"/>
      <c r="C3" s="34"/>
      <c r="D3" s="34"/>
      <c r="E3" s="34"/>
      <c r="F3" s="35"/>
      <c r="G3" s="34"/>
      <c r="H3" s="36" t="s">
        <v>324</v>
      </c>
      <c r="I3" s="37"/>
      <c r="J3" s="213" t="s">
        <v>419</v>
      </c>
      <c r="K3" s="214"/>
      <c r="L3" s="214"/>
      <c r="M3" s="215"/>
      <c r="N3" s="216" t="s">
        <v>325</v>
      </c>
      <c r="O3" s="217"/>
      <c r="P3" s="217"/>
      <c r="Q3" s="218" t="s">
        <v>4</v>
      </c>
      <c r="R3" s="219"/>
      <c r="S3" s="220"/>
      <c r="AI3" s="13"/>
      <c r="AJ3" s="13"/>
      <c r="AK3" s="13"/>
      <c r="AL3" s="13"/>
    </row>
    <row r="4" spans="1:38" ht="16.5" thickBot="1">
      <c r="A4" s="38"/>
      <c r="B4" s="39"/>
      <c r="C4" s="40" t="s">
        <v>326</v>
      </c>
      <c r="D4" s="232"/>
      <c r="E4" s="233"/>
      <c r="F4" s="234"/>
      <c r="G4" s="235" t="s">
        <v>327</v>
      </c>
      <c r="H4" s="236"/>
      <c r="I4" s="236"/>
      <c r="J4" s="237"/>
      <c r="K4" s="237"/>
      <c r="L4" s="237"/>
      <c r="M4" s="238"/>
      <c r="N4" s="41" t="s">
        <v>328</v>
      </c>
      <c r="O4" s="42"/>
      <c r="P4" s="42"/>
      <c r="Q4" s="222"/>
      <c r="R4" s="222"/>
      <c r="S4" s="223"/>
      <c r="AI4" s="13"/>
      <c r="AJ4" s="13"/>
      <c r="AK4" s="13"/>
      <c r="AL4" s="13"/>
    </row>
    <row r="5" spans="1:38" ht="15.75" thickTop="1">
      <c r="A5" s="43"/>
      <c r="B5" s="44" t="s">
        <v>329</v>
      </c>
      <c r="C5" s="45" t="s">
        <v>330</v>
      </c>
      <c r="D5" s="226" t="s">
        <v>154</v>
      </c>
      <c r="E5" s="227"/>
      <c r="F5" s="226" t="s">
        <v>157</v>
      </c>
      <c r="G5" s="227"/>
      <c r="H5" s="226" t="s">
        <v>331</v>
      </c>
      <c r="I5" s="227"/>
      <c r="J5" s="226" t="s">
        <v>156</v>
      </c>
      <c r="K5" s="227"/>
      <c r="L5" s="226"/>
      <c r="M5" s="227"/>
      <c r="N5" s="46" t="s">
        <v>236</v>
      </c>
      <c r="O5" s="47" t="s">
        <v>332</v>
      </c>
      <c r="P5" s="48" t="s">
        <v>333</v>
      </c>
      <c r="Q5" s="49"/>
      <c r="R5" s="228" t="s">
        <v>50</v>
      </c>
      <c r="S5" s="229"/>
      <c r="U5" s="50" t="s">
        <v>334</v>
      </c>
      <c r="V5" s="51"/>
      <c r="W5" s="52" t="s">
        <v>335</v>
      </c>
      <c r="AI5" s="13"/>
      <c r="AJ5" s="13"/>
      <c r="AK5" s="13"/>
      <c r="AL5" s="13"/>
    </row>
    <row r="6" spans="1:38" ht="12.75">
      <c r="A6" s="53" t="s">
        <v>154</v>
      </c>
      <c r="B6" s="54" t="s">
        <v>201</v>
      </c>
      <c r="C6" s="55" t="s">
        <v>39</v>
      </c>
      <c r="D6" s="56"/>
      <c r="E6" s="57"/>
      <c r="F6" s="58">
        <f>+P16</f>
        <v>3</v>
      </c>
      <c r="G6" s="59">
        <f>+Q16</f>
        <v>2</v>
      </c>
      <c r="H6" s="58">
        <f>P12</f>
        <v>3</v>
      </c>
      <c r="I6" s="59">
        <f>Q12</f>
        <v>0</v>
      </c>
      <c r="J6" s="58">
        <f>P14</f>
      </c>
      <c r="K6" s="59">
        <f>Q14</f>
      </c>
      <c r="L6" s="58"/>
      <c r="M6" s="59"/>
      <c r="N6" s="60">
        <f>IF(SUM(D6:M6)=0,"",COUNTIF(E6:E9,"3"))</f>
        <v>2</v>
      </c>
      <c r="O6" s="61">
        <f>IF(SUM(E6:N6)=0,"",COUNTIF(D6:D9,"3"))</f>
        <v>0</v>
      </c>
      <c r="P6" s="62">
        <f>IF(SUM(D6:M6)=0,"",SUM(E6:E9))</f>
        <v>6</v>
      </c>
      <c r="Q6" s="63">
        <f>IF(SUM(D6:M6)=0,"",SUM(D6:D9))</f>
        <v>2</v>
      </c>
      <c r="R6" s="221"/>
      <c r="S6" s="212"/>
      <c r="U6" s="64">
        <f>+U12+U14+U16</f>
        <v>79</v>
      </c>
      <c r="V6" s="65">
        <f>+V12+V14+V16</f>
        <v>52</v>
      </c>
      <c r="W6" s="66">
        <f>+U6-V6</f>
        <v>27</v>
      </c>
      <c r="AI6" s="13"/>
      <c r="AJ6" s="13"/>
      <c r="AK6" s="13"/>
      <c r="AL6" s="13"/>
    </row>
    <row r="7" spans="1:38" ht="12.75">
      <c r="A7" s="67" t="s">
        <v>157</v>
      </c>
      <c r="B7" s="54" t="s">
        <v>127</v>
      </c>
      <c r="C7" s="68" t="s">
        <v>189</v>
      </c>
      <c r="D7" s="69">
        <f>+Q16</f>
        <v>2</v>
      </c>
      <c r="E7" s="70">
        <f>+P16</f>
        <v>3</v>
      </c>
      <c r="F7" s="71"/>
      <c r="G7" s="72"/>
      <c r="H7" s="69">
        <f>P15</f>
        <v>3</v>
      </c>
      <c r="I7" s="70">
        <f>Q15</f>
        <v>0</v>
      </c>
      <c r="J7" s="69">
        <f>P13</f>
      </c>
      <c r="K7" s="70">
        <f>Q13</f>
      </c>
      <c r="L7" s="69"/>
      <c r="M7" s="70"/>
      <c r="N7" s="60">
        <f>IF(SUM(D7:M7)=0,"",COUNTIF(G6:G9,"3"))</f>
        <v>1</v>
      </c>
      <c r="O7" s="61">
        <f>IF(SUM(E7:N7)=0,"",COUNTIF(F6:F9,"3"))</f>
        <v>1</v>
      </c>
      <c r="P7" s="62">
        <f>IF(SUM(D7:M7)=0,"",SUM(G6:G9))</f>
        <v>5</v>
      </c>
      <c r="Q7" s="63">
        <f>IF(SUM(D7:M7)=0,"",SUM(F6:F9))</f>
        <v>3</v>
      </c>
      <c r="R7" s="221"/>
      <c r="S7" s="212"/>
      <c r="U7" s="64">
        <f>+U13+U15+V16</f>
        <v>77</v>
      </c>
      <c r="V7" s="65">
        <f>+V13+V15+U16</f>
        <v>61</v>
      </c>
      <c r="W7" s="66">
        <f>+U7-V7</f>
        <v>16</v>
      </c>
      <c r="AI7" s="13"/>
      <c r="AJ7" s="13"/>
      <c r="AK7" s="13"/>
      <c r="AL7" s="13"/>
    </row>
    <row r="8" spans="1:38" ht="12.75">
      <c r="A8" s="67" t="s">
        <v>331</v>
      </c>
      <c r="B8" s="54" t="s">
        <v>195</v>
      </c>
      <c r="C8" s="68" t="s">
        <v>95</v>
      </c>
      <c r="D8" s="69">
        <f>+Q12</f>
        <v>0</v>
      </c>
      <c r="E8" s="70">
        <f>+P12</f>
        <v>3</v>
      </c>
      <c r="F8" s="69">
        <f>Q15</f>
        <v>0</v>
      </c>
      <c r="G8" s="70">
        <f>P15</f>
        <v>3</v>
      </c>
      <c r="H8" s="71"/>
      <c r="I8" s="72"/>
      <c r="J8" s="69">
        <f>P17</f>
      </c>
      <c r="K8" s="70">
        <f>Q17</f>
      </c>
      <c r="L8" s="69"/>
      <c r="M8" s="70"/>
      <c r="N8" s="60">
        <f>IF(SUM(D8:M8)=0,"",COUNTIF(I6:I9,"3"))</f>
        <v>0</v>
      </c>
      <c r="O8" s="61">
        <f>IF(SUM(E8:N8)=0,"",COUNTIF(H6:H9,"3"))</f>
        <v>2</v>
      </c>
      <c r="P8" s="62">
        <f>IF(SUM(D8:M8)=0,"",SUM(I6:I9))</f>
        <v>0</v>
      </c>
      <c r="Q8" s="63">
        <f>IF(SUM(D8:M8)=0,"",SUM(H6:H9))</f>
        <v>6</v>
      </c>
      <c r="R8" s="221"/>
      <c r="S8" s="212"/>
      <c r="U8" s="64">
        <f>+V12+V15+U17</f>
        <v>23</v>
      </c>
      <c r="V8" s="65">
        <f>+U12+U15+V17</f>
        <v>66</v>
      </c>
      <c r="W8" s="66">
        <f>+U8-V8</f>
        <v>-43</v>
      </c>
      <c r="AI8" s="13"/>
      <c r="AJ8" s="13"/>
      <c r="AK8" s="13"/>
      <c r="AL8" s="13"/>
    </row>
    <row r="9" spans="1:38" ht="13.5" thickBot="1">
      <c r="A9" s="73" t="s">
        <v>156</v>
      </c>
      <c r="B9" s="74"/>
      <c r="C9" s="75"/>
      <c r="D9" s="76">
        <f>Q14</f>
      </c>
      <c r="E9" s="77">
        <f>P14</f>
      </c>
      <c r="F9" s="76">
        <f>Q13</f>
      </c>
      <c r="G9" s="77">
        <f>P13</f>
      </c>
      <c r="H9" s="76">
        <f>Q17</f>
      </c>
      <c r="I9" s="77">
        <f>P17</f>
      </c>
      <c r="J9" s="78"/>
      <c r="K9" s="79"/>
      <c r="L9" s="76"/>
      <c r="M9" s="77"/>
      <c r="N9" s="80">
        <f>IF(SUM(D9:M9)=0,"",COUNTIF(K6:K9,"3"))</f>
      </c>
      <c r="O9" s="81">
        <f>IF(SUM(E9:N9)=0,"",COUNTIF(J6:J9,"3"))</f>
      </c>
      <c r="P9" s="82">
        <f>IF(SUM(D9:M10)=0,"",SUM(K6:K9))</f>
      </c>
      <c r="Q9" s="83">
        <f>IF(SUM(D9:M9)=0,"",SUM(J6:J9))</f>
      </c>
      <c r="R9" s="224"/>
      <c r="S9" s="225"/>
      <c r="U9" s="64">
        <f>+V13+V14+V17</f>
        <v>0</v>
      </c>
      <c r="V9" s="65">
        <f>+U13+U14+U17</f>
        <v>0</v>
      </c>
      <c r="W9" s="66">
        <f>+U9-V9</f>
        <v>0</v>
      </c>
      <c r="AI9" s="13"/>
      <c r="AJ9" s="13"/>
      <c r="AK9" s="13"/>
      <c r="AL9" s="13"/>
    </row>
    <row r="10" spans="1:38" ht="15.75" thickTop="1">
      <c r="A10" s="84"/>
      <c r="B10" s="85" t="s">
        <v>336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/>
      <c r="S10" s="88"/>
      <c r="U10" s="89"/>
      <c r="V10" s="90" t="s">
        <v>337</v>
      </c>
      <c r="W10" s="91">
        <f>SUM(W6:W9)</f>
        <v>0</v>
      </c>
      <c r="X10" s="90" t="str">
        <f>IF(W10=0,"OK","Virhe")</f>
        <v>OK</v>
      </c>
      <c r="AI10" s="13"/>
      <c r="AJ10" s="13"/>
      <c r="AK10" s="13"/>
      <c r="AL10" s="13"/>
    </row>
    <row r="11" spans="1:38" ht="15.75" thickBot="1">
      <c r="A11" s="92"/>
      <c r="B11" s="93" t="s">
        <v>338</v>
      </c>
      <c r="C11" s="94"/>
      <c r="D11" s="94"/>
      <c r="E11" s="95"/>
      <c r="F11" s="248" t="s">
        <v>51</v>
      </c>
      <c r="G11" s="240"/>
      <c r="H11" s="239" t="s">
        <v>52</v>
      </c>
      <c r="I11" s="240"/>
      <c r="J11" s="239" t="s">
        <v>53</v>
      </c>
      <c r="K11" s="240"/>
      <c r="L11" s="239" t="s">
        <v>68</v>
      </c>
      <c r="M11" s="240"/>
      <c r="N11" s="239" t="s">
        <v>69</v>
      </c>
      <c r="O11" s="240"/>
      <c r="P11" s="241" t="s">
        <v>48</v>
      </c>
      <c r="Q11" s="242"/>
      <c r="S11" s="96"/>
      <c r="U11" s="97" t="s">
        <v>334</v>
      </c>
      <c r="V11" s="98"/>
      <c r="W11" s="52" t="s">
        <v>335</v>
      </c>
      <c r="AI11" s="13"/>
      <c r="AJ11" s="13"/>
      <c r="AK11" s="13"/>
      <c r="AL11" s="13"/>
    </row>
    <row r="12" spans="1:38" ht="15.75">
      <c r="A12" s="99" t="s">
        <v>339</v>
      </c>
      <c r="B12" s="100" t="str">
        <f>IF(B6&gt;"",B6,"")</f>
        <v>Annika Lundsröm</v>
      </c>
      <c r="C12" s="101" t="str">
        <f>IF(B8&gt;"",B8,"")</f>
        <v>Sofie Eriksson</v>
      </c>
      <c r="D12" s="86"/>
      <c r="E12" s="102"/>
      <c r="F12" s="245">
        <v>3</v>
      </c>
      <c r="G12" s="246"/>
      <c r="H12" s="243">
        <v>3</v>
      </c>
      <c r="I12" s="244"/>
      <c r="J12" s="243">
        <v>2</v>
      </c>
      <c r="K12" s="244"/>
      <c r="L12" s="243"/>
      <c r="M12" s="244"/>
      <c r="N12" s="247"/>
      <c r="O12" s="244"/>
      <c r="P12" s="103">
        <f aca="true" t="shared" si="0" ref="P12:P17">IF(COUNT(F12:N12)=0,"",COUNTIF(F12:N12,"&gt;=0"))</f>
        <v>3</v>
      </c>
      <c r="Q12" s="104">
        <f aca="true" t="shared" si="1" ref="Q12:Q17">IF(COUNT(F12:N12)=0,"",(IF(LEFT(F12,1)="-",1,0)+IF(LEFT(H12,1)="-",1,0)+IF(LEFT(J12,1)="-",1,0)+IF(LEFT(L12,1)="-",1,0)+IF(LEFT(N12,1)="-",1,0)))</f>
        <v>0</v>
      </c>
      <c r="R12" s="105"/>
      <c r="S12" s="106"/>
      <c r="U12" s="107">
        <f aca="true" t="shared" si="2" ref="U12:V17">+Y12+AA12+AC12+AE12+AG12</f>
        <v>33</v>
      </c>
      <c r="V12" s="108">
        <f t="shared" si="2"/>
        <v>8</v>
      </c>
      <c r="W12" s="109">
        <f aca="true" t="shared" si="3" ref="W12:W17">+U12-V12</f>
        <v>25</v>
      </c>
      <c r="Y12" s="110">
        <f aca="true" t="shared" si="4" ref="Y12:Y17">IF(F12="",0,IF(LEFT(F12,1)="-",ABS(F12),(IF(F12&gt;9,F12+2,11))))</f>
        <v>11</v>
      </c>
      <c r="Z12" s="111">
        <f aca="true" t="shared" si="5" ref="Z12:Z17">IF(F12="",0,IF(LEFT(F12,1)="-",(IF(ABS(F12)&gt;9,(ABS(F12)+2),11)),F12))</f>
        <v>3</v>
      </c>
      <c r="AA12" s="110">
        <f aca="true" t="shared" si="6" ref="AA12:AA17">IF(H12="",0,IF(LEFT(H12,1)="-",ABS(H12),(IF(H12&gt;9,H12+2,11))))</f>
        <v>11</v>
      </c>
      <c r="AB12" s="111">
        <f aca="true" t="shared" si="7" ref="AB12:AB17">IF(H12="",0,IF(LEFT(H12,1)="-",(IF(ABS(H12)&gt;9,(ABS(H12)+2),11)),H12))</f>
        <v>3</v>
      </c>
      <c r="AC12" s="110">
        <f aca="true" t="shared" si="8" ref="AC12:AC17">IF(J12="",0,IF(LEFT(J12,1)="-",ABS(J12),(IF(J12&gt;9,J12+2,11))))</f>
        <v>11</v>
      </c>
      <c r="AD12" s="111">
        <f aca="true" t="shared" si="9" ref="AD12:AD17">IF(J12="",0,IF(LEFT(J12,1)="-",(IF(ABS(J12)&gt;9,(ABS(J12)+2),11)),J12))</f>
        <v>2</v>
      </c>
      <c r="AE12" s="110">
        <f aca="true" t="shared" si="10" ref="AE12:AE17">IF(L12="",0,IF(LEFT(L12,1)="-",ABS(L12),(IF(L12&gt;9,L12+2,11))))</f>
        <v>0</v>
      </c>
      <c r="AF12" s="111">
        <f aca="true" t="shared" si="11" ref="AF12:AF17">IF(L12="",0,IF(LEFT(L12,1)="-",(IF(ABS(L12)&gt;9,(ABS(L12)+2),11)),L12))</f>
        <v>0</v>
      </c>
      <c r="AG12" s="110">
        <f aca="true" t="shared" si="12" ref="AG12:AG17">IF(N12="",0,IF(LEFT(N12,1)="-",ABS(N12),(IF(N12&gt;9,N12+2,11))))</f>
        <v>0</v>
      </c>
      <c r="AH12" s="111">
        <f aca="true" t="shared" si="13" ref="AH12:AH17">IF(N12="",0,IF(LEFT(N12,1)="-",(IF(ABS(N12)&gt;9,(ABS(N12)+2),11)),N12))</f>
        <v>0</v>
      </c>
      <c r="AI12" s="13"/>
      <c r="AJ12" s="13"/>
      <c r="AK12" s="13"/>
      <c r="AL12" s="13"/>
    </row>
    <row r="13" spans="1:38" ht="15.75">
      <c r="A13" s="99" t="s">
        <v>340</v>
      </c>
      <c r="B13" s="100" t="str">
        <f>IF(B7&gt;"",B7,"")</f>
        <v>Roland Jansons</v>
      </c>
      <c r="C13" s="112">
        <f>IF(B9&gt;"",B9,"")</f>
      </c>
      <c r="D13" s="113"/>
      <c r="E13" s="102"/>
      <c r="F13" s="249"/>
      <c r="G13" s="250"/>
      <c r="H13" s="249"/>
      <c r="I13" s="250"/>
      <c r="J13" s="249"/>
      <c r="K13" s="250"/>
      <c r="L13" s="249"/>
      <c r="M13" s="250"/>
      <c r="N13" s="249"/>
      <c r="O13" s="250"/>
      <c r="P13" s="103">
        <f t="shared" si="0"/>
      </c>
      <c r="Q13" s="104">
        <f t="shared" si="1"/>
      </c>
      <c r="R13" s="114"/>
      <c r="S13" s="115"/>
      <c r="U13" s="107">
        <f t="shared" si="2"/>
        <v>0</v>
      </c>
      <c r="V13" s="108">
        <f t="shared" si="2"/>
        <v>0</v>
      </c>
      <c r="W13" s="109">
        <f t="shared" si="3"/>
        <v>0</v>
      </c>
      <c r="Y13" s="116">
        <f t="shared" si="4"/>
        <v>0</v>
      </c>
      <c r="Z13" s="117">
        <f t="shared" si="5"/>
        <v>0</v>
      </c>
      <c r="AA13" s="116">
        <f t="shared" si="6"/>
        <v>0</v>
      </c>
      <c r="AB13" s="117">
        <f t="shared" si="7"/>
        <v>0</v>
      </c>
      <c r="AC13" s="116">
        <f t="shared" si="8"/>
        <v>0</v>
      </c>
      <c r="AD13" s="117">
        <f t="shared" si="9"/>
        <v>0</v>
      </c>
      <c r="AE13" s="116">
        <f t="shared" si="10"/>
        <v>0</v>
      </c>
      <c r="AF13" s="117">
        <f t="shared" si="11"/>
        <v>0</v>
      </c>
      <c r="AG13" s="116">
        <f t="shared" si="12"/>
        <v>0</v>
      </c>
      <c r="AH13" s="117">
        <f t="shared" si="13"/>
        <v>0</v>
      </c>
      <c r="AI13" s="13"/>
      <c r="AJ13" s="13"/>
      <c r="AK13" s="13"/>
      <c r="AL13" s="13"/>
    </row>
    <row r="14" spans="1:38" ht="16.5" thickBot="1">
      <c r="A14" s="99" t="s">
        <v>341</v>
      </c>
      <c r="B14" s="118" t="str">
        <f>IF(B6&gt;"",B6,"")</f>
        <v>Annika Lundsröm</v>
      </c>
      <c r="C14" s="119">
        <f>IF(B9&gt;"",B9,"")</f>
      </c>
      <c r="D14" s="94"/>
      <c r="E14" s="95"/>
      <c r="F14" s="251"/>
      <c r="G14" s="252"/>
      <c r="H14" s="251"/>
      <c r="I14" s="252"/>
      <c r="J14" s="251"/>
      <c r="K14" s="252"/>
      <c r="L14" s="251"/>
      <c r="M14" s="252"/>
      <c r="N14" s="251"/>
      <c r="O14" s="252"/>
      <c r="P14" s="103">
        <f t="shared" si="0"/>
      </c>
      <c r="Q14" s="104">
        <f t="shared" si="1"/>
      </c>
      <c r="R14" s="114"/>
      <c r="S14" s="115"/>
      <c r="U14" s="107">
        <f t="shared" si="2"/>
        <v>0</v>
      </c>
      <c r="V14" s="108">
        <f t="shared" si="2"/>
        <v>0</v>
      </c>
      <c r="W14" s="109">
        <f t="shared" si="3"/>
        <v>0</v>
      </c>
      <c r="Y14" s="116">
        <f t="shared" si="4"/>
        <v>0</v>
      </c>
      <c r="Z14" s="117">
        <f t="shared" si="5"/>
        <v>0</v>
      </c>
      <c r="AA14" s="116">
        <f t="shared" si="6"/>
        <v>0</v>
      </c>
      <c r="AB14" s="117">
        <f t="shared" si="7"/>
        <v>0</v>
      </c>
      <c r="AC14" s="116">
        <f t="shared" si="8"/>
        <v>0</v>
      </c>
      <c r="AD14" s="117">
        <f t="shared" si="9"/>
        <v>0</v>
      </c>
      <c r="AE14" s="116">
        <f t="shared" si="10"/>
        <v>0</v>
      </c>
      <c r="AF14" s="117">
        <f t="shared" si="11"/>
        <v>0</v>
      </c>
      <c r="AG14" s="116">
        <f t="shared" si="12"/>
        <v>0</v>
      </c>
      <c r="AH14" s="117">
        <f t="shared" si="13"/>
        <v>0</v>
      </c>
      <c r="AI14" s="13"/>
      <c r="AJ14" s="13"/>
      <c r="AK14" s="13"/>
      <c r="AL14" s="13"/>
    </row>
    <row r="15" spans="1:38" ht="15.75">
      <c r="A15" s="99" t="s">
        <v>342</v>
      </c>
      <c r="B15" s="100" t="str">
        <f>IF(B7&gt;"",B7,"")</f>
        <v>Roland Jansons</v>
      </c>
      <c r="C15" s="112" t="str">
        <f>IF(B8&gt;"",B8,"")</f>
        <v>Sofie Eriksson</v>
      </c>
      <c r="D15" s="86"/>
      <c r="E15" s="102"/>
      <c r="F15" s="243">
        <v>4</v>
      </c>
      <c r="G15" s="244"/>
      <c r="H15" s="243">
        <v>4</v>
      </c>
      <c r="I15" s="244"/>
      <c r="J15" s="243">
        <v>7</v>
      </c>
      <c r="K15" s="244"/>
      <c r="L15" s="243"/>
      <c r="M15" s="244"/>
      <c r="N15" s="243"/>
      <c r="O15" s="244"/>
      <c r="P15" s="103">
        <f t="shared" si="0"/>
        <v>3</v>
      </c>
      <c r="Q15" s="104">
        <f t="shared" si="1"/>
        <v>0</v>
      </c>
      <c r="R15" s="114"/>
      <c r="S15" s="115"/>
      <c r="U15" s="107">
        <f t="shared" si="2"/>
        <v>33</v>
      </c>
      <c r="V15" s="108">
        <f t="shared" si="2"/>
        <v>15</v>
      </c>
      <c r="W15" s="109">
        <f t="shared" si="3"/>
        <v>18</v>
      </c>
      <c r="Y15" s="116">
        <f t="shared" si="4"/>
        <v>11</v>
      </c>
      <c r="Z15" s="117">
        <f t="shared" si="5"/>
        <v>4</v>
      </c>
      <c r="AA15" s="116">
        <f t="shared" si="6"/>
        <v>11</v>
      </c>
      <c r="AB15" s="117">
        <f t="shared" si="7"/>
        <v>4</v>
      </c>
      <c r="AC15" s="116">
        <f t="shared" si="8"/>
        <v>11</v>
      </c>
      <c r="AD15" s="117">
        <f t="shared" si="9"/>
        <v>7</v>
      </c>
      <c r="AE15" s="116">
        <f t="shared" si="10"/>
        <v>0</v>
      </c>
      <c r="AF15" s="117">
        <f t="shared" si="11"/>
        <v>0</v>
      </c>
      <c r="AG15" s="116">
        <f t="shared" si="12"/>
        <v>0</v>
      </c>
      <c r="AH15" s="117">
        <f t="shared" si="13"/>
        <v>0</v>
      </c>
      <c r="AI15" s="13"/>
      <c r="AJ15" s="13"/>
      <c r="AK15" s="13"/>
      <c r="AL15" s="13"/>
    </row>
    <row r="16" spans="1:38" ht="15.75">
      <c r="A16" s="99" t="s">
        <v>343</v>
      </c>
      <c r="B16" s="100" t="str">
        <f>IF(B6&gt;"",B6,"")</f>
        <v>Annika Lundsröm</v>
      </c>
      <c r="C16" s="112" t="str">
        <f>IF(B7&gt;"",B7,"")</f>
        <v>Roland Jansons</v>
      </c>
      <c r="D16" s="113"/>
      <c r="E16" s="102"/>
      <c r="F16" s="249">
        <v>12</v>
      </c>
      <c r="G16" s="250"/>
      <c r="H16" s="249">
        <v>7</v>
      </c>
      <c r="I16" s="250"/>
      <c r="J16" s="253">
        <v>-4</v>
      </c>
      <c r="K16" s="250"/>
      <c r="L16" s="249">
        <v>-6</v>
      </c>
      <c r="M16" s="250"/>
      <c r="N16" s="249">
        <v>3</v>
      </c>
      <c r="O16" s="250"/>
      <c r="P16" s="103">
        <f t="shared" si="0"/>
        <v>3</v>
      </c>
      <c r="Q16" s="104">
        <f t="shared" si="1"/>
        <v>2</v>
      </c>
      <c r="R16" s="114"/>
      <c r="S16" s="115"/>
      <c r="U16" s="107">
        <f t="shared" si="2"/>
        <v>46</v>
      </c>
      <c r="V16" s="108">
        <f t="shared" si="2"/>
        <v>44</v>
      </c>
      <c r="W16" s="109">
        <f t="shared" si="3"/>
        <v>2</v>
      </c>
      <c r="Y16" s="116">
        <f t="shared" si="4"/>
        <v>14</v>
      </c>
      <c r="Z16" s="117">
        <f t="shared" si="5"/>
        <v>12</v>
      </c>
      <c r="AA16" s="116">
        <f t="shared" si="6"/>
        <v>11</v>
      </c>
      <c r="AB16" s="117">
        <f t="shared" si="7"/>
        <v>7</v>
      </c>
      <c r="AC16" s="116">
        <f t="shared" si="8"/>
        <v>4</v>
      </c>
      <c r="AD16" s="117">
        <f t="shared" si="9"/>
        <v>11</v>
      </c>
      <c r="AE16" s="116">
        <f t="shared" si="10"/>
        <v>6</v>
      </c>
      <c r="AF16" s="117">
        <f t="shared" si="11"/>
        <v>11</v>
      </c>
      <c r="AG16" s="116">
        <f t="shared" si="12"/>
        <v>11</v>
      </c>
      <c r="AH16" s="117">
        <f t="shared" si="13"/>
        <v>3</v>
      </c>
      <c r="AI16" s="13"/>
      <c r="AJ16" s="13"/>
      <c r="AK16" s="13"/>
      <c r="AL16" s="13"/>
    </row>
    <row r="17" spans="1:38" ht="16.5" thickBot="1">
      <c r="A17" s="120" t="s">
        <v>344</v>
      </c>
      <c r="B17" s="121" t="str">
        <f>IF(B8&gt;"",B8,"")</f>
        <v>Sofie Eriksson</v>
      </c>
      <c r="C17" s="122">
        <f>IF(B9&gt;"",B9,"")</f>
      </c>
      <c r="D17" s="123"/>
      <c r="E17" s="124"/>
      <c r="F17" s="230"/>
      <c r="G17" s="231"/>
      <c r="H17" s="230"/>
      <c r="I17" s="231"/>
      <c r="J17" s="230"/>
      <c r="K17" s="231"/>
      <c r="L17" s="230"/>
      <c r="M17" s="231"/>
      <c r="N17" s="230"/>
      <c r="O17" s="231"/>
      <c r="P17" s="125">
        <f t="shared" si="0"/>
      </c>
      <c r="Q17" s="126">
        <f t="shared" si="1"/>
      </c>
      <c r="R17" s="127"/>
      <c r="S17" s="128"/>
      <c r="U17" s="107">
        <f t="shared" si="2"/>
        <v>0</v>
      </c>
      <c r="V17" s="108">
        <f t="shared" si="2"/>
        <v>0</v>
      </c>
      <c r="W17" s="109">
        <f t="shared" si="3"/>
        <v>0</v>
      </c>
      <c r="Y17" s="129">
        <f t="shared" si="4"/>
        <v>0</v>
      </c>
      <c r="Z17" s="130">
        <f t="shared" si="5"/>
        <v>0</v>
      </c>
      <c r="AA17" s="129">
        <f t="shared" si="6"/>
        <v>0</v>
      </c>
      <c r="AB17" s="130">
        <f t="shared" si="7"/>
        <v>0</v>
      </c>
      <c r="AC17" s="129">
        <f t="shared" si="8"/>
        <v>0</v>
      </c>
      <c r="AD17" s="130">
        <f t="shared" si="9"/>
        <v>0</v>
      </c>
      <c r="AE17" s="129">
        <f t="shared" si="10"/>
        <v>0</v>
      </c>
      <c r="AF17" s="130">
        <f t="shared" si="11"/>
        <v>0</v>
      </c>
      <c r="AG17" s="129">
        <f t="shared" si="12"/>
        <v>0</v>
      </c>
      <c r="AH17" s="130">
        <f t="shared" si="13"/>
        <v>0</v>
      </c>
      <c r="AI17" s="13"/>
      <c r="AJ17" s="13"/>
      <c r="AK17" s="13"/>
      <c r="AL17" s="13"/>
    </row>
    <row r="18" spans="1:38" ht="13.5" thickTop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2:3" ht="20.25" customHeight="1" thickBot="1">
      <c r="B19" s="12"/>
      <c r="C19" s="12"/>
    </row>
    <row r="20" spans="1:38" ht="16.5" thickTop="1">
      <c r="A20" s="32"/>
      <c r="B20" s="33"/>
      <c r="C20" s="34"/>
      <c r="D20" s="34"/>
      <c r="E20" s="34"/>
      <c r="F20" s="35"/>
      <c r="G20" s="34"/>
      <c r="H20" s="36" t="s">
        <v>324</v>
      </c>
      <c r="I20" s="37"/>
      <c r="J20" s="213" t="s">
        <v>419</v>
      </c>
      <c r="K20" s="214"/>
      <c r="L20" s="214"/>
      <c r="M20" s="215"/>
      <c r="N20" s="216" t="s">
        <v>325</v>
      </c>
      <c r="O20" s="217"/>
      <c r="P20" s="217"/>
      <c r="Q20" s="218" t="s">
        <v>8</v>
      </c>
      <c r="R20" s="219"/>
      <c r="S20" s="220"/>
      <c r="AI20" s="13"/>
      <c r="AJ20" s="13"/>
      <c r="AK20" s="13"/>
      <c r="AL20" s="13"/>
    </row>
    <row r="21" spans="1:38" ht="16.5" thickBot="1">
      <c r="A21" s="38"/>
      <c r="B21" s="39"/>
      <c r="C21" s="40" t="s">
        <v>326</v>
      </c>
      <c r="D21" s="232"/>
      <c r="E21" s="233"/>
      <c r="F21" s="234"/>
      <c r="G21" s="235" t="s">
        <v>327</v>
      </c>
      <c r="H21" s="236"/>
      <c r="I21" s="236"/>
      <c r="J21" s="237"/>
      <c r="K21" s="237"/>
      <c r="L21" s="237"/>
      <c r="M21" s="238"/>
      <c r="N21" s="41" t="s">
        <v>328</v>
      </c>
      <c r="O21" s="42"/>
      <c r="P21" s="42"/>
      <c r="Q21" s="222"/>
      <c r="R21" s="222"/>
      <c r="S21" s="223"/>
      <c r="AI21" s="13"/>
      <c r="AJ21" s="13"/>
      <c r="AK21" s="13"/>
      <c r="AL21" s="13"/>
    </row>
    <row r="22" spans="1:38" ht="15.75" thickTop="1">
      <c r="A22" s="43"/>
      <c r="B22" s="44" t="s">
        <v>329</v>
      </c>
      <c r="C22" s="45" t="s">
        <v>330</v>
      </c>
      <c r="D22" s="226" t="s">
        <v>154</v>
      </c>
      <c r="E22" s="227"/>
      <c r="F22" s="226" t="s">
        <v>157</v>
      </c>
      <c r="G22" s="227"/>
      <c r="H22" s="226" t="s">
        <v>331</v>
      </c>
      <c r="I22" s="227"/>
      <c r="J22" s="226" t="s">
        <v>156</v>
      </c>
      <c r="K22" s="227"/>
      <c r="L22" s="226"/>
      <c r="M22" s="227"/>
      <c r="N22" s="46" t="s">
        <v>236</v>
      </c>
      <c r="O22" s="47" t="s">
        <v>332</v>
      </c>
      <c r="P22" s="48" t="s">
        <v>333</v>
      </c>
      <c r="Q22" s="49"/>
      <c r="R22" s="228" t="s">
        <v>50</v>
      </c>
      <c r="S22" s="229"/>
      <c r="U22" s="50" t="s">
        <v>334</v>
      </c>
      <c r="V22" s="51"/>
      <c r="W22" s="52" t="s">
        <v>335</v>
      </c>
      <c r="AI22" s="13"/>
      <c r="AJ22" s="13"/>
      <c r="AK22" s="13"/>
      <c r="AL22" s="13"/>
    </row>
    <row r="23" spans="1:38" ht="12.75">
      <c r="A23" s="53" t="s">
        <v>154</v>
      </c>
      <c r="B23" s="54" t="s">
        <v>194</v>
      </c>
      <c r="C23" s="55" t="s">
        <v>95</v>
      </c>
      <c r="D23" s="56"/>
      <c r="E23" s="57"/>
      <c r="F23" s="58">
        <f>+P33</f>
        <v>0</v>
      </c>
      <c r="G23" s="59">
        <f>+Q33</f>
        <v>3</v>
      </c>
      <c r="H23" s="58">
        <f>P29</f>
        <v>0</v>
      </c>
      <c r="I23" s="59">
        <f>Q29</f>
        <v>3</v>
      </c>
      <c r="J23" s="58">
        <f>P31</f>
      </c>
      <c r="K23" s="59">
        <f>Q31</f>
      </c>
      <c r="L23" s="58"/>
      <c r="M23" s="59"/>
      <c r="N23" s="60">
        <f>IF(SUM(D23:M23)=0,"",COUNTIF(E23:E26,"3"))</f>
        <v>0</v>
      </c>
      <c r="O23" s="61">
        <f>IF(SUM(E23:N23)=0,"",COUNTIF(D23:D26,"3"))</f>
        <v>2</v>
      </c>
      <c r="P23" s="62">
        <f>IF(SUM(D23:M23)=0,"",SUM(E23:E26))</f>
        <v>0</v>
      </c>
      <c r="Q23" s="63">
        <f>IF(SUM(D23:M23)=0,"",SUM(D23:D26))</f>
        <v>6</v>
      </c>
      <c r="R23" s="221"/>
      <c r="S23" s="212"/>
      <c r="U23" s="64">
        <f>+U29+U31+U33</f>
        <v>31</v>
      </c>
      <c r="V23" s="65">
        <f>+V29+V31+V33</f>
        <v>67</v>
      </c>
      <c r="W23" s="66">
        <f>+U23-V23</f>
        <v>-36</v>
      </c>
      <c r="AI23" s="13"/>
      <c r="AJ23" s="13"/>
      <c r="AK23" s="13"/>
      <c r="AL23" s="13"/>
    </row>
    <row r="24" spans="1:38" ht="12.75">
      <c r="A24" s="67" t="s">
        <v>157</v>
      </c>
      <c r="B24" s="54" t="s">
        <v>203</v>
      </c>
      <c r="C24" s="68" t="s">
        <v>35</v>
      </c>
      <c r="D24" s="69">
        <f>+Q33</f>
        <v>3</v>
      </c>
      <c r="E24" s="70">
        <f>+P33</f>
        <v>0</v>
      </c>
      <c r="F24" s="71"/>
      <c r="G24" s="72"/>
      <c r="H24" s="69">
        <f>P32</f>
        <v>0</v>
      </c>
      <c r="I24" s="70">
        <f>Q32</f>
        <v>3</v>
      </c>
      <c r="J24" s="69">
        <f>P30</f>
      </c>
      <c r="K24" s="70">
        <f>Q30</f>
      </c>
      <c r="L24" s="69"/>
      <c r="M24" s="70"/>
      <c r="N24" s="60">
        <f>IF(SUM(D24:M24)=0,"",COUNTIF(G23:G26,"3"))</f>
        <v>1</v>
      </c>
      <c r="O24" s="61">
        <f>IF(SUM(E24:N24)=0,"",COUNTIF(F23:F26,"3"))</f>
        <v>1</v>
      </c>
      <c r="P24" s="62">
        <f>IF(SUM(D24:M24)=0,"",SUM(G23:G26))</f>
        <v>3</v>
      </c>
      <c r="Q24" s="63">
        <f>IF(SUM(D24:M24)=0,"",SUM(F23:F26))</f>
        <v>3</v>
      </c>
      <c r="R24" s="221"/>
      <c r="S24" s="212"/>
      <c r="U24" s="64">
        <f>+U30+U32+V33</f>
        <v>54</v>
      </c>
      <c r="V24" s="65">
        <f>+V30+V32+U33</f>
        <v>51</v>
      </c>
      <c r="W24" s="66">
        <f>+U24-V24</f>
        <v>3</v>
      </c>
      <c r="AI24" s="13"/>
      <c r="AJ24" s="13"/>
      <c r="AK24" s="13"/>
      <c r="AL24" s="13"/>
    </row>
    <row r="25" spans="1:38" ht="12.75">
      <c r="A25" s="67" t="s">
        <v>331</v>
      </c>
      <c r="B25" s="54" t="s">
        <v>418</v>
      </c>
      <c r="C25" s="68" t="s">
        <v>33</v>
      </c>
      <c r="D25" s="69">
        <f>+Q29</f>
        <v>3</v>
      </c>
      <c r="E25" s="70">
        <f>+P29</f>
        <v>0</v>
      </c>
      <c r="F25" s="69">
        <f>Q32</f>
        <v>3</v>
      </c>
      <c r="G25" s="70">
        <f>P32</f>
        <v>0</v>
      </c>
      <c r="H25" s="71"/>
      <c r="I25" s="72"/>
      <c r="J25" s="69">
        <f>P34</f>
      </c>
      <c r="K25" s="70">
        <f>Q34</f>
      </c>
      <c r="L25" s="69"/>
      <c r="M25" s="70"/>
      <c r="N25" s="60">
        <f>IF(SUM(D25:M25)=0,"",COUNTIF(I23:I26,"3"))</f>
        <v>2</v>
      </c>
      <c r="O25" s="61">
        <f>IF(SUM(E25:N25)=0,"",COUNTIF(H23:H26,"3"))</f>
        <v>0</v>
      </c>
      <c r="P25" s="62">
        <f>IF(SUM(D25:M25)=0,"",SUM(I23:I26))</f>
        <v>6</v>
      </c>
      <c r="Q25" s="63">
        <f>IF(SUM(D25:M25)=0,"",SUM(H23:H26))</f>
        <v>0</v>
      </c>
      <c r="R25" s="221"/>
      <c r="S25" s="212"/>
      <c r="U25" s="64">
        <f>+V29+V32+U34</f>
        <v>66</v>
      </c>
      <c r="V25" s="65">
        <f>+U29+U32+V34</f>
        <v>33</v>
      </c>
      <c r="W25" s="66">
        <f>+U25-V25</f>
        <v>33</v>
      </c>
      <c r="AI25" s="13"/>
      <c r="AJ25" s="13"/>
      <c r="AK25" s="13"/>
      <c r="AL25" s="13"/>
    </row>
    <row r="26" spans="1:38" ht="13.5" thickBot="1">
      <c r="A26" s="73" t="s">
        <v>156</v>
      </c>
      <c r="B26" s="74"/>
      <c r="C26" s="75"/>
      <c r="D26" s="76">
        <f>Q31</f>
      </c>
      <c r="E26" s="77">
        <f>P31</f>
      </c>
      <c r="F26" s="76">
        <f>Q30</f>
      </c>
      <c r="G26" s="77">
        <f>P30</f>
      </c>
      <c r="H26" s="76">
        <f>Q34</f>
      </c>
      <c r="I26" s="77">
        <f>P34</f>
      </c>
      <c r="J26" s="78"/>
      <c r="K26" s="79"/>
      <c r="L26" s="76"/>
      <c r="M26" s="77"/>
      <c r="N26" s="80">
        <f>IF(SUM(D26:M26)=0,"",COUNTIF(K23:K26,"3"))</f>
      </c>
      <c r="O26" s="81">
        <f>IF(SUM(E26:N26)=0,"",COUNTIF(J23:J26,"3"))</f>
      </c>
      <c r="P26" s="82">
        <f>IF(SUM(D26:M27)=0,"",SUM(K23:K26))</f>
      </c>
      <c r="Q26" s="83">
        <f>IF(SUM(D26:M26)=0,"",SUM(J23:J26))</f>
      </c>
      <c r="R26" s="224"/>
      <c r="S26" s="225"/>
      <c r="U26" s="64">
        <f>+V30+V31+V34</f>
        <v>0</v>
      </c>
      <c r="V26" s="65">
        <f>+U30+U31+U34</f>
        <v>0</v>
      </c>
      <c r="W26" s="66">
        <f>+U26-V26</f>
        <v>0</v>
      </c>
      <c r="AI26" s="13"/>
      <c r="AJ26" s="13"/>
      <c r="AK26" s="13"/>
      <c r="AL26" s="13"/>
    </row>
    <row r="27" spans="1:38" ht="15.75" thickTop="1">
      <c r="A27" s="84"/>
      <c r="B27" s="85" t="s">
        <v>336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/>
      <c r="S27" s="88"/>
      <c r="U27" s="89"/>
      <c r="V27" s="90" t="s">
        <v>337</v>
      </c>
      <c r="W27" s="91">
        <f>SUM(W23:W26)</f>
        <v>0</v>
      </c>
      <c r="X27" s="90" t="str">
        <f>IF(W27=0,"OK","Virhe")</f>
        <v>OK</v>
      </c>
      <c r="AI27" s="13"/>
      <c r="AJ27" s="13"/>
      <c r="AK27" s="13"/>
      <c r="AL27" s="13"/>
    </row>
    <row r="28" spans="1:38" ht="15.75" thickBot="1">
      <c r="A28" s="92"/>
      <c r="B28" s="93" t="s">
        <v>338</v>
      </c>
      <c r="C28" s="94"/>
      <c r="D28" s="94"/>
      <c r="E28" s="95"/>
      <c r="F28" s="248" t="s">
        <v>51</v>
      </c>
      <c r="G28" s="240"/>
      <c r="H28" s="239" t="s">
        <v>52</v>
      </c>
      <c r="I28" s="240"/>
      <c r="J28" s="239" t="s">
        <v>53</v>
      </c>
      <c r="K28" s="240"/>
      <c r="L28" s="239" t="s">
        <v>68</v>
      </c>
      <c r="M28" s="240"/>
      <c r="N28" s="239" t="s">
        <v>69</v>
      </c>
      <c r="O28" s="240"/>
      <c r="P28" s="241" t="s">
        <v>48</v>
      </c>
      <c r="Q28" s="242"/>
      <c r="S28" s="96"/>
      <c r="U28" s="97" t="s">
        <v>334</v>
      </c>
      <c r="V28" s="98"/>
      <c r="W28" s="52" t="s">
        <v>335</v>
      </c>
      <c r="AI28" s="13"/>
      <c r="AJ28" s="13"/>
      <c r="AK28" s="13"/>
      <c r="AL28" s="13"/>
    </row>
    <row r="29" spans="1:38" ht="15.75">
      <c r="A29" s="99" t="s">
        <v>339</v>
      </c>
      <c r="B29" s="100" t="str">
        <f>IF(B23&gt;"",B23,"")</f>
        <v>Carina Englung</v>
      </c>
      <c r="C29" s="101" t="str">
        <f>IF(B25&gt;"",B25,"")</f>
        <v>Johan Nyberg</v>
      </c>
      <c r="D29" s="86"/>
      <c r="E29" s="102"/>
      <c r="F29" s="245">
        <v>-5</v>
      </c>
      <c r="G29" s="246"/>
      <c r="H29" s="243">
        <v>-6</v>
      </c>
      <c r="I29" s="244"/>
      <c r="J29" s="243">
        <v>-2</v>
      </c>
      <c r="K29" s="244"/>
      <c r="L29" s="243"/>
      <c r="M29" s="244"/>
      <c r="N29" s="247"/>
      <c r="O29" s="244"/>
      <c r="P29" s="103">
        <f aca="true" t="shared" si="14" ref="P29:P34">IF(COUNT(F29:N29)=0,"",COUNTIF(F29:N29,"&gt;=0"))</f>
        <v>0</v>
      </c>
      <c r="Q29" s="104">
        <f aca="true" t="shared" si="15" ref="Q29:Q34">IF(COUNT(F29:N29)=0,"",(IF(LEFT(F29,1)="-",1,0)+IF(LEFT(H29,1)="-",1,0)+IF(LEFT(J29,1)="-",1,0)+IF(LEFT(L29,1)="-",1,0)+IF(LEFT(N29,1)="-",1,0)))</f>
        <v>3</v>
      </c>
      <c r="R29" s="105"/>
      <c r="S29" s="106"/>
      <c r="U29" s="107">
        <f aca="true" t="shared" si="16" ref="U29:U34">+Y29+AA29+AC29+AE29+AG29</f>
        <v>13</v>
      </c>
      <c r="V29" s="108">
        <f aca="true" t="shared" si="17" ref="V29:V34">+Z29+AB29+AD29+AF29+AH29</f>
        <v>33</v>
      </c>
      <c r="W29" s="109">
        <f aca="true" t="shared" si="18" ref="W29:W34">+U29-V29</f>
        <v>-20</v>
      </c>
      <c r="Y29" s="110">
        <f aca="true" t="shared" si="19" ref="Y29:Y34">IF(F29="",0,IF(LEFT(F29,1)="-",ABS(F29),(IF(F29&gt;9,F29+2,11))))</f>
        <v>5</v>
      </c>
      <c r="Z29" s="111">
        <f aca="true" t="shared" si="20" ref="Z29:Z34">IF(F29="",0,IF(LEFT(F29,1)="-",(IF(ABS(F29)&gt;9,(ABS(F29)+2),11)),F29))</f>
        <v>11</v>
      </c>
      <c r="AA29" s="110">
        <f aca="true" t="shared" si="21" ref="AA29:AA34">IF(H29="",0,IF(LEFT(H29,1)="-",ABS(H29),(IF(H29&gt;9,H29+2,11))))</f>
        <v>6</v>
      </c>
      <c r="AB29" s="111">
        <f aca="true" t="shared" si="22" ref="AB29:AB34">IF(H29="",0,IF(LEFT(H29,1)="-",(IF(ABS(H29)&gt;9,(ABS(H29)+2),11)),H29))</f>
        <v>11</v>
      </c>
      <c r="AC29" s="110">
        <f aca="true" t="shared" si="23" ref="AC29:AC34">IF(J29="",0,IF(LEFT(J29,1)="-",ABS(J29),(IF(J29&gt;9,J29+2,11))))</f>
        <v>2</v>
      </c>
      <c r="AD29" s="111">
        <f aca="true" t="shared" si="24" ref="AD29:AD34">IF(J29="",0,IF(LEFT(J29,1)="-",(IF(ABS(J29)&gt;9,(ABS(J29)+2),11)),J29))</f>
        <v>11</v>
      </c>
      <c r="AE29" s="110">
        <f aca="true" t="shared" si="25" ref="AE29:AE34">IF(L29="",0,IF(LEFT(L29,1)="-",ABS(L29),(IF(L29&gt;9,L29+2,11))))</f>
        <v>0</v>
      </c>
      <c r="AF29" s="111">
        <f aca="true" t="shared" si="26" ref="AF29:AF34">IF(L29="",0,IF(LEFT(L29,1)="-",(IF(ABS(L29)&gt;9,(ABS(L29)+2),11)),L29))</f>
        <v>0</v>
      </c>
      <c r="AG29" s="110">
        <f aca="true" t="shared" si="27" ref="AG29:AG34">IF(N29="",0,IF(LEFT(N29,1)="-",ABS(N29),(IF(N29&gt;9,N29+2,11))))</f>
        <v>0</v>
      </c>
      <c r="AH29" s="111">
        <f aca="true" t="shared" si="28" ref="AH29:AH34">IF(N29="",0,IF(LEFT(N29,1)="-",(IF(ABS(N29)&gt;9,(ABS(N29)+2),11)),N29))</f>
        <v>0</v>
      </c>
      <c r="AI29" s="13"/>
      <c r="AJ29" s="13"/>
      <c r="AK29" s="13"/>
      <c r="AL29" s="13"/>
    </row>
    <row r="30" spans="1:38" ht="15.75">
      <c r="A30" s="99" t="s">
        <v>340</v>
      </c>
      <c r="B30" s="100" t="str">
        <f>IF(B24&gt;"",B24,"")</f>
        <v>Evert Aittokallio</v>
      </c>
      <c r="C30" s="112">
        <f>IF(B26&gt;"",B26,"")</f>
      </c>
      <c r="D30" s="113"/>
      <c r="E30" s="102"/>
      <c r="F30" s="249"/>
      <c r="G30" s="250"/>
      <c r="H30" s="249"/>
      <c r="I30" s="250"/>
      <c r="J30" s="249"/>
      <c r="K30" s="250"/>
      <c r="L30" s="249"/>
      <c r="M30" s="250"/>
      <c r="N30" s="249"/>
      <c r="O30" s="250"/>
      <c r="P30" s="103">
        <f t="shared" si="14"/>
      </c>
      <c r="Q30" s="104">
        <f t="shared" si="15"/>
      </c>
      <c r="R30" s="114"/>
      <c r="S30" s="115"/>
      <c r="U30" s="107">
        <f t="shared" si="16"/>
        <v>0</v>
      </c>
      <c r="V30" s="108">
        <f t="shared" si="17"/>
        <v>0</v>
      </c>
      <c r="W30" s="109">
        <f t="shared" si="18"/>
        <v>0</v>
      </c>
      <c r="Y30" s="116">
        <f t="shared" si="19"/>
        <v>0</v>
      </c>
      <c r="Z30" s="117">
        <f t="shared" si="20"/>
        <v>0</v>
      </c>
      <c r="AA30" s="116">
        <f t="shared" si="21"/>
        <v>0</v>
      </c>
      <c r="AB30" s="117">
        <f t="shared" si="22"/>
        <v>0</v>
      </c>
      <c r="AC30" s="116">
        <f t="shared" si="23"/>
        <v>0</v>
      </c>
      <c r="AD30" s="117">
        <f t="shared" si="24"/>
        <v>0</v>
      </c>
      <c r="AE30" s="116">
        <f t="shared" si="25"/>
        <v>0</v>
      </c>
      <c r="AF30" s="117">
        <f t="shared" si="26"/>
        <v>0</v>
      </c>
      <c r="AG30" s="116">
        <f t="shared" si="27"/>
        <v>0</v>
      </c>
      <c r="AH30" s="117">
        <f t="shared" si="28"/>
        <v>0</v>
      </c>
      <c r="AI30" s="13"/>
      <c r="AJ30" s="13"/>
      <c r="AK30" s="13"/>
      <c r="AL30" s="13"/>
    </row>
    <row r="31" spans="1:38" ht="16.5" thickBot="1">
      <c r="A31" s="99" t="s">
        <v>341</v>
      </c>
      <c r="B31" s="118" t="str">
        <f>IF(B23&gt;"",B23,"")</f>
        <v>Carina Englung</v>
      </c>
      <c r="C31" s="119">
        <f>IF(B26&gt;"",B26,"")</f>
      </c>
      <c r="D31" s="94"/>
      <c r="E31" s="95"/>
      <c r="F31" s="251"/>
      <c r="G31" s="252"/>
      <c r="H31" s="251"/>
      <c r="I31" s="252"/>
      <c r="J31" s="251"/>
      <c r="K31" s="252"/>
      <c r="L31" s="251"/>
      <c r="M31" s="252"/>
      <c r="N31" s="251"/>
      <c r="O31" s="252"/>
      <c r="P31" s="103">
        <f t="shared" si="14"/>
      </c>
      <c r="Q31" s="104">
        <f t="shared" si="15"/>
      </c>
      <c r="R31" s="114"/>
      <c r="S31" s="115"/>
      <c r="U31" s="107">
        <f t="shared" si="16"/>
        <v>0</v>
      </c>
      <c r="V31" s="108">
        <f t="shared" si="17"/>
        <v>0</v>
      </c>
      <c r="W31" s="109">
        <f t="shared" si="18"/>
        <v>0</v>
      </c>
      <c r="Y31" s="116">
        <f t="shared" si="19"/>
        <v>0</v>
      </c>
      <c r="Z31" s="117">
        <f t="shared" si="20"/>
        <v>0</v>
      </c>
      <c r="AA31" s="116">
        <f t="shared" si="21"/>
        <v>0</v>
      </c>
      <c r="AB31" s="117">
        <f t="shared" si="22"/>
        <v>0</v>
      </c>
      <c r="AC31" s="116">
        <f t="shared" si="23"/>
        <v>0</v>
      </c>
      <c r="AD31" s="117">
        <f t="shared" si="24"/>
        <v>0</v>
      </c>
      <c r="AE31" s="116">
        <f t="shared" si="25"/>
        <v>0</v>
      </c>
      <c r="AF31" s="117">
        <f t="shared" si="26"/>
        <v>0</v>
      </c>
      <c r="AG31" s="116">
        <f t="shared" si="27"/>
        <v>0</v>
      </c>
      <c r="AH31" s="117">
        <f t="shared" si="28"/>
        <v>0</v>
      </c>
      <c r="AI31" s="13"/>
      <c r="AJ31" s="13"/>
      <c r="AK31" s="13"/>
      <c r="AL31" s="13"/>
    </row>
    <row r="32" spans="1:38" ht="15.75">
      <c r="A32" s="99" t="s">
        <v>342</v>
      </c>
      <c r="B32" s="100" t="str">
        <f>IF(B24&gt;"",B24,"")</f>
        <v>Evert Aittokallio</v>
      </c>
      <c r="C32" s="112" t="str">
        <f>IF(B25&gt;"",B25,"")</f>
        <v>Johan Nyberg</v>
      </c>
      <c r="D32" s="86"/>
      <c r="E32" s="102"/>
      <c r="F32" s="243">
        <v>-7</v>
      </c>
      <c r="G32" s="244"/>
      <c r="H32" s="243">
        <v>-7</v>
      </c>
      <c r="I32" s="244"/>
      <c r="J32" s="243">
        <v>-6</v>
      </c>
      <c r="K32" s="244"/>
      <c r="L32" s="243"/>
      <c r="M32" s="244"/>
      <c r="N32" s="243"/>
      <c r="O32" s="244"/>
      <c r="P32" s="103">
        <f t="shared" si="14"/>
        <v>0</v>
      </c>
      <c r="Q32" s="104">
        <f t="shared" si="15"/>
        <v>3</v>
      </c>
      <c r="R32" s="114"/>
      <c r="S32" s="115"/>
      <c r="U32" s="107">
        <f t="shared" si="16"/>
        <v>20</v>
      </c>
      <c r="V32" s="108">
        <f t="shared" si="17"/>
        <v>33</v>
      </c>
      <c r="W32" s="109">
        <f t="shared" si="18"/>
        <v>-13</v>
      </c>
      <c r="Y32" s="116">
        <f t="shared" si="19"/>
        <v>7</v>
      </c>
      <c r="Z32" s="117">
        <f t="shared" si="20"/>
        <v>11</v>
      </c>
      <c r="AA32" s="116">
        <f t="shared" si="21"/>
        <v>7</v>
      </c>
      <c r="AB32" s="117">
        <f t="shared" si="22"/>
        <v>11</v>
      </c>
      <c r="AC32" s="116">
        <f t="shared" si="23"/>
        <v>6</v>
      </c>
      <c r="AD32" s="117">
        <f t="shared" si="24"/>
        <v>11</v>
      </c>
      <c r="AE32" s="116">
        <f t="shared" si="25"/>
        <v>0</v>
      </c>
      <c r="AF32" s="117">
        <f t="shared" si="26"/>
        <v>0</v>
      </c>
      <c r="AG32" s="116">
        <f t="shared" si="27"/>
        <v>0</v>
      </c>
      <c r="AH32" s="117">
        <f t="shared" si="28"/>
        <v>0</v>
      </c>
      <c r="AI32" s="13"/>
      <c r="AJ32" s="13"/>
      <c r="AK32" s="13"/>
      <c r="AL32" s="13"/>
    </row>
    <row r="33" spans="1:38" ht="15.75">
      <c r="A33" s="99" t="s">
        <v>343</v>
      </c>
      <c r="B33" s="100" t="str">
        <f>IF(B23&gt;"",B23,"")</f>
        <v>Carina Englung</v>
      </c>
      <c r="C33" s="112" t="str">
        <f>IF(B24&gt;"",B24,"")</f>
        <v>Evert Aittokallio</v>
      </c>
      <c r="D33" s="113"/>
      <c r="E33" s="102"/>
      <c r="F33" s="249">
        <v>-2</v>
      </c>
      <c r="G33" s="250"/>
      <c r="H33" s="249">
        <v>-10</v>
      </c>
      <c r="I33" s="250"/>
      <c r="J33" s="253">
        <v>-6</v>
      </c>
      <c r="K33" s="250"/>
      <c r="L33" s="249"/>
      <c r="M33" s="250"/>
      <c r="N33" s="249"/>
      <c r="O33" s="250"/>
      <c r="P33" s="103">
        <f t="shared" si="14"/>
        <v>0</v>
      </c>
      <c r="Q33" s="104">
        <f t="shared" si="15"/>
        <v>3</v>
      </c>
      <c r="R33" s="114"/>
      <c r="S33" s="115"/>
      <c r="U33" s="107">
        <f t="shared" si="16"/>
        <v>18</v>
      </c>
      <c r="V33" s="108">
        <f t="shared" si="17"/>
        <v>34</v>
      </c>
      <c r="W33" s="109">
        <f t="shared" si="18"/>
        <v>-16</v>
      </c>
      <c r="Y33" s="116">
        <f t="shared" si="19"/>
        <v>2</v>
      </c>
      <c r="Z33" s="117">
        <f t="shared" si="20"/>
        <v>11</v>
      </c>
      <c r="AA33" s="116">
        <f t="shared" si="21"/>
        <v>10</v>
      </c>
      <c r="AB33" s="117">
        <f t="shared" si="22"/>
        <v>12</v>
      </c>
      <c r="AC33" s="116">
        <f t="shared" si="23"/>
        <v>6</v>
      </c>
      <c r="AD33" s="117">
        <f t="shared" si="24"/>
        <v>11</v>
      </c>
      <c r="AE33" s="116">
        <f t="shared" si="25"/>
        <v>0</v>
      </c>
      <c r="AF33" s="117">
        <f t="shared" si="26"/>
        <v>0</v>
      </c>
      <c r="AG33" s="116">
        <f t="shared" si="27"/>
        <v>0</v>
      </c>
      <c r="AH33" s="117">
        <f t="shared" si="28"/>
        <v>0</v>
      </c>
      <c r="AI33" s="13"/>
      <c r="AJ33" s="13"/>
      <c r="AK33" s="13"/>
      <c r="AL33" s="13"/>
    </row>
    <row r="34" spans="1:38" ht="16.5" thickBot="1">
      <c r="A34" s="120" t="s">
        <v>344</v>
      </c>
      <c r="B34" s="121" t="str">
        <f>IF(B25&gt;"",B25,"")</f>
        <v>Johan Nyberg</v>
      </c>
      <c r="C34" s="122">
        <f>IF(B26&gt;"",B26,"")</f>
      </c>
      <c r="D34" s="123"/>
      <c r="E34" s="124"/>
      <c r="F34" s="230"/>
      <c r="G34" s="231"/>
      <c r="H34" s="230"/>
      <c r="I34" s="231"/>
      <c r="J34" s="230"/>
      <c r="K34" s="231"/>
      <c r="L34" s="230"/>
      <c r="M34" s="231"/>
      <c r="N34" s="230"/>
      <c r="O34" s="231"/>
      <c r="P34" s="125">
        <f t="shared" si="14"/>
      </c>
      <c r="Q34" s="126">
        <f t="shared" si="15"/>
      </c>
      <c r="R34" s="127"/>
      <c r="S34" s="128"/>
      <c r="U34" s="107">
        <f t="shared" si="16"/>
        <v>0</v>
      </c>
      <c r="V34" s="108">
        <f t="shared" si="17"/>
        <v>0</v>
      </c>
      <c r="W34" s="109">
        <f t="shared" si="18"/>
        <v>0</v>
      </c>
      <c r="Y34" s="129">
        <f t="shared" si="19"/>
        <v>0</v>
      </c>
      <c r="Z34" s="130">
        <f t="shared" si="20"/>
        <v>0</v>
      </c>
      <c r="AA34" s="129">
        <f t="shared" si="21"/>
        <v>0</v>
      </c>
      <c r="AB34" s="130">
        <f t="shared" si="22"/>
        <v>0</v>
      </c>
      <c r="AC34" s="129">
        <f t="shared" si="23"/>
        <v>0</v>
      </c>
      <c r="AD34" s="130">
        <f t="shared" si="24"/>
        <v>0</v>
      </c>
      <c r="AE34" s="129">
        <f t="shared" si="25"/>
        <v>0</v>
      </c>
      <c r="AF34" s="130">
        <f t="shared" si="26"/>
        <v>0</v>
      </c>
      <c r="AG34" s="129">
        <f t="shared" si="27"/>
        <v>0</v>
      </c>
      <c r="AH34" s="130">
        <f t="shared" si="28"/>
        <v>0</v>
      </c>
      <c r="AI34" s="13"/>
      <c r="AJ34" s="13"/>
      <c r="AK34" s="13"/>
      <c r="AL34" s="13"/>
    </row>
    <row r="35" spans="1:38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</sheetData>
  <mergeCells count="106">
    <mergeCell ref="J3:M3"/>
    <mergeCell ref="N3:P3"/>
    <mergeCell ref="Q3:S3"/>
    <mergeCell ref="D4:F4"/>
    <mergeCell ref="G4:I4"/>
    <mergeCell ref="J4:M4"/>
    <mergeCell ref="Q4:S4"/>
    <mergeCell ref="D5:E5"/>
    <mergeCell ref="F5:G5"/>
    <mergeCell ref="H5:I5"/>
    <mergeCell ref="J5:K5"/>
    <mergeCell ref="L5:M5"/>
    <mergeCell ref="R5:S5"/>
    <mergeCell ref="R6:S6"/>
    <mergeCell ref="R7:S7"/>
    <mergeCell ref="R8:S8"/>
    <mergeCell ref="R9:S9"/>
    <mergeCell ref="F11:G11"/>
    <mergeCell ref="H11:I11"/>
    <mergeCell ref="J11:K11"/>
    <mergeCell ref="L11:M11"/>
    <mergeCell ref="N11:O11"/>
    <mergeCell ref="P11:Q11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J20:M20"/>
    <mergeCell ref="N20:P20"/>
    <mergeCell ref="Q20:S20"/>
    <mergeCell ref="D21:F21"/>
    <mergeCell ref="G21:I21"/>
    <mergeCell ref="J21:M21"/>
    <mergeCell ref="Q21:S21"/>
    <mergeCell ref="D22:E22"/>
    <mergeCell ref="F22:G22"/>
    <mergeCell ref="H22:I22"/>
    <mergeCell ref="J22:K22"/>
    <mergeCell ref="L22:M22"/>
    <mergeCell ref="R22:S22"/>
    <mergeCell ref="R23:S23"/>
    <mergeCell ref="R24:S24"/>
    <mergeCell ref="R25:S25"/>
    <mergeCell ref="R26:S26"/>
    <mergeCell ref="F28:G28"/>
    <mergeCell ref="H28:I28"/>
    <mergeCell ref="J28:K28"/>
    <mergeCell ref="L28:M28"/>
    <mergeCell ref="N28:O28"/>
    <mergeCell ref="P28:Q28"/>
    <mergeCell ref="N29:O29"/>
    <mergeCell ref="F30:G30"/>
    <mergeCell ref="H30:I30"/>
    <mergeCell ref="J30:K30"/>
    <mergeCell ref="L30:M30"/>
    <mergeCell ref="N30:O30"/>
    <mergeCell ref="F29:G29"/>
    <mergeCell ref="H29:I29"/>
    <mergeCell ref="J29:K29"/>
    <mergeCell ref="L29:M29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</mergeCells>
  <printOptions/>
  <pageMargins left="0.75" right="0.75" top="1" bottom="1" header="0.5" footer="0.5"/>
  <pageSetup fitToHeight="46" fitToWidth="1" horizontalDpi="600" verticalDpi="600" orientation="landscape" paperSize="9" scale="61" r:id="rId1"/>
  <colBreaks count="1" manualBreakCount="1">
    <brk id="1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view="pageBreakPreview" zoomScale="60" zoomScaleNormal="75" workbookViewId="0" topLeftCell="A1">
      <selection activeCell="E7" sqref="E7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spans="2:9" ht="12.75">
      <c r="B1" t="s">
        <v>420</v>
      </c>
      <c r="E1" s="13"/>
      <c r="F1" s="13"/>
      <c r="G1" s="13"/>
      <c r="H1" s="13"/>
      <c r="I1" s="13"/>
    </row>
    <row r="2" spans="5:9" ht="12.75">
      <c r="E2" s="13"/>
      <c r="F2" s="13"/>
      <c r="G2" s="13"/>
      <c r="H2" s="13"/>
      <c r="I2" s="13"/>
    </row>
    <row r="3" spans="4:9" ht="12.75">
      <c r="D3" s="13"/>
      <c r="E3" s="13"/>
      <c r="F3" s="13"/>
      <c r="G3" s="13"/>
      <c r="I3" s="13"/>
    </row>
    <row r="4" spans="1:9" ht="12.75">
      <c r="A4" s="2">
        <v>1</v>
      </c>
      <c r="B4" s="2" t="s">
        <v>201</v>
      </c>
      <c r="C4" s="2" t="s">
        <v>39</v>
      </c>
      <c r="D4" s="13" t="s">
        <v>154</v>
      </c>
      <c r="E4" s="13"/>
      <c r="F4" s="13"/>
      <c r="G4" s="13"/>
      <c r="I4" s="13"/>
    </row>
    <row r="5" spans="1:9" s="3" customFormat="1" ht="12.75">
      <c r="A5" s="2">
        <f>A4+1</f>
        <v>2</v>
      </c>
      <c r="B5" s="2" t="s">
        <v>203</v>
      </c>
      <c r="C5" s="2" t="s">
        <v>35</v>
      </c>
      <c r="D5" s="14" t="s">
        <v>580</v>
      </c>
      <c r="E5" s="13" t="s">
        <v>154</v>
      </c>
      <c r="F5" s="13"/>
      <c r="G5" s="13"/>
      <c r="I5" s="11"/>
    </row>
    <row r="6" spans="1:9" s="3" customFormat="1" ht="12.75">
      <c r="A6" s="2">
        <f>A5+1</f>
        <v>3</v>
      </c>
      <c r="B6" s="2" t="s">
        <v>127</v>
      </c>
      <c r="C6" s="2" t="s">
        <v>189</v>
      </c>
      <c r="D6" s="13" t="s">
        <v>156</v>
      </c>
      <c r="E6" s="14" t="s">
        <v>600</v>
      </c>
      <c r="F6" s="13"/>
      <c r="G6" s="13"/>
      <c r="I6" s="11"/>
    </row>
    <row r="7" spans="1:9" s="3" customFormat="1" ht="12.75">
      <c r="A7" s="2">
        <f>A6+1</f>
        <v>4</v>
      </c>
      <c r="B7" s="2" t="s">
        <v>418</v>
      </c>
      <c r="C7" s="2" t="s">
        <v>33</v>
      </c>
      <c r="D7" s="15" t="s">
        <v>587</v>
      </c>
      <c r="E7" s="16"/>
      <c r="F7" s="13"/>
      <c r="G7" s="13"/>
      <c r="I7" s="11"/>
    </row>
  </sheetData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I18"/>
  <sheetViews>
    <sheetView view="pageBreakPreview" zoomScale="60" workbookViewId="0" topLeftCell="A1">
      <selection activeCell="F17" sqref="F17"/>
    </sheetView>
  </sheetViews>
  <sheetFormatPr defaultColWidth="9.140625" defaultRowHeight="12.75"/>
  <cols>
    <col min="1" max="1" width="6.8515625" style="0" customWidth="1"/>
    <col min="2" max="2" width="24.00390625" style="0" customWidth="1"/>
  </cols>
  <sheetData>
    <row r="3" ht="18">
      <c r="A3" s="12" t="s">
        <v>370</v>
      </c>
    </row>
    <row r="5" spans="1:9" ht="12.75">
      <c r="A5" s="2"/>
      <c r="B5" s="2" t="s">
        <v>46</v>
      </c>
      <c r="C5" s="2"/>
      <c r="D5" s="8" t="s">
        <v>47</v>
      </c>
      <c r="E5" s="8" t="s">
        <v>48</v>
      </c>
      <c r="F5" s="8" t="s">
        <v>49</v>
      </c>
      <c r="G5" s="8" t="s">
        <v>50</v>
      </c>
      <c r="H5" s="13"/>
      <c r="I5" s="3"/>
    </row>
    <row r="6" spans="1:9" ht="12.75">
      <c r="A6" s="2">
        <v>1</v>
      </c>
      <c r="B6" s="2" t="s">
        <v>201</v>
      </c>
      <c r="C6" s="2" t="s">
        <v>39</v>
      </c>
      <c r="D6" s="8"/>
      <c r="E6" s="8"/>
      <c r="F6" s="8"/>
      <c r="G6" s="8"/>
      <c r="H6" s="13"/>
      <c r="I6" s="3"/>
    </row>
    <row r="7" spans="1:9" ht="12.75">
      <c r="A7" s="2">
        <v>2</v>
      </c>
      <c r="B7" s="2" t="s">
        <v>195</v>
      </c>
      <c r="C7" s="2" t="s">
        <v>95</v>
      </c>
      <c r="D7" s="8"/>
      <c r="E7" s="8"/>
      <c r="F7" s="8"/>
      <c r="G7" s="8"/>
      <c r="H7" s="13"/>
      <c r="I7" s="3"/>
    </row>
    <row r="8" spans="1:9" ht="12.75">
      <c r="A8" s="2">
        <v>3</v>
      </c>
      <c r="B8" s="2" t="s">
        <v>416</v>
      </c>
      <c r="C8" s="2" t="s">
        <v>95</v>
      </c>
      <c r="D8" s="8"/>
      <c r="E8" s="8"/>
      <c r="F8" s="8"/>
      <c r="G8" s="8"/>
      <c r="H8" s="13"/>
      <c r="I8" s="3"/>
    </row>
    <row r="9" spans="1:9" ht="12.75">
      <c r="A9" s="2">
        <v>4</v>
      </c>
      <c r="B9" s="2"/>
      <c r="C9" s="2"/>
      <c r="D9" s="8"/>
      <c r="E9" s="8"/>
      <c r="F9" s="8"/>
      <c r="G9" s="8"/>
      <c r="H9" s="13"/>
      <c r="I9" s="3"/>
    </row>
    <row r="10" spans="4:9" ht="12.75">
      <c r="D10" s="13"/>
      <c r="E10" s="13"/>
      <c r="F10" s="13"/>
      <c r="G10" s="13"/>
      <c r="H10" s="13"/>
      <c r="I10" s="3"/>
    </row>
    <row r="11" spans="2:9" ht="12.75">
      <c r="B11" s="2" t="s">
        <v>61</v>
      </c>
      <c r="C11" s="2"/>
      <c r="D11" s="8" t="s">
        <v>51</v>
      </c>
      <c r="E11" s="8" t="s">
        <v>52</v>
      </c>
      <c r="F11" s="8" t="s">
        <v>53</v>
      </c>
      <c r="G11" s="8" t="s">
        <v>68</v>
      </c>
      <c r="H11" s="8" t="s">
        <v>69</v>
      </c>
      <c r="I11" s="2" t="s">
        <v>54</v>
      </c>
    </row>
    <row r="12" spans="2:9" ht="12.75">
      <c r="B12" s="2">
        <v>2</v>
      </c>
      <c r="C12" s="8" t="s">
        <v>58</v>
      </c>
      <c r="D12" s="8" t="s">
        <v>470</v>
      </c>
      <c r="E12" s="8" t="s">
        <v>471</v>
      </c>
      <c r="F12" s="8" t="s">
        <v>472</v>
      </c>
      <c r="G12" s="8"/>
      <c r="H12" s="8"/>
      <c r="I12" s="2"/>
    </row>
    <row r="13" spans="2:9" ht="12.75">
      <c r="B13" s="2">
        <v>1</v>
      </c>
      <c r="C13" s="8" t="s">
        <v>59</v>
      </c>
      <c r="D13" s="8" t="s">
        <v>473</v>
      </c>
      <c r="E13" s="8" t="s">
        <v>474</v>
      </c>
      <c r="F13" s="8" t="s">
        <v>475</v>
      </c>
      <c r="G13" s="8"/>
      <c r="H13" s="8"/>
      <c r="I13" s="2"/>
    </row>
    <row r="14" spans="2:9" ht="12.75">
      <c r="B14" s="2">
        <v>4</v>
      </c>
      <c r="C14" s="8" t="s">
        <v>56</v>
      </c>
      <c r="D14" s="8"/>
      <c r="E14" s="8"/>
      <c r="F14" s="8"/>
      <c r="G14" s="8"/>
      <c r="H14" s="8"/>
      <c r="I14" s="2"/>
    </row>
    <row r="15" spans="2:9" ht="12.75">
      <c r="B15" s="2">
        <v>3</v>
      </c>
      <c r="C15" s="8" t="s">
        <v>55</v>
      </c>
      <c r="D15" s="8"/>
      <c r="E15" s="8"/>
      <c r="F15" s="8"/>
      <c r="G15" s="8"/>
      <c r="H15" s="8"/>
      <c r="I15" s="2"/>
    </row>
    <row r="16" spans="2:9" ht="12.75">
      <c r="B16" s="2">
        <v>4</v>
      </c>
      <c r="C16" s="8" t="s">
        <v>60</v>
      </c>
      <c r="D16" s="8" t="s">
        <v>470</v>
      </c>
      <c r="E16" s="8" t="s">
        <v>474</v>
      </c>
      <c r="F16" s="8" t="s">
        <v>475</v>
      </c>
      <c r="G16" s="8"/>
      <c r="H16" s="8"/>
      <c r="I16" s="2"/>
    </row>
    <row r="17" spans="2:9" ht="12.75">
      <c r="B17" s="2">
        <v>1</v>
      </c>
      <c r="C17" s="8" t="s">
        <v>57</v>
      </c>
      <c r="D17" s="8"/>
      <c r="E17" s="8"/>
      <c r="F17" s="8"/>
      <c r="G17" s="8"/>
      <c r="H17" s="8"/>
      <c r="I17" s="2"/>
    </row>
    <row r="18" spans="4:8" ht="12.75">
      <c r="D18" s="13"/>
      <c r="E18" s="13"/>
      <c r="F18" s="13"/>
      <c r="G18" s="13"/>
      <c r="H18" s="13"/>
    </row>
  </sheetData>
  <printOptions/>
  <pageMargins left="0.75" right="0.75" top="1" bottom="1" header="0.5" footer="0.5"/>
  <pageSetup fitToHeight="2" horizontalDpi="600" verticalDpi="600" orientation="portrait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60" workbookViewId="0" topLeftCell="A1">
      <selection activeCell="B12" sqref="B12"/>
    </sheetView>
  </sheetViews>
  <sheetFormatPr defaultColWidth="9.140625" defaultRowHeight="12.75"/>
  <cols>
    <col min="2" max="2" width="24.57421875" style="0" customWidth="1"/>
    <col min="3" max="3" width="15.28125" style="0" customWidth="1"/>
    <col min="4" max="7" width="9.140625" style="13" customWidth="1"/>
  </cols>
  <sheetData>
    <row r="1" ht="12.75">
      <c r="A1" t="s">
        <v>371</v>
      </c>
    </row>
    <row r="3" spans="1:4" ht="12.75">
      <c r="A3" s="2">
        <v>1</v>
      </c>
      <c r="B3" s="2" t="s">
        <v>210</v>
      </c>
      <c r="C3" s="2" t="s">
        <v>131</v>
      </c>
      <c r="D3" s="13" t="s">
        <v>154</v>
      </c>
    </row>
    <row r="4" spans="1:5" ht="12.75">
      <c r="A4" s="2">
        <f aca="true" t="shared" si="0" ref="A4:A34">A3+1</f>
        <v>2</v>
      </c>
      <c r="B4" s="2"/>
      <c r="C4" s="2"/>
      <c r="D4" s="14"/>
      <c r="E4" s="13" t="s">
        <v>331</v>
      </c>
    </row>
    <row r="5" spans="1:5" ht="12.75">
      <c r="A5" s="2">
        <f t="shared" si="0"/>
        <v>3</v>
      </c>
      <c r="B5" s="2" t="s">
        <v>102</v>
      </c>
      <c r="C5" s="2" t="s">
        <v>95</v>
      </c>
      <c r="D5" s="13" t="s">
        <v>331</v>
      </c>
      <c r="E5" s="14" t="s">
        <v>452</v>
      </c>
    </row>
    <row r="6" spans="1:6" ht="12.75">
      <c r="A6" s="2">
        <f t="shared" si="0"/>
        <v>4</v>
      </c>
      <c r="B6" s="2" t="s">
        <v>209</v>
      </c>
      <c r="C6" s="2" t="s">
        <v>131</v>
      </c>
      <c r="D6" s="15" t="s">
        <v>439</v>
      </c>
      <c r="E6" s="16"/>
      <c r="F6" s="13" t="s">
        <v>331</v>
      </c>
    </row>
    <row r="7" spans="1:6" ht="12.75">
      <c r="A7" s="2">
        <f t="shared" si="0"/>
        <v>5</v>
      </c>
      <c r="B7" s="2" t="s">
        <v>220</v>
      </c>
      <c r="C7" s="2" t="s">
        <v>221</v>
      </c>
      <c r="D7" s="13" t="s">
        <v>155</v>
      </c>
      <c r="E7" s="16"/>
      <c r="F7" s="17" t="s">
        <v>469</v>
      </c>
    </row>
    <row r="8" spans="1:6" ht="12.75">
      <c r="A8" s="2">
        <f t="shared" si="0"/>
        <v>6</v>
      </c>
      <c r="B8" s="2" t="s">
        <v>128</v>
      </c>
      <c r="C8" s="2" t="s">
        <v>198</v>
      </c>
      <c r="D8" s="14" t="s">
        <v>438</v>
      </c>
      <c r="E8" s="18" t="s">
        <v>455</v>
      </c>
      <c r="F8" s="16"/>
    </row>
    <row r="9" spans="1:6" ht="12.75">
      <c r="A9" s="2">
        <f t="shared" si="0"/>
        <v>7</v>
      </c>
      <c r="B9" s="2" t="s">
        <v>133</v>
      </c>
      <c r="C9" s="2" t="s">
        <v>32</v>
      </c>
      <c r="D9" s="13" t="s">
        <v>440</v>
      </c>
      <c r="E9" s="15" t="s">
        <v>456</v>
      </c>
      <c r="F9" s="16"/>
    </row>
    <row r="10" spans="1:7" ht="12.75">
      <c r="A10" s="2">
        <f t="shared" si="0"/>
        <v>8</v>
      </c>
      <c r="B10" s="2" t="s">
        <v>204</v>
      </c>
      <c r="C10" s="2" t="s">
        <v>170</v>
      </c>
      <c r="D10" s="15" t="s">
        <v>441</v>
      </c>
      <c r="F10" s="16"/>
      <c r="G10" s="13" t="s">
        <v>331</v>
      </c>
    </row>
    <row r="11" spans="1:7" ht="12.75">
      <c r="A11" s="2">
        <f t="shared" si="0"/>
        <v>9</v>
      </c>
      <c r="B11" s="2" t="s">
        <v>160</v>
      </c>
      <c r="C11" s="2" t="s">
        <v>161</v>
      </c>
      <c r="D11" s="13" t="s">
        <v>436</v>
      </c>
      <c r="F11" s="16"/>
      <c r="G11" s="17" t="s">
        <v>477</v>
      </c>
    </row>
    <row r="12" spans="1:7" ht="12.75">
      <c r="A12" s="2">
        <f t="shared" si="0"/>
        <v>10</v>
      </c>
      <c r="B12" s="2" t="s">
        <v>735</v>
      </c>
      <c r="C12" s="2" t="s">
        <v>189</v>
      </c>
      <c r="D12" s="14" t="s">
        <v>437</v>
      </c>
      <c r="E12" s="13" t="s">
        <v>442</v>
      </c>
      <c r="F12" s="16"/>
      <c r="G12" s="16"/>
    </row>
    <row r="13" spans="1:7" ht="12.75">
      <c r="A13" s="2">
        <f t="shared" si="0"/>
        <v>11</v>
      </c>
      <c r="B13" s="2" t="s">
        <v>196</v>
      </c>
      <c r="C13" s="2" t="s">
        <v>95</v>
      </c>
      <c r="D13" s="13" t="s">
        <v>442</v>
      </c>
      <c r="E13" s="14" t="s">
        <v>464</v>
      </c>
      <c r="F13" s="16"/>
      <c r="G13" s="16"/>
    </row>
    <row r="14" spans="1:7" ht="12.75">
      <c r="A14" s="2">
        <f t="shared" si="0"/>
        <v>12</v>
      </c>
      <c r="B14" s="2" t="s">
        <v>229</v>
      </c>
      <c r="C14" s="2" t="s">
        <v>105</v>
      </c>
      <c r="D14" s="15" t="s">
        <v>443</v>
      </c>
      <c r="E14" s="16"/>
      <c r="F14" s="18" t="s">
        <v>442</v>
      </c>
      <c r="G14" s="16"/>
    </row>
    <row r="15" spans="1:7" ht="12.75">
      <c r="A15" s="2">
        <f t="shared" si="0"/>
        <v>13</v>
      </c>
      <c r="B15" s="2" t="s">
        <v>228</v>
      </c>
      <c r="C15" s="2" t="s">
        <v>105</v>
      </c>
      <c r="D15" s="13" t="s">
        <v>450</v>
      </c>
      <c r="F15" s="15" t="s">
        <v>467</v>
      </c>
      <c r="G15" s="16"/>
    </row>
    <row r="16" spans="1:7" ht="12.75">
      <c r="A16" s="2">
        <f t="shared" si="0"/>
        <v>14</v>
      </c>
      <c r="B16" s="2" t="s">
        <v>219</v>
      </c>
      <c r="C16" s="2" t="s">
        <v>221</v>
      </c>
      <c r="D16" s="14" t="s">
        <v>451</v>
      </c>
      <c r="E16" s="19" t="s">
        <v>450</v>
      </c>
      <c r="G16" s="16"/>
    </row>
    <row r="17" spans="1:7" ht="12.75">
      <c r="A17" s="2">
        <f t="shared" si="0"/>
        <v>15</v>
      </c>
      <c r="B17" s="2" t="s">
        <v>202</v>
      </c>
      <c r="C17" s="2" t="s">
        <v>35</v>
      </c>
      <c r="D17" s="13" t="s">
        <v>432</v>
      </c>
      <c r="E17" s="15" t="s">
        <v>457</v>
      </c>
      <c r="G17" s="16"/>
    </row>
    <row r="18" spans="1:8" ht="12.75">
      <c r="A18" s="2">
        <f t="shared" si="0"/>
        <v>16</v>
      </c>
      <c r="B18" s="2" t="s">
        <v>201</v>
      </c>
      <c r="C18" s="2" t="s">
        <v>39</v>
      </c>
      <c r="D18" s="15" t="s">
        <v>433</v>
      </c>
      <c r="G18" s="16"/>
      <c r="H18" s="16" t="s">
        <v>453</v>
      </c>
    </row>
    <row r="19" spans="1:8" ht="12.75">
      <c r="A19" s="2">
        <f t="shared" si="0"/>
        <v>17</v>
      </c>
      <c r="B19" s="2" t="s">
        <v>197</v>
      </c>
      <c r="C19" s="2" t="s">
        <v>95</v>
      </c>
      <c r="D19" s="13" t="s">
        <v>448</v>
      </c>
      <c r="G19" s="16"/>
      <c r="H19" s="17" t="s">
        <v>500</v>
      </c>
    </row>
    <row r="20" spans="1:7" ht="12.75">
      <c r="A20" s="2">
        <f t="shared" si="0"/>
        <v>18</v>
      </c>
      <c r="B20" s="2" t="s">
        <v>418</v>
      </c>
      <c r="C20" s="2" t="s">
        <v>33</v>
      </c>
      <c r="D20" s="14" t="s">
        <v>449</v>
      </c>
      <c r="E20" s="13" t="s">
        <v>446</v>
      </c>
      <c r="G20" s="16"/>
    </row>
    <row r="21" spans="1:7" ht="12.75">
      <c r="A21" s="2">
        <f t="shared" si="0"/>
        <v>19</v>
      </c>
      <c r="B21" s="2" t="s">
        <v>169</v>
      </c>
      <c r="C21" s="2" t="s">
        <v>170</v>
      </c>
      <c r="D21" s="13" t="s">
        <v>446</v>
      </c>
      <c r="E21" s="14" t="s">
        <v>459</v>
      </c>
      <c r="G21" s="16"/>
    </row>
    <row r="22" spans="1:7" ht="12.75">
      <c r="A22" s="2">
        <f t="shared" si="0"/>
        <v>20</v>
      </c>
      <c r="B22" s="2" t="s">
        <v>127</v>
      </c>
      <c r="C22" s="2" t="s">
        <v>189</v>
      </c>
      <c r="D22" s="15" t="s">
        <v>447</v>
      </c>
      <c r="E22" s="16"/>
      <c r="F22" s="13" t="s">
        <v>460</v>
      </c>
      <c r="G22" s="16"/>
    </row>
    <row r="23" spans="1:7" ht="12.75">
      <c r="A23" s="2">
        <f t="shared" si="0"/>
        <v>21</v>
      </c>
      <c r="B23" s="2" t="s">
        <v>203</v>
      </c>
      <c r="C23" s="2" t="s">
        <v>35</v>
      </c>
      <c r="D23" s="13" t="s">
        <v>444</v>
      </c>
      <c r="F23" s="14" t="s">
        <v>476</v>
      </c>
      <c r="G23" s="16"/>
    </row>
    <row r="24" spans="1:7" ht="12.75">
      <c r="A24" s="2">
        <f t="shared" si="0"/>
        <v>22</v>
      </c>
      <c r="B24" s="2" t="s">
        <v>231</v>
      </c>
      <c r="C24" s="2" t="s">
        <v>39</v>
      </c>
      <c r="D24" s="14" t="s">
        <v>445</v>
      </c>
      <c r="E24" s="19" t="s">
        <v>460</v>
      </c>
      <c r="F24" s="16"/>
      <c r="G24" s="16"/>
    </row>
    <row r="25" spans="1:7" ht="12.75">
      <c r="A25" s="2">
        <f t="shared" si="0"/>
        <v>23</v>
      </c>
      <c r="B25" s="2" t="s">
        <v>212</v>
      </c>
      <c r="C25" s="2" t="s">
        <v>30</v>
      </c>
      <c r="D25" s="13" t="s">
        <v>460</v>
      </c>
      <c r="E25" s="20" t="s">
        <v>466</v>
      </c>
      <c r="F25" s="16"/>
      <c r="G25" s="16"/>
    </row>
    <row r="26" spans="1:7" ht="12.75">
      <c r="A26" s="2">
        <f t="shared" si="0"/>
        <v>24</v>
      </c>
      <c r="B26" s="2" t="s">
        <v>352</v>
      </c>
      <c r="C26" s="2" t="s">
        <v>189</v>
      </c>
      <c r="D26" s="15" t="s">
        <v>461</v>
      </c>
      <c r="F26" s="16"/>
      <c r="G26" s="18" t="s">
        <v>453</v>
      </c>
    </row>
    <row r="27" spans="1:7" ht="12.75">
      <c r="A27" s="2">
        <f t="shared" si="0"/>
        <v>25</v>
      </c>
      <c r="B27" s="2" t="s">
        <v>211</v>
      </c>
      <c r="C27" s="5" t="s">
        <v>131</v>
      </c>
      <c r="D27" s="13" t="s">
        <v>453</v>
      </c>
      <c r="F27" s="16"/>
      <c r="G27" s="21" t="s">
        <v>487</v>
      </c>
    </row>
    <row r="28" spans="1:6" ht="12.75">
      <c r="A28" s="2">
        <f t="shared" si="0"/>
        <v>26</v>
      </c>
      <c r="B28" s="2" t="s">
        <v>194</v>
      </c>
      <c r="C28" s="2" t="s">
        <v>95</v>
      </c>
      <c r="D28" s="14" t="s">
        <v>454</v>
      </c>
      <c r="E28" s="13" t="s">
        <v>453</v>
      </c>
      <c r="F28" s="16"/>
    </row>
    <row r="29" spans="1:6" ht="12.75">
      <c r="A29" s="2">
        <f t="shared" si="0"/>
        <v>27</v>
      </c>
      <c r="B29" s="2" t="s">
        <v>142</v>
      </c>
      <c r="C29" s="2" t="s">
        <v>44</v>
      </c>
      <c r="D29" s="13" t="s">
        <v>462</v>
      </c>
      <c r="E29" s="14" t="s">
        <v>465</v>
      </c>
      <c r="F29" s="16"/>
    </row>
    <row r="30" spans="1:6" ht="12.75">
      <c r="A30" s="2">
        <f t="shared" si="0"/>
        <v>28</v>
      </c>
      <c r="B30" s="5" t="s">
        <v>319</v>
      </c>
      <c r="C30" s="5" t="s">
        <v>39</v>
      </c>
      <c r="D30" s="15" t="s">
        <v>463</v>
      </c>
      <c r="E30" s="16"/>
      <c r="F30" s="18" t="s">
        <v>453</v>
      </c>
    </row>
    <row r="31" spans="1:6" ht="12.75">
      <c r="A31" s="2">
        <f t="shared" si="0"/>
        <v>29</v>
      </c>
      <c r="B31" s="2" t="s">
        <v>153</v>
      </c>
      <c r="C31" s="2" t="s">
        <v>198</v>
      </c>
      <c r="D31" s="13" t="s">
        <v>434</v>
      </c>
      <c r="F31" s="15" t="s">
        <v>468</v>
      </c>
    </row>
    <row r="32" spans="1:5" ht="12.75">
      <c r="A32" s="2">
        <f t="shared" si="0"/>
        <v>30</v>
      </c>
      <c r="B32" s="2" t="s">
        <v>215</v>
      </c>
      <c r="C32" s="2" t="s">
        <v>170</v>
      </c>
      <c r="D32" s="14" t="s">
        <v>435</v>
      </c>
      <c r="E32" s="19" t="s">
        <v>434</v>
      </c>
    </row>
    <row r="33" spans="1:5" ht="12.75">
      <c r="A33" s="2">
        <f t="shared" si="0"/>
        <v>31</v>
      </c>
      <c r="B33" s="2"/>
      <c r="C33" s="2"/>
      <c r="E33" s="20" t="s">
        <v>458</v>
      </c>
    </row>
    <row r="34" spans="1:4" ht="12.75">
      <c r="A34" s="2">
        <f t="shared" si="0"/>
        <v>32</v>
      </c>
      <c r="B34" s="2" t="s">
        <v>96</v>
      </c>
      <c r="C34" s="5" t="s">
        <v>39</v>
      </c>
      <c r="D34" s="15"/>
    </row>
  </sheetData>
  <printOptions/>
  <pageMargins left="0.75" right="0.75" top="1" bottom="1" header="0.5" footer="0.5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1">
      <selection activeCell="E23" sqref="E23"/>
    </sheetView>
  </sheetViews>
  <sheetFormatPr defaultColWidth="9.140625" defaultRowHeight="12.75"/>
  <sheetData>
    <row r="1" spans="2:10" ht="12.75">
      <c r="B1" t="s">
        <v>20</v>
      </c>
      <c r="J1" t="s">
        <v>21</v>
      </c>
    </row>
    <row r="2" spans="1:15" ht="12.75">
      <c r="A2" t="s">
        <v>291</v>
      </c>
      <c r="E2" t="s">
        <v>77</v>
      </c>
      <c r="F2" t="s">
        <v>78</v>
      </c>
      <c r="G2" t="s">
        <v>79</v>
      </c>
      <c r="I2" t="s">
        <v>291</v>
      </c>
      <c r="M2" t="s">
        <v>77</v>
      </c>
      <c r="N2" t="s">
        <v>80</v>
      </c>
      <c r="O2" t="s">
        <v>79</v>
      </c>
    </row>
    <row r="3" spans="1:15" ht="12.75">
      <c r="A3">
        <v>21</v>
      </c>
      <c r="B3" s="6">
        <v>0.375</v>
      </c>
      <c r="C3" t="s">
        <v>12</v>
      </c>
      <c r="D3" t="s">
        <v>289</v>
      </c>
      <c r="E3">
        <v>27</v>
      </c>
      <c r="F3">
        <v>11</v>
      </c>
      <c r="G3">
        <f aca="true" t="shared" si="0" ref="G3:G13">E3+F3</f>
        <v>38</v>
      </c>
      <c r="I3">
        <v>15</v>
      </c>
      <c r="J3" s="6">
        <v>0.375</v>
      </c>
      <c r="K3" t="s">
        <v>11</v>
      </c>
      <c r="L3" t="s">
        <v>119</v>
      </c>
      <c r="M3">
        <v>28</v>
      </c>
      <c r="N3">
        <v>7</v>
      </c>
      <c r="O3">
        <f aca="true" t="shared" si="1" ref="O3:O10">M3+N3</f>
        <v>35</v>
      </c>
    </row>
    <row r="4" spans="1:15" ht="12.75">
      <c r="A4">
        <v>4</v>
      </c>
      <c r="B4" s="6">
        <v>0.375</v>
      </c>
      <c r="C4" t="s">
        <v>16</v>
      </c>
      <c r="D4" t="s">
        <v>290</v>
      </c>
      <c r="E4">
        <v>6</v>
      </c>
      <c r="F4">
        <v>0</v>
      </c>
      <c r="G4">
        <f t="shared" si="0"/>
        <v>6</v>
      </c>
      <c r="I4">
        <v>6</v>
      </c>
      <c r="J4" s="6">
        <v>0.375</v>
      </c>
      <c r="K4" t="s">
        <v>4</v>
      </c>
      <c r="L4">
        <v>43</v>
      </c>
      <c r="N4">
        <v>42</v>
      </c>
      <c r="O4">
        <f t="shared" si="1"/>
        <v>42</v>
      </c>
    </row>
    <row r="5" spans="1:15" ht="12.75">
      <c r="A5">
        <v>25</v>
      </c>
      <c r="B5" s="6">
        <v>0.375</v>
      </c>
      <c r="C5" t="s">
        <v>5</v>
      </c>
      <c r="D5">
        <v>27</v>
      </c>
      <c r="E5">
        <v>0</v>
      </c>
      <c r="F5">
        <v>26</v>
      </c>
      <c r="G5">
        <f t="shared" si="0"/>
        <v>26</v>
      </c>
      <c r="I5">
        <v>43</v>
      </c>
      <c r="J5" s="6">
        <v>0.4166666666666667</v>
      </c>
      <c r="K5" t="s">
        <v>18</v>
      </c>
      <c r="L5" t="s">
        <v>120</v>
      </c>
      <c r="M5">
        <v>6</v>
      </c>
      <c r="N5">
        <v>3</v>
      </c>
      <c r="O5">
        <f>M5+N5</f>
        <v>9</v>
      </c>
    </row>
    <row r="6" spans="1:15" ht="12.75">
      <c r="A6">
        <v>4</v>
      </c>
      <c r="B6" s="6">
        <v>0.4166666666666667</v>
      </c>
      <c r="C6" t="s">
        <v>17</v>
      </c>
      <c r="D6">
        <v>33</v>
      </c>
      <c r="E6">
        <v>6</v>
      </c>
      <c r="F6">
        <v>0</v>
      </c>
      <c r="G6">
        <f t="shared" si="0"/>
        <v>6</v>
      </c>
      <c r="I6">
        <v>12</v>
      </c>
      <c r="J6" s="6">
        <v>0.4375</v>
      </c>
      <c r="K6" t="s">
        <v>3</v>
      </c>
      <c r="L6">
        <v>12</v>
      </c>
      <c r="N6">
        <v>11</v>
      </c>
      <c r="O6">
        <f t="shared" si="1"/>
        <v>11</v>
      </c>
    </row>
    <row r="7" spans="1:15" ht="12.75">
      <c r="A7">
        <v>2</v>
      </c>
      <c r="B7" s="6">
        <v>0.4166666666666667</v>
      </c>
      <c r="C7" t="s">
        <v>29</v>
      </c>
      <c r="D7" t="s">
        <v>119</v>
      </c>
      <c r="E7">
        <v>2</v>
      </c>
      <c r="F7">
        <v>0</v>
      </c>
      <c r="G7">
        <f t="shared" si="0"/>
        <v>2</v>
      </c>
      <c r="I7">
        <v>54</v>
      </c>
      <c r="J7" s="6">
        <v>0.4791666666666667</v>
      </c>
      <c r="K7" t="s">
        <v>2</v>
      </c>
      <c r="L7" t="s">
        <v>293</v>
      </c>
      <c r="M7">
        <v>78</v>
      </c>
      <c r="N7">
        <v>27</v>
      </c>
      <c r="O7">
        <f t="shared" si="1"/>
        <v>105</v>
      </c>
    </row>
    <row r="8" spans="1:15" ht="12.75">
      <c r="A8">
        <v>45</v>
      </c>
      <c r="B8" s="6">
        <v>0.4583333333333333</v>
      </c>
      <c r="C8" t="s">
        <v>8</v>
      </c>
      <c r="D8" t="s">
        <v>75</v>
      </c>
      <c r="E8">
        <v>44</v>
      </c>
      <c r="F8">
        <v>0</v>
      </c>
      <c r="G8">
        <f t="shared" si="0"/>
        <v>44</v>
      </c>
      <c r="I8">
        <v>6</v>
      </c>
      <c r="J8" s="6">
        <v>0.5208333333333334</v>
      </c>
      <c r="K8" t="s">
        <v>27</v>
      </c>
      <c r="L8" t="s">
        <v>120</v>
      </c>
      <c r="M8">
        <v>6</v>
      </c>
      <c r="N8">
        <v>3</v>
      </c>
      <c r="O8">
        <f t="shared" si="1"/>
        <v>9</v>
      </c>
    </row>
    <row r="9" spans="1:15" ht="12.75">
      <c r="A9">
        <v>4</v>
      </c>
      <c r="B9" s="6">
        <v>0.5208333333333334</v>
      </c>
      <c r="C9" t="s">
        <v>28</v>
      </c>
      <c r="D9" t="s">
        <v>74</v>
      </c>
      <c r="E9">
        <v>6</v>
      </c>
      <c r="F9">
        <v>0</v>
      </c>
      <c r="G9">
        <f t="shared" si="0"/>
        <v>6</v>
      </c>
      <c r="I9">
        <v>15</v>
      </c>
      <c r="J9" s="6">
        <v>0.5625</v>
      </c>
      <c r="K9" t="s">
        <v>10</v>
      </c>
      <c r="L9" t="s">
        <v>72</v>
      </c>
      <c r="M9">
        <v>36</v>
      </c>
      <c r="N9">
        <v>7</v>
      </c>
      <c r="O9">
        <f t="shared" si="1"/>
        <v>43</v>
      </c>
    </row>
    <row r="10" spans="1:15" ht="12.75">
      <c r="A10">
        <v>4</v>
      </c>
      <c r="B10" s="6">
        <v>0.5208333333333334</v>
      </c>
      <c r="C10" t="s">
        <v>22</v>
      </c>
      <c r="D10" t="s">
        <v>76</v>
      </c>
      <c r="E10">
        <v>6</v>
      </c>
      <c r="F10">
        <v>0</v>
      </c>
      <c r="G10">
        <f t="shared" si="0"/>
        <v>6</v>
      </c>
      <c r="I10">
        <v>3</v>
      </c>
      <c r="J10" s="6">
        <v>0.5833333333333334</v>
      </c>
      <c r="K10" t="s">
        <v>6</v>
      </c>
      <c r="L10" t="s">
        <v>76</v>
      </c>
      <c r="M10">
        <v>3</v>
      </c>
      <c r="O10">
        <f t="shared" si="1"/>
        <v>3</v>
      </c>
    </row>
    <row r="11" spans="1:10" ht="12.75">
      <c r="A11">
        <v>37</v>
      </c>
      <c r="B11" s="6">
        <v>0.5416666666666666</v>
      </c>
      <c r="C11" t="s">
        <v>7</v>
      </c>
      <c r="D11" t="s">
        <v>73</v>
      </c>
      <c r="E11">
        <v>0</v>
      </c>
      <c r="F11">
        <v>36</v>
      </c>
      <c r="G11">
        <f t="shared" si="0"/>
        <v>36</v>
      </c>
      <c r="J11" s="6"/>
    </row>
    <row r="12" spans="1:10" ht="12.75">
      <c r="A12">
        <v>24</v>
      </c>
      <c r="B12" s="6">
        <v>0.5625</v>
      </c>
      <c r="C12" t="s">
        <v>14</v>
      </c>
      <c r="D12" t="s">
        <v>292</v>
      </c>
      <c r="E12">
        <v>36</v>
      </c>
      <c r="F12">
        <v>11</v>
      </c>
      <c r="G12">
        <f t="shared" si="0"/>
        <v>47</v>
      </c>
      <c r="J12" s="6"/>
    </row>
    <row r="13" spans="1:10" ht="12.75">
      <c r="A13">
        <v>5</v>
      </c>
      <c r="B13" s="6">
        <v>0.5625</v>
      </c>
      <c r="C13" t="s">
        <v>15</v>
      </c>
      <c r="D13" t="s">
        <v>73</v>
      </c>
      <c r="E13">
        <v>10</v>
      </c>
      <c r="F13">
        <v>0</v>
      </c>
      <c r="G13">
        <f t="shared" si="0"/>
        <v>10</v>
      </c>
      <c r="J13" s="6"/>
    </row>
    <row r="14" spans="2:15" ht="12.75">
      <c r="B14" s="6"/>
      <c r="F14" s="22">
        <f>SUM(F3:F13)</f>
        <v>84</v>
      </c>
      <c r="G14" s="22">
        <f>SUM(G3:G13)</f>
        <v>227</v>
      </c>
      <c r="H14" s="22"/>
      <c r="I14" s="22"/>
      <c r="N14" s="22">
        <f>SUM(N3:N13)</f>
        <v>100</v>
      </c>
      <c r="O14" s="22">
        <f>SUM(O3:O13)</f>
        <v>257</v>
      </c>
    </row>
    <row r="18" spans="3:10" ht="12.75">
      <c r="C18" t="s">
        <v>12</v>
      </c>
      <c r="J18" s="6"/>
    </row>
    <row r="19" spans="3:11" ht="12.75">
      <c r="C19" t="s">
        <v>16</v>
      </c>
      <c r="K19" s="6"/>
    </row>
    <row r="20" ht="12.75">
      <c r="C20" t="s">
        <v>5</v>
      </c>
    </row>
    <row r="21" ht="12.75">
      <c r="C21" t="s">
        <v>7</v>
      </c>
    </row>
    <row r="22" ht="12.75">
      <c r="C22" t="s">
        <v>14</v>
      </c>
    </row>
    <row r="23" ht="12.75">
      <c r="C23" t="s">
        <v>15</v>
      </c>
    </row>
    <row r="24" ht="12.75">
      <c r="C24" t="s">
        <v>17</v>
      </c>
    </row>
    <row r="25" ht="12.75">
      <c r="C25" t="s">
        <v>29</v>
      </c>
    </row>
    <row r="26" ht="12.75">
      <c r="C26" t="s">
        <v>22</v>
      </c>
    </row>
    <row r="27" ht="12.75">
      <c r="C27" t="s">
        <v>28</v>
      </c>
    </row>
    <row r="28" ht="12.75">
      <c r="C28" t="s">
        <v>8</v>
      </c>
    </row>
  </sheetData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88"/>
  <sheetViews>
    <sheetView view="pageBreakPreview" zoomScale="60" zoomScaleNormal="60" workbookViewId="0" topLeftCell="A22">
      <selection activeCell="B44" sqref="B44:C44"/>
    </sheetView>
  </sheetViews>
  <sheetFormatPr defaultColWidth="9.140625" defaultRowHeight="12.75"/>
  <cols>
    <col min="1" max="1" width="19.140625" style="0" customWidth="1"/>
    <col min="2" max="2" width="19.28125" style="0" customWidth="1"/>
    <col min="3" max="3" width="12.421875" style="0" customWidth="1"/>
  </cols>
  <sheetData>
    <row r="1" ht="12.75">
      <c r="A1" t="s">
        <v>391</v>
      </c>
    </row>
    <row r="3" spans="1:38" ht="13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6.5" thickTop="1">
      <c r="A4" s="32"/>
      <c r="B4" s="33"/>
      <c r="C4" s="34"/>
      <c r="D4" s="34"/>
      <c r="E4" s="34"/>
      <c r="F4" s="35"/>
      <c r="G4" s="34"/>
      <c r="H4" s="36" t="s">
        <v>324</v>
      </c>
      <c r="I4" s="37"/>
      <c r="J4" s="213" t="s">
        <v>372</v>
      </c>
      <c r="K4" s="214"/>
      <c r="L4" s="214"/>
      <c r="M4" s="215"/>
      <c r="N4" s="216" t="s">
        <v>325</v>
      </c>
      <c r="O4" s="217"/>
      <c r="P4" s="217"/>
      <c r="Q4" s="218" t="s">
        <v>4</v>
      </c>
      <c r="R4" s="219"/>
      <c r="S4" s="220"/>
      <c r="AI4" s="13"/>
      <c r="AJ4" s="13"/>
      <c r="AK4" s="13"/>
      <c r="AL4" s="13"/>
    </row>
    <row r="5" spans="1:38" ht="16.5" thickBot="1">
      <c r="A5" s="38"/>
      <c r="B5" s="39"/>
      <c r="C5" s="40" t="s">
        <v>326</v>
      </c>
      <c r="D5" s="232"/>
      <c r="E5" s="233"/>
      <c r="F5" s="234"/>
      <c r="G5" s="235" t="s">
        <v>327</v>
      </c>
      <c r="H5" s="236"/>
      <c r="I5" s="236"/>
      <c r="J5" s="237"/>
      <c r="K5" s="237"/>
      <c r="L5" s="237"/>
      <c r="M5" s="238"/>
      <c r="N5" s="41" t="s">
        <v>328</v>
      </c>
      <c r="O5" s="42"/>
      <c r="P5" s="42"/>
      <c r="Q5" s="222"/>
      <c r="R5" s="222"/>
      <c r="S5" s="223"/>
      <c r="AI5" s="13"/>
      <c r="AJ5" s="13"/>
      <c r="AK5" s="13"/>
      <c r="AL5" s="13"/>
    </row>
    <row r="6" spans="1:38" ht="15.75" thickTop="1">
      <c r="A6" s="43"/>
      <c r="B6" s="44" t="s">
        <v>329</v>
      </c>
      <c r="C6" s="45" t="s">
        <v>330</v>
      </c>
      <c r="D6" s="226" t="s">
        <v>154</v>
      </c>
      <c r="E6" s="227"/>
      <c r="F6" s="226" t="s">
        <v>157</v>
      </c>
      <c r="G6" s="227"/>
      <c r="H6" s="226" t="s">
        <v>331</v>
      </c>
      <c r="I6" s="227"/>
      <c r="J6" s="226" t="s">
        <v>156</v>
      </c>
      <c r="K6" s="227"/>
      <c r="L6" s="226"/>
      <c r="M6" s="227"/>
      <c r="N6" s="46" t="s">
        <v>236</v>
      </c>
      <c r="O6" s="47" t="s">
        <v>332</v>
      </c>
      <c r="P6" s="48" t="s">
        <v>333</v>
      </c>
      <c r="Q6" s="49"/>
      <c r="R6" s="228" t="s">
        <v>50</v>
      </c>
      <c r="S6" s="229"/>
      <c r="U6" s="50" t="s">
        <v>334</v>
      </c>
      <c r="V6" s="51"/>
      <c r="W6" s="52" t="s">
        <v>335</v>
      </c>
      <c r="AI6" s="13"/>
      <c r="AJ6" s="13"/>
      <c r="AK6" s="13"/>
      <c r="AL6" s="13"/>
    </row>
    <row r="7" spans="1:38" ht="12.75">
      <c r="A7" s="53" t="s">
        <v>154</v>
      </c>
      <c r="B7" s="54" t="s">
        <v>137</v>
      </c>
      <c r="C7" s="55" t="s">
        <v>39</v>
      </c>
      <c r="D7" s="56"/>
      <c r="E7" s="57"/>
      <c r="F7" s="58">
        <f>+P17</f>
        <v>3</v>
      </c>
      <c r="G7" s="59">
        <f>+Q17</f>
        <v>2</v>
      </c>
      <c r="H7" s="58">
        <f>P13</f>
        <v>3</v>
      </c>
      <c r="I7" s="59">
        <f>Q13</f>
        <v>0</v>
      </c>
      <c r="J7" s="58">
        <f>P15</f>
      </c>
      <c r="K7" s="59">
        <f>Q15</f>
      </c>
      <c r="L7" s="58"/>
      <c r="M7" s="59"/>
      <c r="N7" s="60">
        <f>IF(SUM(D7:M7)=0,"",COUNTIF(E7:E10,"3"))</f>
        <v>2</v>
      </c>
      <c r="O7" s="61">
        <f>IF(SUM(E7:N7)=0,"",COUNTIF(D7:D10,"3"))</f>
        <v>0</v>
      </c>
      <c r="P7" s="62">
        <f>IF(SUM(D7:M7)=0,"",SUM(E7:E10))</f>
        <v>6</v>
      </c>
      <c r="Q7" s="63">
        <f>IF(SUM(D7:M7)=0,"",SUM(D7:D10))</f>
        <v>2</v>
      </c>
      <c r="R7" s="221"/>
      <c r="S7" s="212"/>
      <c r="U7" s="64">
        <f>+U13+U15+U17</f>
        <v>85</v>
      </c>
      <c r="V7" s="65">
        <f>+V13+V15+V17</f>
        <v>56</v>
      </c>
      <c r="W7" s="66">
        <f>+U7-V7</f>
        <v>29</v>
      </c>
      <c r="AI7" s="13"/>
      <c r="AJ7" s="13"/>
      <c r="AK7" s="13"/>
      <c r="AL7" s="13"/>
    </row>
    <row r="8" spans="1:38" ht="12.75">
      <c r="A8" s="67" t="s">
        <v>157</v>
      </c>
      <c r="B8" s="54" t="s">
        <v>226</v>
      </c>
      <c r="C8" s="68" t="s">
        <v>105</v>
      </c>
      <c r="D8" s="69">
        <f>+Q17</f>
        <v>2</v>
      </c>
      <c r="E8" s="70">
        <f>+P17</f>
        <v>3</v>
      </c>
      <c r="F8" s="71"/>
      <c r="G8" s="72"/>
      <c r="H8" s="69">
        <f>P16</f>
        <v>3</v>
      </c>
      <c r="I8" s="70">
        <f>Q16</f>
        <v>2</v>
      </c>
      <c r="J8" s="69">
        <f>P14</f>
      </c>
      <c r="K8" s="70">
        <f>Q14</f>
      </c>
      <c r="L8" s="69"/>
      <c r="M8" s="70"/>
      <c r="N8" s="60">
        <f>IF(SUM(D8:M8)=0,"",COUNTIF(G7:G10,"3"))</f>
        <v>1</v>
      </c>
      <c r="O8" s="61">
        <f>IF(SUM(E8:N8)=0,"",COUNTIF(F7:F10,"3"))</f>
        <v>1</v>
      </c>
      <c r="P8" s="62">
        <f>IF(SUM(D8:M8)=0,"",SUM(G7:G10))</f>
        <v>5</v>
      </c>
      <c r="Q8" s="63">
        <f>IF(SUM(D8:M8)=0,"",SUM(F7:F10))</f>
        <v>5</v>
      </c>
      <c r="R8" s="221"/>
      <c r="S8" s="212"/>
      <c r="U8" s="64">
        <f>+U14+U16+V17</f>
        <v>92</v>
      </c>
      <c r="V8" s="65">
        <f>+V14+V16+U17</f>
        <v>98</v>
      </c>
      <c r="W8" s="66">
        <f>+U8-V8</f>
        <v>-6</v>
      </c>
      <c r="AI8" s="13"/>
      <c r="AJ8" s="13"/>
      <c r="AK8" s="13"/>
      <c r="AL8" s="13"/>
    </row>
    <row r="9" spans="1:38" ht="12.75">
      <c r="A9" s="67" t="s">
        <v>331</v>
      </c>
      <c r="B9" s="54" t="s">
        <v>153</v>
      </c>
      <c r="C9" s="68" t="s">
        <v>198</v>
      </c>
      <c r="D9" s="69">
        <f>+Q13</f>
        <v>0</v>
      </c>
      <c r="E9" s="70">
        <f>+P13</f>
        <v>3</v>
      </c>
      <c r="F9" s="69">
        <f>Q16</f>
        <v>2</v>
      </c>
      <c r="G9" s="70">
        <f>P16</f>
        <v>3</v>
      </c>
      <c r="H9" s="71"/>
      <c r="I9" s="72"/>
      <c r="J9" s="69">
        <f>P18</f>
      </c>
      <c r="K9" s="70">
        <f>Q18</f>
      </c>
      <c r="L9" s="69"/>
      <c r="M9" s="70"/>
      <c r="N9" s="60">
        <f>IF(SUM(D9:M9)=0,"",COUNTIF(I7:I10,"3"))</f>
        <v>0</v>
      </c>
      <c r="O9" s="61">
        <f>IF(SUM(E9:N9)=0,"",COUNTIF(H7:H10,"3"))</f>
        <v>2</v>
      </c>
      <c r="P9" s="62">
        <f>IF(SUM(D9:M9)=0,"",SUM(I7:I10))</f>
        <v>2</v>
      </c>
      <c r="Q9" s="63">
        <f>IF(SUM(D9:M9)=0,"",SUM(H7:H10))</f>
        <v>6</v>
      </c>
      <c r="R9" s="221"/>
      <c r="S9" s="212"/>
      <c r="U9" s="64">
        <f>+V13+V16+U18</f>
        <v>59</v>
      </c>
      <c r="V9" s="65">
        <f>+U13+U16+V18</f>
        <v>82</v>
      </c>
      <c r="W9" s="66">
        <f>+U9-V9</f>
        <v>-23</v>
      </c>
      <c r="AI9" s="13"/>
      <c r="AJ9" s="13"/>
      <c r="AK9" s="13"/>
      <c r="AL9" s="13"/>
    </row>
    <row r="10" spans="1:38" ht="13.5" thickBot="1">
      <c r="A10" s="73" t="s">
        <v>156</v>
      </c>
      <c r="B10" s="74"/>
      <c r="C10" s="75"/>
      <c r="D10" s="76">
        <f>Q15</f>
      </c>
      <c r="E10" s="77">
        <f>P15</f>
      </c>
      <c r="F10" s="76">
        <f>Q14</f>
      </c>
      <c r="G10" s="77">
        <f>P14</f>
      </c>
      <c r="H10" s="76">
        <f>Q18</f>
      </c>
      <c r="I10" s="77">
        <f>P18</f>
      </c>
      <c r="J10" s="78"/>
      <c r="K10" s="79"/>
      <c r="L10" s="76"/>
      <c r="M10" s="77"/>
      <c r="N10" s="80">
        <f>IF(SUM(D10:M10)=0,"",COUNTIF(K7:K10,"3"))</f>
      </c>
      <c r="O10" s="81">
        <f>IF(SUM(E10:N10)=0,"",COUNTIF(J7:J10,"3"))</f>
      </c>
      <c r="P10" s="82">
        <f>IF(SUM(D10:M11)=0,"",SUM(K7:K10))</f>
      </c>
      <c r="Q10" s="83">
        <f>IF(SUM(D10:M10)=0,"",SUM(J7:J10))</f>
      </c>
      <c r="R10" s="224"/>
      <c r="S10" s="225"/>
      <c r="U10" s="64">
        <f>+V14+V15+V18</f>
        <v>0</v>
      </c>
      <c r="V10" s="65">
        <f>+U14+U15+U18</f>
        <v>0</v>
      </c>
      <c r="W10" s="66">
        <f>+U10-V10</f>
        <v>0</v>
      </c>
      <c r="AI10" s="13"/>
      <c r="AJ10" s="13"/>
      <c r="AK10" s="13"/>
      <c r="AL10" s="13"/>
    </row>
    <row r="11" spans="1:38" ht="15.75" thickTop="1">
      <c r="A11" s="84"/>
      <c r="B11" s="85" t="s">
        <v>336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8"/>
      <c r="U11" s="89"/>
      <c r="V11" s="90" t="s">
        <v>337</v>
      </c>
      <c r="W11" s="91">
        <f>SUM(W7:W10)</f>
        <v>0</v>
      </c>
      <c r="X11" s="90" t="str">
        <f>IF(W11=0,"OK","Virhe")</f>
        <v>OK</v>
      </c>
      <c r="AI11" s="13"/>
      <c r="AJ11" s="13"/>
      <c r="AK11" s="13"/>
      <c r="AL11" s="13"/>
    </row>
    <row r="12" spans="1:38" ht="15.75" thickBot="1">
      <c r="A12" s="92"/>
      <c r="B12" s="93" t="s">
        <v>338</v>
      </c>
      <c r="C12" s="94"/>
      <c r="D12" s="94"/>
      <c r="E12" s="95"/>
      <c r="F12" s="248" t="s">
        <v>51</v>
      </c>
      <c r="G12" s="240"/>
      <c r="H12" s="239" t="s">
        <v>52</v>
      </c>
      <c r="I12" s="240"/>
      <c r="J12" s="239" t="s">
        <v>53</v>
      </c>
      <c r="K12" s="240"/>
      <c r="L12" s="239" t="s">
        <v>68</v>
      </c>
      <c r="M12" s="240"/>
      <c r="N12" s="239" t="s">
        <v>69</v>
      </c>
      <c r="O12" s="240"/>
      <c r="P12" s="241" t="s">
        <v>48</v>
      </c>
      <c r="Q12" s="242"/>
      <c r="S12" s="96"/>
      <c r="U12" s="97" t="s">
        <v>334</v>
      </c>
      <c r="V12" s="98"/>
      <c r="W12" s="52" t="s">
        <v>335</v>
      </c>
      <c r="AI12" s="13"/>
      <c r="AJ12" s="13"/>
      <c r="AK12" s="13"/>
      <c r="AL12" s="13"/>
    </row>
    <row r="13" spans="1:38" ht="15.75">
      <c r="A13" s="99" t="s">
        <v>339</v>
      </c>
      <c r="B13" s="100" t="str">
        <f>IF(B7&gt;"",B7,"")</f>
        <v>Emil Rantatulkkila</v>
      </c>
      <c r="C13" s="101" t="str">
        <f>IF(B9&gt;"",B9,"")</f>
        <v>Asko Keinonen</v>
      </c>
      <c r="D13" s="86"/>
      <c r="E13" s="102"/>
      <c r="F13" s="245">
        <v>3</v>
      </c>
      <c r="G13" s="246"/>
      <c r="H13" s="243">
        <v>9</v>
      </c>
      <c r="I13" s="244"/>
      <c r="J13" s="243">
        <v>1</v>
      </c>
      <c r="K13" s="244"/>
      <c r="L13" s="243"/>
      <c r="M13" s="244"/>
      <c r="N13" s="247"/>
      <c r="O13" s="244"/>
      <c r="P13" s="103">
        <f aca="true" t="shared" si="0" ref="P13:P18">IF(COUNT(F13:N13)=0,"",COUNTIF(F13:N13,"&gt;=0"))</f>
        <v>3</v>
      </c>
      <c r="Q13" s="104">
        <f aca="true" t="shared" si="1" ref="Q13:Q18">IF(COUNT(F13:N13)=0,"",(IF(LEFT(F13,1)="-",1,0)+IF(LEFT(H13,1)="-",1,0)+IF(LEFT(J13,1)="-",1,0)+IF(LEFT(L13,1)="-",1,0)+IF(LEFT(N13,1)="-",1,0)))</f>
        <v>0</v>
      </c>
      <c r="R13" s="105"/>
      <c r="S13" s="106"/>
      <c r="U13" s="107">
        <f aca="true" t="shared" si="2" ref="U13:V18">+Y13+AA13+AC13+AE13+AG13</f>
        <v>33</v>
      </c>
      <c r="V13" s="108">
        <f t="shared" si="2"/>
        <v>13</v>
      </c>
      <c r="W13" s="109">
        <f aca="true" t="shared" si="3" ref="W13:W18">+U13-V13</f>
        <v>20</v>
      </c>
      <c r="Y13" s="110">
        <f aca="true" t="shared" si="4" ref="Y13:Y18">IF(F13="",0,IF(LEFT(F13,1)="-",ABS(F13),(IF(F13&gt;9,F13+2,11))))</f>
        <v>11</v>
      </c>
      <c r="Z13" s="111">
        <f aca="true" t="shared" si="5" ref="Z13:Z18">IF(F13="",0,IF(LEFT(F13,1)="-",(IF(ABS(F13)&gt;9,(ABS(F13)+2),11)),F13))</f>
        <v>3</v>
      </c>
      <c r="AA13" s="110">
        <f aca="true" t="shared" si="6" ref="AA13:AA18">IF(H13="",0,IF(LEFT(H13,1)="-",ABS(H13),(IF(H13&gt;9,H13+2,11))))</f>
        <v>11</v>
      </c>
      <c r="AB13" s="111">
        <f aca="true" t="shared" si="7" ref="AB13:AB18">IF(H13="",0,IF(LEFT(H13,1)="-",(IF(ABS(H13)&gt;9,(ABS(H13)+2),11)),H13))</f>
        <v>9</v>
      </c>
      <c r="AC13" s="110">
        <f aca="true" t="shared" si="8" ref="AC13:AC18">IF(J13="",0,IF(LEFT(J13,1)="-",ABS(J13),(IF(J13&gt;9,J13+2,11))))</f>
        <v>11</v>
      </c>
      <c r="AD13" s="111">
        <f aca="true" t="shared" si="9" ref="AD13:AD18">IF(J13="",0,IF(LEFT(J13,1)="-",(IF(ABS(J13)&gt;9,(ABS(J13)+2),11)),J13))</f>
        <v>1</v>
      </c>
      <c r="AE13" s="110">
        <f aca="true" t="shared" si="10" ref="AE13:AE18">IF(L13="",0,IF(LEFT(L13,1)="-",ABS(L13),(IF(L13&gt;9,L13+2,11))))</f>
        <v>0</v>
      </c>
      <c r="AF13" s="111">
        <f aca="true" t="shared" si="11" ref="AF13:AF18">IF(L13="",0,IF(LEFT(L13,1)="-",(IF(ABS(L13)&gt;9,(ABS(L13)+2),11)),L13))</f>
        <v>0</v>
      </c>
      <c r="AG13" s="110">
        <f aca="true" t="shared" si="12" ref="AG13:AG18">IF(N13="",0,IF(LEFT(N13,1)="-",ABS(N13),(IF(N13&gt;9,N13+2,11))))</f>
        <v>0</v>
      </c>
      <c r="AH13" s="111">
        <f aca="true" t="shared" si="13" ref="AH13:AH18">IF(N13="",0,IF(LEFT(N13,1)="-",(IF(ABS(N13)&gt;9,(ABS(N13)+2),11)),N13))</f>
        <v>0</v>
      </c>
      <c r="AI13" s="13"/>
      <c r="AJ13" s="13"/>
      <c r="AK13" s="13"/>
      <c r="AL13" s="13"/>
    </row>
    <row r="14" spans="1:38" ht="15.75">
      <c r="A14" s="99" t="s">
        <v>340</v>
      </c>
      <c r="B14" s="100" t="str">
        <f>IF(B8&gt;"",B8,"")</f>
        <v>Konsta Kähtävä</v>
      </c>
      <c r="C14" s="112">
        <f>IF(B10&gt;"",B10,"")</f>
      </c>
      <c r="D14" s="113"/>
      <c r="E14" s="102"/>
      <c r="F14" s="249"/>
      <c r="G14" s="250"/>
      <c r="H14" s="249"/>
      <c r="I14" s="250"/>
      <c r="J14" s="249"/>
      <c r="K14" s="250"/>
      <c r="L14" s="249"/>
      <c r="M14" s="250"/>
      <c r="N14" s="249"/>
      <c r="O14" s="250"/>
      <c r="P14" s="103">
        <f t="shared" si="0"/>
      </c>
      <c r="Q14" s="104">
        <f t="shared" si="1"/>
      </c>
      <c r="R14" s="114"/>
      <c r="S14" s="115"/>
      <c r="U14" s="107">
        <f t="shared" si="2"/>
        <v>0</v>
      </c>
      <c r="V14" s="108">
        <f t="shared" si="2"/>
        <v>0</v>
      </c>
      <c r="W14" s="109">
        <f t="shared" si="3"/>
        <v>0</v>
      </c>
      <c r="Y14" s="116">
        <f t="shared" si="4"/>
        <v>0</v>
      </c>
      <c r="Z14" s="117">
        <f t="shared" si="5"/>
        <v>0</v>
      </c>
      <c r="AA14" s="116">
        <f t="shared" si="6"/>
        <v>0</v>
      </c>
      <c r="AB14" s="117">
        <f t="shared" si="7"/>
        <v>0</v>
      </c>
      <c r="AC14" s="116">
        <f t="shared" si="8"/>
        <v>0</v>
      </c>
      <c r="AD14" s="117">
        <f t="shared" si="9"/>
        <v>0</v>
      </c>
      <c r="AE14" s="116">
        <f t="shared" si="10"/>
        <v>0</v>
      </c>
      <c r="AF14" s="117">
        <f t="shared" si="11"/>
        <v>0</v>
      </c>
      <c r="AG14" s="116">
        <f t="shared" si="12"/>
        <v>0</v>
      </c>
      <c r="AH14" s="117">
        <f t="shared" si="13"/>
        <v>0</v>
      </c>
      <c r="AI14" s="13"/>
      <c r="AJ14" s="13"/>
      <c r="AK14" s="13"/>
      <c r="AL14" s="13"/>
    </row>
    <row r="15" spans="1:38" ht="16.5" thickBot="1">
      <c r="A15" s="99" t="s">
        <v>341</v>
      </c>
      <c r="B15" s="118" t="str">
        <f>IF(B7&gt;"",B7,"")</f>
        <v>Emil Rantatulkkila</v>
      </c>
      <c r="C15" s="119">
        <f>IF(B10&gt;"",B10,"")</f>
      </c>
      <c r="D15" s="94"/>
      <c r="E15" s="95"/>
      <c r="F15" s="251"/>
      <c r="G15" s="252"/>
      <c r="H15" s="251"/>
      <c r="I15" s="252"/>
      <c r="J15" s="251"/>
      <c r="K15" s="252"/>
      <c r="L15" s="251"/>
      <c r="M15" s="252"/>
      <c r="N15" s="251"/>
      <c r="O15" s="252"/>
      <c r="P15" s="103">
        <f t="shared" si="0"/>
      </c>
      <c r="Q15" s="104">
        <f t="shared" si="1"/>
      </c>
      <c r="R15" s="114"/>
      <c r="S15" s="115"/>
      <c r="U15" s="107">
        <f t="shared" si="2"/>
        <v>0</v>
      </c>
      <c r="V15" s="108">
        <f t="shared" si="2"/>
        <v>0</v>
      </c>
      <c r="W15" s="109">
        <f t="shared" si="3"/>
        <v>0</v>
      </c>
      <c r="Y15" s="116">
        <f t="shared" si="4"/>
        <v>0</v>
      </c>
      <c r="Z15" s="117">
        <f t="shared" si="5"/>
        <v>0</v>
      </c>
      <c r="AA15" s="116">
        <f t="shared" si="6"/>
        <v>0</v>
      </c>
      <c r="AB15" s="117">
        <f t="shared" si="7"/>
        <v>0</v>
      </c>
      <c r="AC15" s="116">
        <f t="shared" si="8"/>
        <v>0</v>
      </c>
      <c r="AD15" s="117">
        <f t="shared" si="9"/>
        <v>0</v>
      </c>
      <c r="AE15" s="116">
        <f t="shared" si="10"/>
        <v>0</v>
      </c>
      <c r="AF15" s="117">
        <f t="shared" si="11"/>
        <v>0</v>
      </c>
      <c r="AG15" s="116">
        <f t="shared" si="12"/>
        <v>0</v>
      </c>
      <c r="AH15" s="117">
        <f t="shared" si="13"/>
        <v>0</v>
      </c>
      <c r="AI15" s="13"/>
      <c r="AJ15" s="13"/>
      <c r="AK15" s="13"/>
      <c r="AL15" s="13"/>
    </row>
    <row r="16" spans="1:38" ht="15.75">
      <c r="A16" s="99" t="s">
        <v>342</v>
      </c>
      <c r="B16" s="100" t="str">
        <f>IF(B8&gt;"",B8,"")</f>
        <v>Konsta Kähtävä</v>
      </c>
      <c r="C16" s="112" t="str">
        <f>IF(B9&gt;"",B9,"")</f>
        <v>Asko Keinonen</v>
      </c>
      <c r="D16" s="86"/>
      <c r="E16" s="102"/>
      <c r="F16" s="243">
        <v>-5</v>
      </c>
      <c r="G16" s="244"/>
      <c r="H16" s="243">
        <v>11</v>
      </c>
      <c r="I16" s="244"/>
      <c r="J16" s="243">
        <v>5</v>
      </c>
      <c r="K16" s="244"/>
      <c r="L16" s="243">
        <v>-9</v>
      </c>
      <c r="M16" s="244"/>
      <c r="N16" s="243">
        <v>8</v>
      </c>
      <c r="O16" s="244"/>
      <c r="P16" s="103">
        <f t="shared" si="0"/>
        <v>3</v>
      </c>
      <c r="Q16" s="104">
        <f t="shared" si="1"/>
        <v>2</v>
      </c>
      <c r="R16" s="114"/>
      <c r="S16" s="115"/>
      <c r="U16" s="107">
        <f t="shared" si="2"/>
        <v>49</v>
      </c>
      <c r="V16" s="108">
        <f t="shared" si="2"/>
        <v>46</v>
      </c>
      <c r="W16" s="109">
        <f t="shared" si="3"/>
        <v>3</v>
      </c>
      <c r="Y16" s="116">
        <f t="shared" si="4"/>
        <v>5</v>
      </c>
      <c r="Z16" s="117">
        <f t="shared" si="5"/>
        <v>11</v>
      </c>
      <c r="AA16" s="116">
        <f t="shared" si="6"/>
        <v>13</v>
      </c>
      <c r="AB16" s="117">
        <f t="shared" si="7"/>
        <v>11</v>
      </c>
      <c r="AC16" s="116">
        <f t="shared" si="8"/>
        <v>11</v>
      </c>
      <c r="AD16" s="117">
        <f t="shared" si="9"/>
        <v>5</v>
      </c>
      <c r="AE16" s="116">
        <f t="shared" si="10"/>
        <v>9</v>
      </c>
      <c r="AF16" s="117">
        <f t="shared" si="11"/>
        <v>11</v>
      </c>
      <c r="AG16" s="116">
        <f t="shared" si="12"/>
        <v>11</v>
      </c>
      <c r="AH16" s="117">
        <f t="shared" si="13"/>
        <v>8</v>
      </c>
      <c r="AI16" s="13"/>
      <c r="AJ16" s="13"/>
      <c r="AK16" s="13"/>
      <c r="AL16" s="13"/>
    </row>
    <row r="17" spans="1:38" ht="15.75">
      <c r="A17" s="99" t="s">
        <v>343</v>
      </c>
      <c r="B17" s="100" t="str">
        <f>IF(B7&gt;"",B7,"")</f>
        <v>Emil Rantatulkkila</v>
      </c>
      <c r="C17" s="112" t="str">
        <f>IF(B8&gt;"",B8,"")</f>
        <v>Konsta Kähtävä</v>
      </c>
      <c r="D17" s="113"/>
      <c r="E17" s="102"/>
      <c r="F17" s="249">
        <v>-5</v>
      </c>
      <c r="G17" s="250"/>
      <c r="H17" s="249">
        <v>-12</v>
      </c>
      <c r="I17" s="250"/>
      <c r="J17" s="253">
        <v>5</v>
      </c>
      <c r="K17" s="250"/>
      <c r="L17" s="249">
        <v>11</v>
      </c>
      <c r="M17" s="250"/>
      <c r="N17" s="249">
        <v>2</v>
      </c>
      <c r="O17" s="250"/>
      <c r="P17" s="103">
        <f t="shared" si="0"/>
        <v>3</v>
      </c>
      <c r="Q17" s="104">
        <f t="shared" si="1"/>
        <v>2</v>
      </c>
      <c r="R17" s="114"/>
      <c r="S17" s="115"/>
      <c r="U17" s="107">
        <f t="shared" si="2"/>
        <v>52</v>
      </c>
      <c r="V17" s="108">
        <f t="shared" si="2"/>
        <v>43</v>
      </c>
      <c r="W17" s="109">
        <f t="shared" si="3"/>
        <v>9</v>
      </c>
      <c r="Y17" s="116">
        <f t="shared" si="4"/>
        <v>5</v>
      </c>
      <c r="Z17" s="117">
        <f t="shared" si="5"/>
        <v>11</v>
      </c>
      <c r="AA17" s="116">
        <f t="shared" si="6"/>
        <v>12</v>
      </c>
      <c r="AB17" s="117">
        <f t="shared" si="7"/>
        <v>14</v>
      </c>
      <c r="AC17" s="116">
        <f t="shared" si="8"/>
        <v>11</v>
      </c>
      <c r="AD17" s="117">
        <f t="shared" si="9"/>
        <v>5</v>
      </c>
      <c r="AE17" s="116">
        <f t="shared" si="10"/>
        <v>13</v>
      </c>
      <c r="AF17" s="117">
        <f t="shared" si="11"/>
        <v>11</v>
      </c>
      <c r="AG17" s="116">
        <f t="shared" si="12"/>
        <v>11</v>
      </c>
      <c r="AH17" s="117">
        <f t="shared" si="13"/>
        <v>2</v>
      </c>
      <c r="AI17" s="13"/>
      <c r="AJ17" s="13"/>
      <c r="AK17" s="13"/>
      <c r="AL17" s="13"/>
    </row>
    <row r="18" spans="1:38" ht="16.5" thickBot="1">
      <c r="A18" s="120" t="s">
        <v>344</v>
      </c>
      <c r="B18" s="121" t="str">
        <f>IF(B9&gt;"",B9,"")</f>
        <v>Asko Keinonen</v>
      </c>
      <c r="C18" s="122">
        <f>IF(B10&gt;"",B10,"")</f>
      </c>
      <c r="D18" s="123"/>
      <c r="E18" s="124"/>
      <c r="F18" s="230"/>
      <c r="G18" s="231"/>
      <c r="H18" s="230"/>
      <c r="I18" s="231"/>
      <c r="J18" s="230"/>
      <c r="K18" s="231"/>
      <c r="L18" s="230"/>
      <c r="M18" s="231"/>
      <c r="N18" s="230"/>
      <c r="O18" s="231"/>
      <c r="P18" s="125">
        <f t="shared" si="0"/>
      </c>
      <c r="Q18" s="126">
        <f t="shared" si="1"/>
      </c>
      <c r="R18" s="127"/>
      <c r="S18" s="128"/>
      <c r="U18" s="107">
        <f t="shared" si="2"/>
        <v>0</v>
      </c>
      <c r="V18" s="108">
        <f t="shared" si="2"/>
        <v>0</v>
      </c>
      <c r="W18" s="109">
        <f t="shared" si="3"/>
        <v>0</v>
      </c>
      <c r="Y18" s="129">
        <f t="shared" si="4"/>
        <v>0</v>
      </c>
      <c r="Z18" s="130">
        <f t="shared" si="5"/>
        <v>0</v>
      </c>
      <c r="AA18" s="129">
        <f t="shared" si="6"/>
        <v>0</v>
      </c>
      <c r="AB18" s="130">
        <f t="shared" si="7"/>
        <v>0</v>
      </c>
      <c r="AC18" s="129">
        <f t="shared" si="8"/>
        <v>0</v>
      </c>
      <c r="AD18" s="130">
        <f t="shared" si="9"/>
        <v>0</v>
      </c>
      <c r="AE18" s="129">
        <f t="shared" si="10"/>
        <v>0</v>
      </c>
      <c r="AF18" s="130">
        <f t="shared" si="11"/>
        <v>0</v>
      </c>
      <c r="AG18" s="129">
        <f t="shared" si="12"/>
        <v>0</v>
      </c>
      <c r="AH18" s="130">
        <f t="shared" si="13"/>
        <v>0</v>
      </c>
      <c r="AI18" s="13"/>
      <c r="AJ18" s="13"/>
      <c r="AK18" s="13"/>
      <c r="AL18" s="13"/>
    </row>
    <row r="19" spans="1:38" ht="13.5" thickTop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ht="13.5" thickBo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ht="16.5" thickTop="1">
      <c r="A21" s="32"/>
      <c r="B21" s="33"/>
      <c r="C21" s="34"/>
      <c r="D21" s="34"/>
      <c r="E21" s="34"/>
      <c r="F21" s="35"/>
      <c r="G21" s="34"/>
      <c r="H21" s="36" t="s">
        <v>324</v>
      </c>
      <c r="I21" s="37"/>
      <c r="J21" s="213" t="s">
        <v>372</v>
      </c>
      <c r="K21" s="214"/>
      <c r="L21" s="214"/>
      <c r="M21" s="215"/>
      <c r="N21" s="216" t="s">
        <v>325</v>
      </c>
      <c r="O21" s="217"/>
      <c r="P21" s="217"/>
      <c r="Q21" s="218" t="s">
        <v>8</v>
      </c>
      <c r="R21" s="219"/>
      <c r="S21" s="220"/>
      <c r="AI21" s="13"/>
      <c r="AJ21" s="13"/>
      <c r="AK21" s="13"/>
      <c r="AL21" s="13"/>
    </row>
    <row r="22" spans="1:38" ht="16.5" thickBot="1">
      <c r="A22" s="38"/>
      <c r="B22" s="39"/>
      <c r="C22" s="40" t="s">
        <v>326</v>
      </c>
      <c r="D22" s="232"/>
      <c r="E22" s="233"/>
      <c r="F22" s="234"/>
      <c r="G22" s="235" t="s">
        <v>327</v>
      </c>
      <c r="H22" s="236"/>
      <c r="I22" s="236"/>
      <c r="J22" s="237"/>
      <c r="K22" s="237"/>
      <c r="L22" s="237"/>
      <c r="M22" s="238"/>
      <c r="N22" s="41" t="s">
        <v>328</v>
      </c>
      <c r="O22" s="42"/>
      <c r="P22" s="42"/>
      <c r="Q22" s="222"/>
      <c r="R22" s="222"/>
      <c r="S22" s="223"/>
      <c r="AI22" s="13"/>
      <c r="AJ22" s="13"/>
      <c r="AK22" s="13"/>
      <c r="AL22" s="13"/>
    </row>
    <row r="23" spans="1:38" ht="15.75" thickTop="1">
      <c r="A23" s="43"/>
      <c r="B23" s="44" t="s">
        <v>329</v>
      </c>
      <c r="C23" s="45" t="s">
        <v>330</v>
      </c>
      <c r="D23" s="226" t="s">
        <v>154</v>
      </c>
      <c r="E23" s="227"/>
      <c r="F23" s="226" t="s">
        <v>157</v>
      </c>
      <c r="G23" s="227"/>
      <c r="H23" s="226" t="s">
        <v>331</v>
      </c>
      <c r="I23" s="227"/>
      <c r="J23" s="226" t="s">
        <v>156</v>
      </c>
      <c r="K23" s="227"/>
      <c r="L23" s="226"/>
      <c r="M23" s="227"/>
      <c r="N23" s="46" t="s">
        <v>236</v>
      </c>
      <c r="O23" s="47" t="s">
        <v>332</v>
      </c>
      <c r="P23" s="48" t="s">
        <v>333</v>
      </c>
      <c r="Q23" s="49"/>
      <c r="R23" s="228" t="s">
        <v>50</v>
      </c>
      <c r="S23" s="229"/>
      <c r="U23" s="50" t="s">
        <v>334</v>
      </c>
      <c r="V23" s="51"/>
      <c r="W23" s="52" t="s">
        <v>335</v>
      </c>
      <c r="AI23" s="13"/>
      <c r="AJ23" s="13"/>
      <c r="AK23" s="13"/>
      <c r="AL23" s="13"/>
    </row>
    <row r="24" spans="1:38" ht="12.75">
      <c r="A24" s="53" t="s">
        <v>154</v>
      </c>
      <c r="B24" s="54" t="s">
        <v>193</v>
      </c>
      <c r="C24" s="55" t="s">
        <v>35</v>
      </c>
      <c r="D24" s="56"/>
      <c r="E24" s="57"/>
      <c r="F24" s="58">
        <f>+P34</f>
        <v>3</v>
      </c>
      <c r="G24" s="59">
        <f>+Q34</f>
        <v>0</v>
      </c>
      <c r="H24" s="58">
        <f>P30</f>
        <v>3</v>
      </c>
      <c r="I24" s="59">
        <f>Q30</f>
        <v>0</v>
      </c>
      <c r="J24" s="58">
        <f>P32</f>
      </c>
      <c r="K24" s="59">
        <f>Q32</f>
      </c>
      <c r="L24" s="58"/>
      <c r="M24" s="59"/>
      <c r="N24" s="60">
        <f>IF(SUM(D24:M24)=0,"",COUNTIF(E24:E27,"3"))</f>
        <v>2</v>
      </c>
      <c r="O24" s="61">
        <f>IF(SUM(E24:N24)=0,"",COUNTIF(D24:D27,"3"))</f>
        <v>0</v>
      </c>
      <c r="P24" s="62">
        <f>IF(SUM(D24:M24)=0,"",SUM(E24:E27))</f>
        <v>6</v>
      </c>
      <c r="Q24" s="63">
        <f>IF(SUM(D24:M24)=0,"",SUM(D24:D27))</f>
        <v>0</v>
      </c>
      <c r="R24" s="221"/>
      <c r="S24" s="212"/>
      <c r="U24" s="64">
        <f>+U30+U32+U34</f>
        <v>66</v>
      </c>
      <c r="V24" s="65">
        <f>+V30+V32+V34</f>
        <v>31</v>
      </c>
      <c r="W24" s="66">
        <f>+U24-V24</f>
        <v>35</v>
      </c>
      <c r="AI24" s="13"/>
      <c r="AJ24" s="13"/>
      <c r="AK24" s="13"/>
      <c r="AL24" s="13"/>
    </row>
    <row r="25" spans="1:38" ht="12.75">
      <c r="A25" s="67" t="s">
        <v>157</v>
      </c>
      <c r="B25" s="54" t="s">
        <v>148</v>
      </c>
      <c r="C25" s="68" t="s">
        <v>218</v>
      </c>
      <c r="D25" s="69">
        <f>+Q34</f>
        <v>0</v>
      </c>
      <c r="E25" s="70">
        <f>+P34</f>
        <v>3</v>
      </c>
      <c r="F25" s="71"/>
      <c r="G25" s="72"/>
      <c r="H25" s="69">
        <f>P33</f>
        <v>1</v>
      </c>
      <c r="I25" s="70">
        <f>Q33</f>
        <v>3</v>
      </c>
      <c r="J25" s="69">
        <f>P31</f>
      </c>
      <c r="K25" s="70">
        <f>Q31</f>
      </c>
      <c r="L25" s="69"/>
      <c r="M25" s="70"/>
      <c r="N25" s="60">
        <f>IF(SUM(D25:M25)=0,"",COUNTIF(G24:G27,"3"))</f>
        <v>0</v>
      </c>
      <c r="O25" s="61">
        <f>IF(SUM(E25:N25)=0,"",COUNTIF(F24:F27,"3"))</f>
        <v>2</v>
      </c>
      <c r="P25" s="62">
        <f>IF(SUM(D25:M25)=0,"",SUM(G24:G27))</f>
        <v>1</v>
      </c>
      <c r="Q25" s="63">
        <f>IF(SUM(D25:M25)=0,"",SUM(F24:F27))</f>
        <v>6</v>
      </c>
      <c r="R25" s="221"/>
      <c r="S25" s="212"/>
      <c r="U25" s="64">
        <f>+U31+U33+V34</f>
        <v>43</v>
      </c>
      <c r="V25" s="65">
        <f>+V31+V33+U34</f>
        <v>72</v>
      </c>
      <c r="W25" s="66">
        <f>+U25-V25</f>
        <v>-29</v>
      </c>
      <c r="AI25" s="13"/>
      <c r="AJ25" s="13"/>
      <c r="AK25" s="13"/>
      <c r="AL25" s="13"/>
    </row>
    <row r="26" spans="1:38" ht="13.5" thickBot="1">
      <c r="A26" s="67" t="s">
        <v>331</v>
      </c>
      <c r="B26" s="74" t="s">
        <v>133</v>
      </c>
      <c r="C26" s="75" t="s">
        <v>32</v>
      </c>
      <c r="D26" s="69">
        <f>+Q30</f>
        <v>0</v>
      </c>
      <c r="E26" s="70">
        <f>+P30</f>
        <v>3</v>
      </c>
      <c r="F26" s="69">
        <f>Q33</f>
        <v>3</v>
      </c>
      <c r="G26" s="70">
        <f>P33</f>
        <v>1</v>
      </c>
      <c r="H26" s="71"/>
      <c r="I26" s="72"/>
      <c r="J26" s="69">
        <f>P35</f>
      </c>
      <c r="K26" s="70">
        <f>Q35</f>
      </c>
      <c r="L26" s="69"/>
      <c r="M26" s="70"/>
      <c r="N26" s="60">
        <f>IF(SUM(D26:M26)=0,"",COUNTIF(I24:I27,"3"))</f>
        <v>1</v>
      </c>
      <c r="O26" s="61">
        <f>IF(SUM(E26:N26)=0,"",COUNTIF(H24:H27,"3"))</f>
        <v>1</v>
      </c>
      <c r="P26" s="62">
        <f>IF(SUM(D26:M26)=0,"",SUM(I24:I27))</f>
        <v>3</v>
      </c>
      <c r="Q26" s="63">
        <f>IF(SUM(D26:M26)=0,"",SUM(H24:H27))</f>
        <v>4</v>
      </c>
      <c r="R26" s="221"/>
      <c r="S26" s="212"/>
      <c r="U26" s="64">
        <f>+V30+V33+U35</f>
        <v>52</v>
      </c>
      <c r="V26" s="65">
        <f>+U30+U33+V35</f>
        <v>58</v>
      </c>
      <c r="W26" s="66">
        <f>+U26-V26</f>
        <v>-6</v>
      </c>
      <c r="AI26" s="13"/>
      <c r="AJ26" s="13"/>
      <c r="AK26" s="13"/>
      <c r="AL26" s="13"/>
    </row>
    <row r="27" spans="1:38" ht="14.25" thickBot="1" thickTop="1">
      <c r="A27" s="73" t="s">
        <v>156</v>
      </c>
      <c r="B27" s="74"/>
      <c r="C27" s="75"/>
      <c r="D27" s="76">
        <f>Q32</f>
      </c>
      <c r="E27" s="77">
        <f>P32</f>
      </c>
      <c r="F27" s="76">
        <f>Q31</f>
      </c>
      <c r="G27" s="77">
        <f>P31</f>
      </c>
      <c r="H27" s="76">
        <f>Q35</f>
      </c>
      <c r="I27" s="77">
        <f>P35</f>
      </c>
      <c r="J27" s="78"/>
      <c r="K27" s="79"/>
      <c r="L27" s="76"/>
      <c r="M27" s="77"/>
      <c r="N27" s="80">
        <f>IF(SUM(D27:M27)=0,"",COUNTIF(K24:K27,"3"))</f>
      </c>
      <c r="O27" s="81">
        <f>IF(SUM(E27:N27)=0,"",COUNTIF(J24:J27,"3"))</f>
      </c>
      <c r="P27" s="82">
        <f>IF(SUM(D27:M28)=0,"",SUM(K24:K27))</f>
      </c>
      <c r="Q27" s="83">
        <f>IF(SUM(D27:M27)=0,"",SUM(J24:J27))</f>
      </c>
      <c r="R27" s="224"/>
      <c r="S27" s="225"/>
      <c r="U27" s="64">
        <f>+V31+V32+V35</f>
        <v>0</v>
      </c>
      <c r="V27" s="65">
        <f>+U31+U32+U35</f>
        <v>0</v>
      </c>
      <c r="W27" s="66">
        <f>+U27-V27</f>
        <v>0</v>
      </c>
      <c r="AI27" s="13"/>
      <c r="AJ27" s="13"/>
      <c r="AK27" s="13"/>
      <c r="AL27" s="13"/>
    </row>
    <row r="28" spans="1:38" ht="15.75" thickTop="1">
      <c r="A28" s="84"/>
      <c r="B28" s="85" t="s">
        <v>336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/>
      <c r="S28" s="88"/>
      <c r="U28" s="89"/>
      <c r="V28" s="90" t="s">
        <v>337</v>
      </c>
      <c r="W28" s="91">
        <f>SUM(W24:W27)</f>
        <v>0</v>
      </c>
      <c r="X28" s="90" t="str">
        <f>IF(W28=0,"OK","Virhe")</f>
        <v>OK</v>
      </c>
      <c r="AI28" s="13"/>
      <c r="AJ28" s="13"/>
      <c r="AK28" s="13"/>
      <c r="AL28" s="13"/>
    </row>
    <row r="29" spans="1:38" ht="15.75" thickBot="1">
      <c r="A29" s="92"/>
      <c r="B29" s="93" t="s">
        <v>338</v>
      </c>
      <c r="C29" s="94"/>
      <c r="D29" s="94"/>
      <c r="E29" s="95"/>
      <c r="F29" s="248" t="s">
        <v>51</v>
      </c>
      <c r="G29" s="240"/>
      <c r="H29" s="239" t="s">
        <v>52</v>
      </c>
      <c r="I29" s="240"/>
      <c r="J29" s="239" t="s">
        <v>53</v>
      </c>
      <c r="K29" s="240"/>
      <c r="L29" s="239" t="s">
        <v>68</v>
      </c>
      <c r="M29" s="240"/>
      <c r="N29" s="239" t="s">
        <v>69</v>
      </c>
      <c r="O29" s="240"/>
      <c r="P29" s="241" t="s">
        <v>48</v>
      </c>
      <c r="Q29" s="242"/>
      <c r="S29" s="96"/>
      <c r="U29" s="97" t="s">
        <v>334</v>
      </c>
      <c r="V29" s="98"/>
      <c r="W29" s="52" t="s">
        <v>335</v>
      </c>
      <c r="AI29" s="13"/>
      <c r="AJ29" s="13"/>
      <c r="AK29" s="13"/>
      <c r="AL29" s="13"/>
    </row>
    <row r="30" spans="1:38" ht="15.75">
      <c r="A30" s="99" t="s">
        <v>339</v>
      </c>
      <c r="B30" s="100" t="str">
        <f>IF(B24&gt;"",B24,"")</f>
        <v>Roni Kantola</v>
      </c>
      <c r="C30" s="101" t="str">
        <f>IF(B26&gt;"",B26,"")</f>
        <v>Kimi Kivelä</v>
      </c>
      <c r="D30" s="86"/>
      <c r="E30" s="102"/>
      <c r="F30" s="245">
        <v>0</v>
      </c>
      <c r="G30" s="246"/>
      <c r="H30" s="243">
        <v>8</v>
      </c>
      <c r="I30" s="244"/>
      <c r="J30" s="243">
        <v>5</v>
      </c>
      <c r="K30" s="244"/>
      <c r="L30" s="243"/>
      <c r="M30" s="244"/>
      <c r="N30" s="247"/>
      <c r="O30" s="244"/>
      <c r="P30" s="103">
        <f aca="true" t="shared" si="14" ref="P30:P35">IF(COUNT(F30:N30)=0,"",COUNTIF(F30:N30,"&gt;=0"))</f>
        <v>3</v>
      </c>
      <c r="Q30" s="104">
        <f aca="true" t="shared" si="15" ref="Q30:Q35">IF(COUNT(F30:N30)=0,"",(IF(LEFT(F30,1)="-",1,0)+IF(LEFT(H30,1)="-",1,0)+IF(LEFT(J30,1)="-",1,0)+IF(LEFT(L30,1)="-",1,0)+IF(LEFT(N30,1)="-",1,0)))</f>
        <v>0</v>
      </c>
      <c r="R30" s="105"/>
      <c r="S30" s="106"/>
      <c r="U30" s="107">
        <f aca="true" t="shared" si="16" ref="U30:V35">+Y30+AA30+AC30+AE30+AG30</f>
        <v>33</v>
      </c>
      <c r="V30" s="108">
        <f t="shared" si="16"/>
        <v>13</v>
      </c>
      <c r="W30" s="109">
        <f aca="true" t="shared" si="17" ref="W30:W35">+U30-V30</f>
        <v>20</v>
      </c>
      <c r="Y30" s="110">
        <f aca="true" t="shared" si="18" ref="Y30:Y35">IF(F30="",0,IF(LEFT(F30,1)="-",ABS(F30),(IF(F30&gt;9,F30+2,11))))</f>
        <v>11</v>
      </c>
      <c r="Z30" s="111">
        <f aca="true" t="shared" si="19" ref="Z30:Z35">IF(F30="",0,IF(LEFT(F30,1)="-",(IF(ABS(F30)&gt;9,(ABS(F30)+2),11)),F30))</f>
        <v>0</v>
      </c>
      <c r="AA30" s="110">
        <f aca="true" t="shared" si="20" ref="AA30:AA35">IF(H30="",0,IF(LEFT(H30,1)="-",ABS(H30),(IF(H30&gt;9,H30+2,11))))</f>
        <v>11</v>
      </c>
      <c r="AB30" s="111">
        <f aca="true" t="shared" si="21" ref="AB30:AB35">IF(H30="",0,IF(LEFT(H30,1)="-",(IF(ABS(H30)&gt;9,(ABS(H30)+2),11)),H30))</f>
        <v>8</v>
      </c>
      <c r="AC30" s="110">
        <f aca="true" t="shared" si="22" ref="AC30:AC35">IF(J30="",0,IF(LEFT(J30,1)="-",ABS(J30),(IF(J30&gt;9,J30+2,11))))</f>
        <v>11</v>
      </c>
      <c r="AD30" s="111">
        <f aca="true" t="shared" si="23" ref="AD30:AD35">IF(J30="",0,IF(LEFT(J30,1)="-",(IF(ABS(J30)&gt;9,(ABS(J30)+2),11)),J30))</f>
        <v>5</v>
      </c>
      <c r="AE30" s="110">
        <f aca="true" t="shared" si="24" ref="AE30:AE35">IF(L30="",0,IF(LEFT(L30,1)="-",ABS(L30),(IF(L30&gt;9,L30+2,11))))</f>
        <v>0</v>
      </c>
      <c r="AF30" s="111">
        <f aca="true" t="shared" si="25" ref="AF30:AF35">IF(L30="",0,IF(LEFT(L30,1)="-",(IF(ABS(L30)&gt;9,(ABS(L30)+2),11)),L30))</f>
        <v>0</v>
      </c>
      <c r="AG30" s="110">
        <f aca="true" t="shared" si="26" ref="AG30:AG35">IF(N30="",0,IF(LEFT(N30,1)="-",ABS(N30),(IF(N30&gt;9,N30+2,11))))</f>
        <v>0</v>
      </c>
      <c r="AH30" s="111">
        <f aca="true" t="shared" si="27" ref="AH30:AH35">IF(N30="",0,IF(LEFT(N30,1)="-",(IF(ABS(N30)&gt;9,(ABS(N30)+2),11)),N30))</f>
        <v>0</v>
      </c>
      <c r="AI30" s="13"/>
      <c r="AJ30" s="13"/>
      <c r="AK30" s="13"/>
      <c r="AL30" s="13"/>
    </row>
    <row r="31" spans="1:38" ht="15.75">
      <c r="A31" s="99" t="s">
        <v>340</v>
      </c>
      <c r="B31" s="100" t="str">
        <f>IF(B25&gt;"",B25,"")</f>
        <v>Elias Brander</v>
      </c>
      <c r="C31" s="112">
        <f>IF(B27&gt;"",B27,"")</f>
      </c>
      <c r="D31" s="113"/>
      <c r="E31" s="102"/>
      <c r="F31" s="249"/>
      <c r="G31" s="250"/>
      <c r="H31" s="249"/>
      <c r="I31" s="250"/>
      <c r="J31" s="249"/>
      <c r="K31" s="250"/>
      <c r="L31" s="249"/>
      <c r="M31" s="250"/>
      <c r="N31" s="249"/>
      <c r="O31" s="250"/>
      <c r="P31" s="103">
        <f t="shared" si="14"/>
      </c>
      <c r="Q31" s="104">
        <f t="shared" si="15"/>
      </c>
      <c r="R31" s="114"/>
      <c r="S31" s="115"/>
      <c r="U31" s="107">
        <f t="shared" si="16"/>
        <v>0</v>
      </c>
      <c r="V31" s="108">
        <f t="shared" si="16"/>
        <v>0</v>
      </c>
      <c r="W31" s="109">
        <f t="shared" si="17"/>
        <v>0</v>
      </c>
      <c r="Y31" s="116">
        <f t="shared" si="18"/>
        <v>0</v>
      </c>
      <c r="Z31" s="117">
        <f t="shared" si="19"/>
        <v>0</v>
      </c>
      <c r="AA31" s="116">
        <f t="shared" si="20"/>
        <v>0</v>
      </c>
      <c r="AB31" s="117">
        <f t="shared" si="21"/>
        <v>0</v>
      </c>
      <c r="AC31" s="116">
        <f t="shared" si="22"/>
        <v>0</v>
      </c>
      <c r="AD31" s="117">
        <f t="shared" si="23"/>
        <v>0</v>
      </c>
      <c r="AE31" s="116">
        <f t="shared" si="24"/>
        <v>0</v>
      </c>
      <c r="AF31" s="117">
        <f t="shared" si="25"/>
        <v>0</v>
      </c>
      <c r="AG31" s="116">
        <f t="shared" si="26"/>
        <v>0</v>
      </c>
      <c r="AH31" s="117">
        <f t="shared" si="27"/>
        <v>0</v>
      </c>
      <c r="AI31" s="13"/>
      <c r="AJ31" s="13"/>
      <c r="AK31" s="13"/>
      <c r="AL31" s="13"/>
    </row>
    <row r="32" spans="1:38" ht="16.5" thickBot="1">
      <c r="A32" s="99" t="s">
        <v>341</v>
      </c>
      <c r="B32" s="118" t="str">
        <f>IF(B24&gt;"",B24,"")</f>
        <v>Roni Kantola</v>
      </c>
      <c r="C32" s="119">
        <f>IF(B27&gt;"",B27,"")</f>
      </c>
      <c r="D32" s="94"/>
      <c r="E32" s="95"/>
      <c r="F32" s="251"/>
      <c r="G32" s="252"/>
      <c r="H32" s="251"/>
      <c r="I32" s="252"/>
      <c r="J32" s="251"/>
      <c r="K32" s="252"/>
      <c r="L32" s="251"/>
      <c r="M32" s="252"/>
      <c r="N32" s="251"/>
      <c r="O32" s="252"/>
      <c r="P32" s="103">
        <f t="shared" si="14"/>
      </c>
      <c r="Q32" s="104">
        <f t="shared" si="15"/>
      </c>
      <c r="R32" s="114"/>
      <c r="S32" s="115"/>
      <c r="U32" s="107">
        <f t="shared" si="16"/>
        <v>0</v>
      </c>
      <c r="V32" s="108">
        <f t="shared" si="16"/>
        <v>0</v>
      </c>
      <c r="W32" s="109">
        <f t="shared" si="17"/>
        <v>0</v>
      </c>
      <c r="Y32" s="116">
        <f t="shared" si="18"/>
        <v>0</v>
      </c>
      <c r="Z32" s="117">
        <f t="shared" si="19"/>
        <v>0</v>
      </c>
      <c r="AA32" s="116">
        <f t="shared" si="20"/>
        <v>0</v>
      </c>
      <c r="AB32" s="117">
        <f t="shared" si="21"/>
        <v>0</v>
      </c>
      <c r="AC32" s="116">
        <f t="shared" si="22"/>
        <v>0</v>
      </c>
      <c r="AD32" s="117">
        <f t="shared" si="23"/>
        <v>0</v>
      </c>
      <c r="AE32" s="116">
        <f t="shared" si="24"/>
        <v>0</v>
      </c>
      <c r="AF32" s="117">
        <f t="shared" si="25"/>
        <v>0</v>
      </c>
      <c r="AG32" s="116">
        <f t="shared" si="26"/>
        <v>0</v>
      </c>
      <c r="AH32" s="117">
        <f t="shared" si="27"/>
        <v>0</v>
      </c>
      <c r="AI32" s="13"/>
      <c r="AJ32" s="13"/>
      <c r="AK32" s="13"/>
      <c r="AL32" s="13"/>
    </row>
    <row r="33" spans="1:38" ht="15.75">
      <c r="A33" s="99" t="s">
        <v>342</v>
      </c>
      <c r="B33" s="100" t="str">
        <f>IF(B25&gt;"",B25,"")</f>
        <v>Elias Brander</v>
      </c>
      <c r="C33" s="112" t="str">
        <f>IF(B26&gt;"",B26,"")</f>
        <v>Kimi Kivelä</v>
      </c>
      <c r="D33" s="86"/>
      <c r="E33" s="102"/>
      <c r="F33" s="243">
        <v>-3</v>
      </c>
      <c r="G33" s="244"/>
      <c r="H33" s="243">
        <v>-7</v>
      </c>
      <c r="I33" s="244"/>
      <c r="J33" s="243">
        <v>6</v>
      </c>
      <c r="K33" s="244"/>
      <c r="L33" s="243">
        <v>-4</v>
      </c>
      <c r="M33" s="244"/>
      <c r="N33" s="243"/>
      <c r="O33" s="244"/>
      <c r="P33" s="103">
        <f t="shared" si="14"/>
        <v>1</v>
      </c>
      <c r="Q33" s="104">
        <f t="shared" si="15"/>
        <v>3</v>
      </c>
      <c r="R33" s="114"/>
      <c r="S33" s="115"/>
      <c r="U33" s="107">
        <f t="shared" si="16"/>
        <v>25</v>
      </c>
      <c r="V33" s="108">
        <f t="shared" si="16"/>
        <v>39</v>
      </c>
      <c r="W33" s="109">
        <f t="shared" si="17"/>
        <v>-14</v>
      </c>
      <c r="Y33" s="116">
        <f t="shared" si="18"/>
        <v>3</v>
      </c>
      <c r="Z33" s="117">
        <f t="shared" si="19"/>
        <v>11</v>
      </c>
      <c r="AA33" s="116">
        <f t="shared" si="20"/>
        <v>7</v>
      </c>
      <c r="AB33" s="117">
        <f t="shared" si="21"/>
        <v>11</v>
      </c>
      <c r="AC33" s="116">
        <f t="shared" si="22"/>
        <v>11</v>
      </c>
      <c r="AD33" s="117">
        <f t="shared" si="23"/>
        <v>6</v>
      </c>
      <c r="AE33" s="116">
        <f t="shared" si="24"/>
        <v>4</v>
      </c>
      <c r="AF33" s="117">
        <f t="shared" si="25"/>
        <v>11</v>
      </c>
      <c r="AG33" s="116">
        <f t="shared" si="26"/>
        <v>0</v>
      </c>
      <c r="AH33" s="117">
        <f t="shared" si="27"/>
        <v>0</v>
      </c>
      <c r="AI33" s="13"/>
      <c r="AJ33" s="13"/>
      <c r="AK33" s="13"/>
      <c r="AL33" s="13"/>
    </row>
    <row r="34" spans="1:38" ht="15.75">
      <c r="A34" s="99" t="s">
        <v>343</v>
      </c>
      <c r="B34" s="100" t="str">
        <f>IF(B24&gt;"",B24,"")</f>
        <v>Roni Kantola</v>
      </c>
      <c r="C34" s="112" t="str">
        <f>IF(B25&gt;"",B25,"")</f>
        <v>Elias Brander</v>
      </c>
      <c r="D34" s="113"/>
      <c r="E34" s="102"/>
      <c r="F34" s="249">
        <v>3</v>
      </c>
      <c r="G34" s="250"/>
      <c r="H34" s="249">
        <v>7</v>
      </c>
      <c r="I34" s="250"/>
      <c r="J34" s="253">
        <v>8</v>
      </c>
      <c r="K34" s="250"/>
      <c r="L34" s="249"/>
      <c r="M34" s="250"/>
      <c r="N34" s="249"/>
      <c r="O34" s="250"/>
      <c r="P34" s="103">
        <f t="shared" si="14"/>
        <v>3</v>
      </c>
      <c r="Q34" s="104">
        <f t="shared" si="15"/>
        <v>0</v>
      </c>
      <c r="R34" s="114"/>
      <c r="S34" s="115"/>
      <c r="U34" s="107">
        <f t="shared" si="16"/>
        <v>33</v>
      </c>
      <c r="V34" s="108">
        <f t="shared" si="16"/>
        <v>18</v>
      </c>
      <c r="W34" s="109">
        <f t="shared" si="17"/>
        <v>15</v>
      </c>
      <c r="Y34" s="116">
        <f t="shared" si="18"/>
        <v>11</v>
      </c>
      <c r="Z34" s="117">
        <f t="shared" si="19"/>
        <v>3</v>
      </c>
      <c r="AA34" s="116">
        <f t="shared" si="20"/>
        <v>11</v>
      </c>
      <c r="AB34" s="117">
        <f t="shared" si="21"/>
        <v>7</v>
      </c>
      <c r="AC34" s="116">
        <f t="shared" si="22"/>
        <v>11</v>
      </c>
      <c r="AD34" s="117">
        <f t="shared" si="23"/>
        <v>8</v>
      </c>
      <c r="AE34" s="116">
        <f t="shared" si="24"/>
        <v>0</v>
      </c>
      <c r="AF34" s="117">
        <f t="shared" si="25"/>
        <v>0</v>
      </c>
      <c r="AG34" s="116">
        <f t="shared" si="26"/>
        <v>0</v>
      </c>
      <c r="AH34" s="117">
        <f t="shared" si="27"/>
        <v>0</v>
      </c>
      <c r="AI34" s="13"/>
      <c r="AJ34" s="13"/>
      <c r="AK34" s="13"/>
      <c r="AL34" s="13"/>
    </row>
    <row r="35" spans="1:38" ht="16.5" thickBot="1">
      <c r="A35" s="120" t="s">
        <v>344</v>
      </c>
      <c r="B35" s="121" t="str">
        <f>IF(B26&gt;"",B26,"")</f>
        <v>Kimi Kivelä</v>
      </c>
      <c r="C35" s="122">
        <f>IF(B27&gt;"",B27,"")</f>
      </c>
      <c r="D35" s="123"/>
      <c r="E35" s="124"/>
      <c r="F35" s="230"/>
      <c r="G35" s="231"/>
      <c r="H35" s="230"/>
      <c r="I35" s="231"/>
      <c r="J35" s="230"/>
      <c r="K35" s="231"/>
      <c r="L35" s="230"/>
      <c r="M35" s="231"/>
      <c r="N35" s="230"/>
      <c r="O35" s="231"/>
      <c r="P35" s="125">
        <f t="shared" si="14"/>
      </c>
      <c r="Q35" s="126">
        <f t="shared" si="15"/>
      </c>
      <c r="R35" s="127"/>
      <c r="S35" s="128"/>
      <c r="U35" s="107">
        <f t="shared" si="16"/>
        <v>0</v>
      </c>
      <c r="V35" s="108">
        <f t="shared" si="16"/>
        <v>0</v>
      </c>
      <c r="W35" s="109">
        <f t="shared" si="17"/>
        <v>0</v>
      </c>
      <c r="Y35" s="129">
        <f t="shared" si="18"/>
        <v>0</v>
      </c>
      <c r="Z35" s="130">
        <f t="shared" si="19"/>
        <v>0</v>
      </c>
      <c r="AA35" s="129">
        <f t="shared" si="20"/>
        <v>0</v>
      </c>
      <c r="AB35" s="130">
        <f t="shared" si="21"/>
        <v>0</v>
      </c>
      <c r="AC35" s="129">
        <f t="shared" si="22"/>
        <v>0</v>
      </c>
      <c r="AD35" s="130">
        <f t="shared" si="23"/>
        <v>0</v>
      </c>
      <c r="AE35" s="129">
        <f t="shared" si="24"/>
        <v>0</v>
      </c>
      <c r="AF35" s="130">
        <f t="shared" si="25"/>
        <v>0</v>
      </c>
      <c r="AG35" s="129">
        <f t="shared" si="26"/>
        <v>0</v>
      </c>
      <c r="AH35" s="130">
        <f t="shared" si="27"/>
        <v>0</v>
      </c>
      <c r="AI35" s="13"/>
      <c r="AJ35" s="13"/>
      <c r="AK35" s="13"/>
      <c r="AL35" s="13"/>
    </row>
    <row r="36" spans="1:38" ht="13.5" thickTop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1:38" ht="13.5" thickBo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 ht="16.5" thickTop="1">
      <c r="A38" s="32"/>
      <c r="B38" s="33"/>
      <c r="C38" s="34"/>
      <c r="D38" s="34"/>
      <c r="E38" s="34"/>
      <c r="F38" s="35"/>
      <c r="G38" s="34"/>
      <c r="H38" s="36" t="s">
        <v>324</v>
      </c>
      <c r="I38" s="37"/>
      <c r="J38" s="213" t="s">
        <v>372</v>
      </c>
      <c r="K38" s="214"/>
      <c r="L38" s="214"/>
      <c r="M38" s="215"/>
      <c r="N38" s="216" t="s">
        <v>325</v>
      </c>
      <c r="O38" s="217"/>
      <c r="P38" s="217"/>
      <c r="Q38" s="218" t="s">
        <v>7</v>
      </c>
      <c r="R38" s="219"/>
      <c r="S38" s="220"/>
      <c r="AI38" s="13"/>
      <c r="AJ38" s="13"/>
      <c r="AK38" s="13"/>
      <c r="AL38" s="13"/>
    </row>
    <row r="39" spans="1:38" ht="16.5" thickBot="1">
      <c r="A39" s="38"/>
      <c r="B39" s="39"/>
      <c r="C39" s="40" t="s">
        <v>326</v>
      </c>
      <c r="D39" s="232"/>
      <c r="E39" s="233"/>
      <c r="F39" s="234"/>
      <c r="G39" s="235" t="s">
        <v>327</v>
      </c>
      <c r="H39" s="236"/>
      <c r="I39" s="236"/>
      <c r="J39" s="237"/>
      <c r="K39" s="237"/>
      <c r="L39" s="237"/>
      <c r="M39" s="238"/>
      <c r="N39" s="41" t="s">
        <v>328</v>
      </c>
      <c r="O39" s="42"/>
      <c r="P39" s="42"/>
      <c r="Q39" s="222"/>
      <c r="R39" s="222"/>
      <c r="S39" s="223"/>
      <c r="AI39" s="13"/>
      <c r="AJ39" s="13"/>
      <c r="AK39" s="13"/>
      <c r="AL39" s="13"/>
    </row>
    <row r="40" spans="1:38" ht="15.75" thickTop="1">
      <c r="A40" s="43"/>
      <c r="B40" s="44" t="s">
        <v>329</v>
      </c>
      <c r="C40" s="45" t="s">
        <v>330</v>
      </c>
      <c r="D40" s="226" t="s">
        <v>154</v>
      </c>
      <c r="E40" s="227"/>
      <c r="F40" s="226" t="s">
        <v>157</v>
      </c>
      <c r="G40" s="227"/>
      <c r="H40" s="226" t="s">
        <v>331</v>
      </c>
      <c r="I40" s="227"/>
      <c r="J40" s="226" t="s">
        <v>156</v>
      </c>
      <c r="K40" s="227"/>
      <c r="L40" s="226"/>
      <c r="M40" s="227"/>
      <c r="N40" s="46" t="s">
        <v>236</v>
      </c>
      <c r="O40" s="47" t="s">
        <v>332</v>
      </c>
      <c r="P40" s="48" t="s">
        <v>333</v>
      </c>
      <c r="Q40" s="49"/>
      <c r="R40" s="228" t="s">
        <v>50</v>
      </c>
      <c r="S40" s="229"/>
      <c r="U40" s="50" t="s">
        <v>334</v>
      </c>
      <c r="V40" s="51"/>
      <c r="W40" s="52" t="s">
        <v>335</v>
      </c>
      <c r="AI40" s="13"/>
      <c r="AJ40" s="13"/>
      <c r="AK40" s="13"/>
      <c r="AL40" s="13"/>
    </row>
    <row r="41" spans="1:38" ht="12.75">
      <c r="A41" s="53" t="s">
        <v>154</v>
      </c>
      <c r="B41" s="54" t="s">
        <v>122</v>
      </c>
      <c r="C41" s="55" t="s">
        <v>32</v>
      </c>
      <c r="D41" s="56"/>
      <c r="E41" s="57"/>
      <c r="F41" s="58">
        <f>+P51</f>
        <v>2</v>
      </c>
      <c r="G41" s="59">
        <f>+Q51</f>
        <v>3</v>
      </c>
      <c r="H41" s="58">
        <f>P47</f>
        <v>3</v>
      </c>
      <c r="I41" s="59">
        <f>Q47</f>
        <v>0</v>
      </c>
      <c r="J41" s="58">
        <f>P49</f>
        <v>2</v>
      </c>
      <c r="K41" s="59">
        <f>Q49</f>
        <v>3</v>
      </c>
      <c r="L41" s="58"/>
      <c r="M41" s="59"/>
      <c r="N41" s="60">
        <f>IF(SUM(D41:M41)=0,"",COUNTIF(E41:E44,"3"))</f>
        <v>1</v>
      </c>
      <c r="O41" s="61">
        <f>IF(SUM(E41:N41)=0,"",COUNTIF(D41:D44,"3"))</f>
        <v>2</v>
      </c>
      <c r="P41" s="62">
        <f>IF(SUM(D41:M41)=0,"",SUM(E41:E44))</f>
        <v>7</v>
      </c>
      <c r="Q41" s="63">
        <f>IF(SUM(D41:M41)=0,"",SUM(D41:D44))</f>
        <v>6</v>
      </c>
      <c r="R41" s="221"/>
      <c r="S41" s="212"/>
      <c r="U41" s="64">
        <f>+U47+U49+U51</f>
        <v>114</v>
      </c>
      <c r="V41" s="65">
        <f>+V47+V49+V51</f>
        <v>120</v>
      </c>
      <c r="W41" s="66">
        <f>+U41-V41</f>
        <v>-6</v>
      </c>
      <c r="AI41" s="13"/>
      <c r="AJ41" s="13"/>
      <c r="AK41" s="13"/>
      <c r="AL41" s="13"/>
    </row>
    <row r="42" spans="1:38" ht="12.75">
      <c r="A42" s="67" t="s">
        <v>157</v>
      </c>
      <c r="B42" s="54" t="s">
        <v>111</v>
      </c>
      <c r="C42" s="68" t="s">
        <v>33</v>
      </c>
      <c r="D42" s="69">
        <f>+Q51</f>
        <v>3</v>
      </c>
      <c r="E42" s="70">
        <f>+P51</f>
        <v>2</v>
      </c>
      <c r="F42" s="71"/>
      <c r="G42" s="72"/>
      <c r="H42" s="69">
        <f>P50</f>
        <v>3</v>
      </c>
      <c r="I42" s="70">
        <f>Q50</f>
        <v>2</v>
      </c>
      <c r="J42" s="69">
        <f>P48</f>
        <v>3</v>
      </c>
      <c r="K42" s="70">
        <f>Q48</f>
        <v>0</v>
      </c>
      <c r="L42" s="69"/>
      <c r="M42" s="70"/>
      <c r="N42" s="60">
        <f>IF(SUM(D42:M42)=0,"",COUNTIF(G41:G44,"3"))</f>
        <v>3</v>
      </c>
      <c r="O42" s="61">
        <f>IF(SUM(E42:N42)=0,"",COUNTIF(F41:F44,"3"))</f>
        <v>0</v>
      </c>
      <c r="P42" s="62">
        <f>IF(SUM(D42:M42)=0,"",SUM(G41:G44))</f>
        <v>9</v>
      </c>
      <c r="Q42" s="63">
        <f>IF(SUM(D42:M42)=0,"",SUM(F41:F44))</f>
        <v>4</v>
      </c>
      <c r="R42" s="221"/>
      <c r="S42" s="212"/>
      <c r="U42" s="64">
        <f>+U48+U50+V51</f>
        <v>128</v>
      </c>
      <c r="V42" s="65">
        <f>+V48+V50+U51</f>
        <v>99</v>
      </c>
      <c r="W42" s="66">
        <f>+U42-V42</f>
        <v>29</v>
      </c>
      <c r="AI42" s="13"/>
      <c r="AJ42" s="13"/>
      <c r="AK42" s="13"/>
      <c r="AL42" s="13"/>
    </row>
    <row r="43" spans="1:38" ht="12.75">
      <c r="A43" s="67" t="s">
        <v>331</v>
      </c>
      <c r="B43" s="54" t="s">
        <v>319</v>
      </c>
      <c r="C43" s="68" t="s">
        <v>39</v>
      </c>
      <c r="D43" s="69">
        <f>+Q47</f>
        <v>0</v>
      </c>
      <c r="E43" s="70">
        <f>+P47</f>
        <v>3</v>
      </c>
      <c r="F43" s="69">
        <f>Q50</f>
        <v>2</v>
      </c>
      <c r="G43" s="70">
        <f>P50</f>
        <v>3</v>
      </c>
      <c r="H43" s="71"/>
      <c r="I43" s="72"/>
      <c r="J43" s="69">
        <f>P52</f>
        <v>0</v>
      </c>
      <c r="K43" s="70">
        <f>Q52</f>
        <v>3</v>
      </c>
      <c r="L43" s="69"/>
      <c r="M43" s="70"/>
      <c r="N43" s="60">
        <f>IF(SUM(D43:M43)=0,"",COUNTIF(I41:I44,"3"))</f>
        <v>0</v>
      </c>
      <c r="O43" s="61">
        <f>IF(SUM(E43:N43)=0,"",COUNTIF(H41:H44,"3"))</f>
        <v>3</v>
      </c>
      <c r="P43" s="62">
        <f>IF(SUM(D43:M43)=0,"",SUM(I41:I44))</f>
        <v>2</v>
      </c>
      <c r="Q43" s="63">
        <f>IF(SUM(D43:M43)=0,"",SUM(H41:H44))</f>
        <v>9</v>
      </c>
      <c r="R43" s="221"/>
      <c r="S43" s="212"/>
      <c r="U43" s="64">
        <f>+V47+V50+U52</f>
        <v>82</v>
      </c>
      <c r="V43" s="65">
        <f>+U47+U50+V52</f>
        <v>115</v>
      </c>
      <c r="W43" s="66">
        <f>+U43-V43</f>
        <v>-33</v>
      </c>
      <c r="AI43" s="13"/>
      <c r="AJ43" s="13"/>
      <c r="AK43" s="13"/>
      <c r="AL43" s="13"/>
    </row>
    <row r="44" spans="1:38" ht="13.5" thickBot="1">
      <c r="A44" s="73" t="s">
        <v>156</v>
      </c>
      <c r="B44" s="74" t="s">
        <v>106</v>
      </c>
      <c r="C44" s="75" t="s">
        <v>33</v>
      </c>
      <c r="D44" s="76">
        <f>Q49</f>
        <v>3</v>
      </c>
      <c r="E44" s="77">
        <f>P49</f>
        <v>2</v>
      </c>
      <c r="F44" s="76">
        <f>Q48</f>
        <v>0</v>
      </c>
      <c r="G44" s="77">
        <f>P48</f>
        <v>3</v>
      </c>
      <c r="H44" s="76">
        <f>Q52</f>
        <v>3</v>
      </c>
      <c r="I44" s="77">
        <f>P52</f>
        <v>0</v>
      </c>
      <c r="J44" s="78"/>
      <c r="K44" s="79"/>
      <c r="L44" s="76"/>
      <c r="M44" s="77"/>
      <c r="N44" s="80">
        <f>IF(SUM(D44:M44)=0,"",COUNTIF(K41:K44,"3"))</f>
        <v>2</v>
      </c>
      <c r="O44" s="81">
        <f>IF(SUM(E44:N44)=0,"",COUNTIF(J41:J44,"3"))</f>
        <v>1</v>
      </c>
      <c r="P44" s="82">
        <f>IF(SUM(D44:M45)=0,"",SUM(K41:K44))</f>
        <v>6</v>
      </c>
      <c r="Q44" s="83">
        <f>IF(SUM(D44:M44)=0,"",SUM(J41:J44))</f>
        <v>5</v>
      </c>
      <c r="R44" s="224"/>
      <c r="S44" s="225"/>
      <c r="U44" s="64">
        <f>+V48+V49+V52</f>
        <v>108</v>
      </c>
      <c r="V44" s="65">
        <f>+U48+U49+U52</f>
        <v>98</v>
      </c>
      <c r="W44" s="66">
        <f>+U44-V44</f>
        <v>10</v>
      </c>
      <c r="AI44" s="13"/>
      <c r="AJ44" s="13"/>
      <c r="AK44" s="13"/>
      <c r="AL44" s="13"/>
    </row>
    <row r="45" spans="1:38" ht="15.75" thickTop="1">
      <c r="A45" s="84"/>
      <c r="B45" s="85" t="s">
        <v>336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8"/>
      <c r="U45" s="89"/>
      <c r="V45" s="90" t="s">
        <v>337</v>
      </c>
      <c r="W45" s="91">
        <f>SUM(W41:W44)</f>
        <v>0</v>
      </c>
      <c r="X45" s="90" t="str">
        <f>IF(W45=0,"OK","Virhe")</f>
        <v>OK</v>
      </c>
      <c r="AI45" s="13"/>
      <c r="AJ45" s="13"/>
      <c r="AK45" s="13"/>
      <c r="AL45" s="13"/>
    </row>
    <row r="46" spans="1:38" ht="15.75" thickBot="1">
      <c r="A46" s="92"/>
      <c r="B46" s="93" t="s">
        <v>338</v>
      </c>
      <c r="C46" s="94"/>
      <c r="D46" s="94"/>
      <c r="E46" s="95"/>
      <c r="F46" s="248" t="s">
        <v>51</v>
      </c>
      <c r="G46" s="240"/>
      <c r="H46" s="239" t="s">
        <v>52</v>
      </c>
      <c r="I46" s="240"/>
      <c r="J46" s="239" t="s">
        <v>53</v>
      </c>
      <c r="K46" s="240"/>
      <c r="L46" s="239" t="s">
        <v>68</v>
      </c>
      <c r="M46" s="240"/>
      <c r="N46" s="239" t="s">
        <v>69</v>
      </c>
      <c r="O46" s="240"/>
      <c r="P46" s="241" t="s">
        <v>48</v>
      </c>
      <c r="Q46" s="242"/>
      <c r="S46" s="96"/>
      <c r="U46" s="97" t="s">
        <v>334</v>
      </c>
      <c r="V46" s="98"/>
      <c r="W46" s="52" t="s">
        <v>335</v>
      </c>
      <c r="AI46" s="13"/>
      <c r="AJ46" s="13"/>
      <c r="AK46" s="13"/>
      <c r="AL46" s="13"/>
    </row>
    <row r="47" spans="1:38" ht="15.75">
      <c r="A47" s="99" t="s">
        <v>339</v>
      </c>
      <c r="B47" s="100" t="str">
        <f>IF(B41&gt;"",B41,"")</f>
        <v>Aleksi Mustonen</v>
      </c>
      <c r="C47" s="101" t="str">
        <f>IF(B43&gt;"",B43,"")</f>
        <v>Elias Eerola</v>
      </c>
      <c r="D47" s="86"/>
      <c r="E47" s="102"/>
      <c r="F47" s="245">
        <v>3</v>
      </c>
      <c r="G47" s="246"/>
      <c r="H47" s="243">
        <v>9</v>
      </c>
      <c r="I47" s="244"/>
      <c r="J47" s="243">
        <v>7</v>
      </c>
      <c r="K47" s="244"/>
      <c r="L47" s="243"/>
      <c r="M47" s="244"/>
      <c r="N47" s="247"/>
      <c r="O47" s="244"/>
      <c r="P47" s="103">
        <f aca="true" t="shared" si="28" ref="P47:P52">IF(COUNT(F47:N47)=0,"",COUNTIF(F47:N47,"&gt;=0"))</f>
        <v>3</v>
      </c>
      <c r="Q47" s="104">
        <f aca="true" t="shared" si="29" ref="Q47:Q52">IF(COUNT(F47:N47)=0,"",(IF(LEFT(F47,1)="-",1,0)+IF(LEFT(H47,1)="-",1,0)+IF(LEFT(J47,1)="-",1,0)+IF(LEFT(L47,1)="-",1,0)+IF(LEFT(N47,1)="-",1,0)))</f>
        <v>0</v>
      </c>
      <c r="R47" s="105"/>
      <c r="S47" s="106"/>
      <c r="U47" s="107">
        <f aca="true" t="shared" si="30" ref="U47:V52">+Y47+AA47+AC47+AE47+AG47</f>
        <v>33</v>
      </c>
      <c r="V47" s="108">
        <f t="shared" si="30"/>
        <v>19</v>
      </c>
      <c r="W47" s="109">
        <f aca="true" t="shared" si="31" ref="W47:W52">+U47-V47</f>
        <v>14</v>
      </c>
      <c r="Y47" s="110">
        <f aca="true" t="shared" si="32" ref="Y47:Y52">IF(F47="",0,IF(LEFT(F47,1)="-",ABS(F47),(IF(F47&gt;9,F47+2,11))))</f>
        <v>11</v>
      </c>
      <c r="Z47" s="111">
        <f aca="true" t="shared" si="33" ref="Z47:Z52">IF(F47="",0,IF(LEFT(F47,1)="-",(IF(ABS(F47)&gt;9,(ABS(F47)+2),11)),F47))</f>
        <v>3</v>
      </c>
      <c r="AA47" s="110">
        <f aca="true" t="shared" si="34" ref="AA47:AA52">IF(H47="",0,IF(LEFT(H47,1)="-",ABS(H47),(IF(H47&gt;9,H47+2,11))))</f>
        <v>11</v>
      </c>
      <c r="AB47" s="111">
        <f aca="true" t="shared" si="35" ref="AB47:AB52">IF(H47="",0,IF(LEFT(H47,1)="-",(IF(ABS(H47)&gt;9,(ABS(H47)+2),11)),H47))</f>
        <v>9</v>
      </c>
      <c r="AC47" s="110">
        <f aca="true" t="shared" si="36" ref="AC47:AC52">IF(J47="",0,IF(LEFT(J47,1)="-",ABS(J47),(IF(J47&gt;9,J47+2,11))))</f>
        <v>11</v>
      </c>
      <c r="AD47" s="111">
        <f aca="true" t="shared" si="37" ref="AD47:AD52">IF(J47="",0,IF(LEFT(J47,1)="-",(IF(ABS(J47)&gt;9,(ABS(J47)+2),11)),J47))</f>
        <v>7</v>
      </c>
      <c r="AE47" s="110">
        <f aca="true" t="shared" si="38" ref="AE47:AE52">IF(L47="",0,IF(LEFT(L47,1)="-",ABS(L47),(IF(L47&gt;9,L47+2,11))))</f>
        <v>0</v>
      </c>
      <c r="AF47" s="111">
        <f aca="true" t="shared" si="39" ref="AF47:AF52">IF(L47="",0,IF(LEFT(L47,1)="-",(IF(ABS(L47)&gt;9,(ABS(L47)+2),11)),L47))</f>
        <v>0</v>
      </c>
      <c r="AG47" s="110">
        <f aca="true" t="shared" si="40" ref="AG47:AG52">IF(N47="",0,IF(LEFT(N47,1)="-",ABS(N47),(IF(N47&gt;9,N47+2,11))))</f>
        <v>0</v>
      </c>
      <c r="AH47" s="111">
        <f aca="true" t="shared" si="41" ref="AH47:AH52">IF(N47="",0,IF(LEFT(N47,1)="-",(IF(ABS(N47)&gt;9,(ABS(N47)+2),11)),N47))</f>
        <v>0</v>
      </c>
      <c r="AI47" s="13"/>
      <c r="AJ47" s="13"/>
      <c r="AK47" s="13"/>
      <c r="AL47" s="13"/>
    </row>
    <row r="48" spans="1:38" ht="15.75">
      <c r="A48" s="99" t="s">
        <v>340</v>
      </c>
      <c r="B48" s="100" t="str">
        <f>IF(B42&gt;"",B42,"")</f>
        <v>Mikhail Kantonistov</v>
      </c>
      <c r="C48" s="112" t="str">
        <f>IF(B44&gt;"",B44,"")</f>
        <v>Anna Kirichenko</v>
      </c>
      <c r="D48" s="113"/>
      <c r="E48" s="102"/>
      <c r="F48" s="249">
        <v>9</v>
      </c>
      <c r="G48" s="250"/>
      <c r="H48" s="249">
        <v>3</v>
      </c>
      <c r="I48" s="250"/>
      <c r="J48" s="249">
        <v>8</v>
      </c>
      <c r="K48" s="250"/>
      <c r="L48" s="249"/>
      <c r="M48" s="250"/>
      <c r="N48" s="249"/>
      <c r="O48" s="250"/>
      <c r="P48" s="103">
        <f t="shared" si="28"/>
        <v>3</v>
      </c>
      <c r="Q48" s="104">
        <f t="shared" si="29"/>
        <v>0</v>
      </c>
      <c r="R48" s="114"/>
      <c r="S48" s="115"/>
      <c r="U48" s="107">
        <f t="shared" si="30"/>
        <v>33</v>
      </c>
      <c r="V48" s="108">
        <f t="shared" si="30"/>
        <v>20</v>
      </c>
      <c r="W48" s="109">
        <f t="shared" si="31"/>
        <v>13</v>
      </c>
      <c r="Y48" s="116">
        <f t="shared" si="32"/>
        <v>11</v>
      </c>
      <c r="Z48" s="117">
        <f t="shared" si="33"/>
        <v>9</v>
      </c>
      <c r="AA48" s="116">
        <f t="shared" si="34"/>
        <v>11</v>
      </c>
      <c r="AB48" s="117">
        <f t="shared" si="35"/>
        <v>3</v>
      </c>
      <c r="AC48" s="116">
        <f t="shared" si="36"/>
        <v>11</v>
      </c>
      <c r="AD48" s="117">
        <f t="shared" si="37"/>
        <v>8</v>
      </c>
      <c r="AE48" s="116">
        <f t="shared" si="38"/>
        <v>0</v>
      </c>
      <c r="AF48" s="117">
        <f t="shared" si="39"/>
        <v>0</v>
      </c>
      <c r="AG48" s="116">
        <f t="shared" si="40"/>
        <v>0</v>
      </c>
      <c r="AH48" s="117">
        <f t="shared" si="41"/>
        <v>0</v>
      </c>
      <c r="AI48" s="13"/>
      <c r="AJ48" s="13"/>
      <c r="AK48" s="13"/>
      <c r="AL48" s="13"/>
    </row>
    <row r="49" spans="1:38" ht="16.5" thickBot="1">
      <c r="A49" s="99" t="s">
        <v>341</v>
      </c>
      <c r="B49" s="118" t="str">
        <f>IF(B41&gt;"",B41,"")</f>
        <v>Aleksi Mustonen</v>
      </c>
      <c r="C49" s="119" t="str">
        <f>IF(B44&gt;"",B44,"")</f>
        <v>Anna Kirichenko</v>
      </c>
      <c r="D49" s="94"/>
      <c r="E49" s="95"/>
      <c r="F49" s="251">
        <v>12</v>
      </c>
      <c r="G49" s="252"/>
      <c r="H49" s="251">
        <v>-5</v>
      </c>
      <c r="I49" s="252"/>
      <c r="J49" s="251">
        <v>-7</v>
      </c>
      <c r="K49" s="252"/>
      <c r="L49" s="251">
        <v>8</v>
      </c>
      <c r="M49" s="252"/>
      <c r="N49" s="251">
        <v>-6</v>
      </c>
      <c r="O49" s="252"/>
      <c r="P49" s="103">
        <f t="shared" si="28"/>
        <v>2</v>
      </c>
      <c r="Q49" s="104">
        <f t="shared" si="29"/>
        <v>3</v>
      </c>
      <c r="R49" s="114"/>
      <c r="S49" s="115"/>
      <c r="U49" s="107">
        <f t="shared" si="30"/>
        <v>43</v>
      </c>
      <c r="V49" s="108">
        <f t="shared" si="30"/>
        <v>53</v>
      </c>
      <c r="W49" s="109">
        <f t="shared" si="31"/>
        <v>-10</v>
      </c>
      <c r="Y49" s="116">
        <f t="shared" si="32"/>
        <v>14</v>
      </c>
      <c r="Z49" s="117">
        <f t="shared" si="33"/>
        <v>12</v>
      </c>
      <c r="AA49" s="116">
        <f t="shared" si="34"/>
        <v>5</v>
      </c>
      <c r="AB49" s="117">
        <f t="shared" si="35"/>
        <v>11</v>
      </c>
      <c r="AC49" s="116">
        <f t="shared" si="36"/>
        <v>7</v>
      </c>
      <c r="AD49" s="117">
        <f t="shared" si="37"/>
        <v>11</v>
      </c>
      <c r="AE49" s="116">
        <f t="shared" si="38"/>
        <v>11</v>
      </c>
      <c r="AF49" s="117">
        <f t="shared" si="39"/>
        <v>8</v>
      </c>
      <c r="AG49" s="116">
        <f t="shared" si="40"/>
        <v>6</v>
      </c>
      <c r="AH49" s="117">
        <f t="shared" si="41"/>
        <v>11</v>
      </c>
      <c r="AI49" s="13"/>
      <c r="AJ49" s="13"/>
      <c r="AK49" s="13"/>
      <c r="AL49" s="13"/>
    </row>
    <row r="50" spans="1:38" ht="15.75">
      <c r="A50" s="99" t="s">
        <v>342</v>
      </c>
      <c r="B50" s="100" t="str">
        <f>IF(B42&gt;"",B42,"")</f>
        <v>Mikhail Kantonistov</v>
      </c>
      <c r="C50" s="112" t="str">
        <f>IF(B43&gt;"",B43,"")</f>
        <v>Elias Eerola</v>
      </c>
      <c r="D50" s="86"/>
      <c r="E50" s="102"/>
      <c r="F50" s="243">
        <v>4</v>
      </c>
      <c r="G50" s="244"/>
      <c r="H50" s="243">
        <v>7</v>
      </c>
      <c r="I50" s="244"/>
      <c r="J50" s="243">
        <v>-9</v>
      </c>
      <c r="K50" s="244"/>
      <c r="L50" s="243">
        <v>-5</v>
      </c>
      <c r="M50" s="244"/>
      <c r="N50" s="243">
        <v>8</v>
      </c>
      <c r="O50" s="244"/>
      <c r="P50" s="103">
        <f t="shared" si="28"/>
        <v>3</v>
      </c>
      <c r="Q50" s="104">
        <f t="shared" si="29"/>
        <v>2</v>
      </c>
      <c r="R50" s="114"/>
      <c r="S50" s="115"/>
      <c r="U50" s="107">
        <f t="shared" si="30"/>
        <v>47</v>
      </c>
      <c r="V50" s="108">
        <f t="shared" si="30"/>
        <v>41</v>
      </c>
      <c r="W50" s="109">
        <f t="shared" si="31"/>
        <v>6</v>
      </c>
      <c r="Y50" s="116">
        <f t="shared" si="32"/>
        <v>11</v>
      </c>
      <c r="Z50" s="117">
        <f t="shared" si="33"/>
        <v>4</v>
      </c>
      <c r="AA50" s="116">
        <f t="shared" si="34"/>
        <v>11</v>
      </c>
      <c r="AB50" s="117">
        <f t="shared" si="35"/>
        <v>7</v>
      </c>
      <c r="AC50" s="116">
        <f t="shared" si="36"/>
        <v>9</v>
      </c>
      <c r="AD50" s="117">
        <f t="shared" si="37"/>
        <v>11</v>
      </c>
      <c r="AE50" s="116">
        <f t="shared" si="38"/>
        <v>5</v>
      </c>
      <c r="AF50" s="117">
        <f t="shared" si="39"/>
        <v>11</v>
      </c>
      <c r="AG50" s="116">
        <f t="shared" si="40"/>
        <v>11</v>
      </c>
      <c r="AH50" s="117">
        <f t="shared" si="41"/>
        <v>8</v>
      </c>
      <c r="AI50" s="13"/>
      <c r="AJ50" s="13"/>
      <c r="AK50" s="13"/>
      <c r="AL50" s="13"/>
    </row>
    <row r="51" spans="1:38" ht="15.75">
      <c r="A51" s="99" t="s">
        <v>343</v>
      </c>
      <c r="B51" s="100" t="str">
        <f>IF(B41&gt;"",B41,"")</f>
        <v>Aleksi Mustonen</v>
      </c>
      <c r="C51" s="112" t="str">
        <f>IF(B42&gt;"",B42,"")</f>
        <v>Mikhail Kantonistov</v>
      </c>
      <c r="D51" s="113"/>
      <c r="E51" s="102"/>
      <c r="F51" s="249">
        <v>-5</v>
      </c>
      <c r="G51" s="250"/>
      <c r="H51" s="249">
        <v>7</v>
      </c>
      <c r="I51" s="250"/>
      <c r="J51" s="253">
        <v>8</v>
      </c>
      <c r="K51" s="250"/>
      <c r="L51" s="249">
        <v>-6</v>
      </c>
      <c r="M51" s="250"/>
      <c r="N51" s="249">
        <v>-5</v>
      </c>
      <c r="O51" s="250"/>
      <c r="P51" s="103">
        <f t="shared" si="28"/>
        <v>2</v>
      </c>
      <c r="Q51" s="104">
        <f t="shared" si="29"/>
        <v>3</v>
      </c>
      <c r="R51" s="114"/>
      <c r="S51" s="115"/>
      <c r="U51" s="107">
        <f t="shared" si="30"/>
        <v>38</v>
      </c>
      <c r="V51" s="108">
        <f t="shared" si="30"/>
        <v>48</v>
      </c>
      <c r="W51" s="109">
        <f t="shared" si="31"/>
        <v>-10</v>
      </c>
      <c r="Y51" s="116">
        <f t="shared" si="32"/>
        <v>5</v>
      </c>
      <c r="Z51" s="117">
        <f t="shared" si="33"/>
        <v>11</v>
      </c>
      <c r="AA51" s="116">
        <f t="shared" si="34"/>
        <v>11</v>
      </c>
      <c r="AB51" s="117">
        <f t="shared" si="35"/>
        <v>7</v>
      </c>
      <c r="AC51" s="116">
        <f t="shared" si="36"/>
        <v>11</v>
      </c>
      <c r="AD51" s="117">
        <f t="shared" si="37"/>
        <v>8</v>
      </c>
      <c r="AE51" s="116">
        <f t="shared" si="38"/>
        <v>6</v>
      </c>
      <c r="AF51" s="117">
        <f t="shared" si="39"/>
        <v>11</v>
      </c>
      <c r="AG51" s="116">
        <f t="shared" si="40"/>
        <v>5</v>
      </c>
      <c r="AH51" s="117">
        <f t="shared" si="41"/>
        <v>11</v>
      </c>
      <c r="AI51" s="13"/>
      <c r="AJ51" s="13"/>
      <c r="AK51" s="13"/>
      <c r="AL51" s="13"/>
    </row>
    <row r="52" spans="1:38" ht="16.5" thickBot="1">
      <c r="A52" s="120" t="s">
        <v>344</v>
      </c>
      <c r="B52" s="121" t="str">
        <f>IF(B43&gt;"",B43,"")</f>
        <v>Elias Eerola</v>
      </c>
      <c r="C52" s="122" t="str">
        <f>IF(B44&gt;"",B44,"")</f>
        <v>Anna Kirichenko</v>
      </c>
      <c r="D52" s="123"/>
      <c r="E52" s="124"/>
      <c r="F52" s="230">
        <v>-4</v>
      </c>
      <c r="G52" s="231"/>
      <c r="H52" s="230">
        <v>-11</v>
      </c>
      <c r="I52" s="231"/>
      <c r="J52" s="230">
        <v>-7</v>
      </c>
      <c r="K52" s="231"/>
      <c r="L52" s="230"/>
      <c r="M52" s="231"/>
      <c r="N52" s="230"/>
      <c r="O52" s="231"/>
      <c r="P52" s="125">
        <f t="shared" si="28"/>
        <v>0</v>
      </c>
      <c r="Q52" s="126">
        <f t="shared" si="29"/>
        <v>3</v>
      </c>
      <c r="R52" s="127"/>
      <c r="S52" s="128"/>
      <c r="U52" s="107">
        <f t="shared" si="30"/>
        <v>22</v>
      </c>
      <c r="V52" s="108">
        <f t="shared" si="30"/>
        <v>35</v>
      </c>
      <c r="W52" s="109">
        <f t="shared" si="31"/>
        <v>-13</v>
      </c>
      <c r="Y52" s="129">
        <f t="shared" si="32"/>
        <v>4</v>
      </c>
      <c r="Z52" s="130">
        <f t="shared" si="33"/>
        <v>11</v>
      </c>
      <c r="AA52" s="129">
        <f t="shared" si="34"/>
        <v>11</v>
      </c>
      <c r="AB52" s="130">
        <f t="shared" si="35"/>
        <v>13</v>
      </c>
      <c r="AC52" s="129">
        <f t="shared" si="36"/>
        <v>7</v>
      </c>
      <c r="AD52" s="130">
        <f t="shared" si="37"/>
        <v>11</v>
      </c>
      <c r="AE52" s="129">
        <f t="shared" si="38"/>
        <v>0</v>
      </c>
      <c r="AF52" s="130">
        <f t="shared" si="39"/>
        <v>0</v>
      </c>
      <c r="AG52" s="129">
        <f t="shared" si="40"/>
        <v>0</v>
      </c>
      <c r="AH52" s="130">
        <f t="shared" si="41"/>
        <v>0</v>
      </c>
      <c r="AI52" s="13"/>
      <c r="AJ52" s="13"/>
      <c r="AK52" s="13"/>
      <c r="AL52" s="13"/>
    </row>
    <row r="53" spans="1:38" ht="13.5" thickTop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1:38" ht="13.5" thickBo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ht="16.5" thickTop="1">
      <c r="A55" s="32"/>
      <c r="B55" s="33"/>
      <c r="C55" s="34"/>
      <c r="D55" s="34"/>
      <c r="E55" s="34"/>
      <c r="F55" s="35"/>
      <c r="G55" s="34"/>
      <c r="H55" s="36" t="s">
        <v>324</v>
      </c>
      <c r="I55" s="37"/>
      <c r="J55" s="213" t="s">
        <v>372</v>
      </c>
      <c r="K55" s="214"/>
      <c r="L55" s="214"/>
      <c r="M55" s="215"/>
      <c r="N55" s="216" t="s">
        <v>325</v>
      </c>
      <c r="O55" s="217"/>
      <c r="P55" s="217"/>
      <c r="Q55" s="218" t="s">
        <v>5</v>
      </c>
      <c r="R55" s="219"/>
      <c r="S55" s="220"/>
      <c r="AI55" s="13"/>
      <c r="AJ55" s="13"/>
      <c r="AK55" s="13"/>
      <c r="AL55" s="13"/>
    </row>
    <row r="56" spans="1:38" ht="16.5" thickBot="1">
      <c r="A56" s="38"/>
      <c r="B56" s="39"/>
      <c r="C56" s="40" t="s">
        <v>326</v>
      </c>
      <c r="D56" s="232"/>
      <c r="E56" s="233"/>
      <c r="F56" s="234"/>
      <c r="G56" s="235" t="s">
        <v>327</v>
      </c>
      <c r="H56" s="236"/>
      <c r="I56" s="236"/>
      <c r="J56" s="237"/>
      <c r="K56" s="237"/>
      <c r="L56" s="237"/>
      <c r="M56" s="238"/>
      <c r="N56" s="41" t="s">
        <v>328</v>
      </c>
      <c r="O56" s="42"/>
      <c r="P56" s="42"/>
      <c r="Q56" s="222"/>
      <c r="R56" s="222"/>
      <c r="S56" s="223"/>
      <c r="AI56" s="13"/>
      <c r="AJ56" s="13"/>
      <c r="AK56" s="13"/>
      <c r="AL56" s="13"/>
    </row>
    <row r="57" spans="1:38" ht="15.75" thickTop="1">
      <c r="A57" s="43"/>
      <c r="B57" s="44" t="s">
        <v>329</v>
      </c>
      <c r="C57" s="45" t="s">
        <v>330</v>
      </c>
      <c r="D57" s="226" t="s">
        <v>154</v>
      </c>
      <c r="E57" s="227"/>
      <c r="F57" s="226" t="s">
        <v>157</v>
      </c>
      <c r="G57" s="227"/>
      <c r="H57" s="226" t="s">
        <v>331</v>
      </c>
      <c r="I57" s="227"/>
      <c r="J57" s="226" t="s">
        <v>156</v>
      </c>
      <c r="K57" s="227"/>
      <c r="L57" s="226"/>
      <c r="M57" s="227"/>
      <c r="N57" s="46" t="s">
        <v>236</v>
      </c>
      <c r="O57" s="47" t="s">
        <v>332</v>
      </c>
      <c r="P57" s="48" t="s">
        <v>333</v>
      </c>
      <c r="Q57" s="49"/>
      <c r="R57" s="228" t="s">
        <v>50</v>
      </c>
      <c r="S57" s="229"/>
      <c r="U57" s="50" t="s">
        <v>334</v>
      </c>
      <c r="V57" s="51"/>
      <c r="W57" s="52" t="s">
        <v>335</v>
      </c>
      <c r="AI57" s="13"/>
      <c r="AJ57" s="13"/>
      <c r="AK57" s="13"/>
      <c r="AL57" s="13"/>
    </row>
    <row r="58" spans="1:38" ht="12.75">
      <c r="A58" s="53" t="s">
        <v>154</v>
      </c>
      <c r="B58" s="54" t="s">
        <v>107</v>
      </c>
      <c r="C58" s="55" t="s">
        <v>44</v>
      </c>
      <c r="D58" s="56"/>
      <c r="E58" s="57"/>
      <c r="F58" s="58">
        <f>+P68</f>
        <v>3</v>
      </c>
      <c r="G58" s="59">
        <f>+Q68</f>
        <v>1</v>
      </c>
      <c r="H58" s="58">
        <f>P64</f>
        <v>3</v>
      </c>
      <c r="I58" s="59">
        <f>Q64</f>
        <v>0</v>
      </c>
      <c r="J58" s="58">
        <f>P66</f>
        <v>3</v>
      </c>
      <c r="K58" s="59">
        <f>Q66</f>
        <v>0</v>
      </c>
      <c r="L58" s="58"/>
      <c r="M58" s="59"/>
      <c r="N58" s="60">
        <f>IF(SUM(D58:M58)=0,"",COUNTIF(E58:E61,"3"))</f>
        <v>3</v>
      </c>
      <c r="O58" s="61">
        <f>IF(SUM(E58:N58)=0,"",COUNTIF(D58:D61,"3"))</f>
        <v>0</v>
      </c>
      <c r="P58" s="62">
        <f>IF(SUM(D58:M58)=0,"",SUM(E58:E61))</f>
        <v>9</v>
      </c>
      <c r="Q58" s="63">
        <f>IF(SUM(D58:M58)=0,"",SUM(D58:D61))</f>
        <v>1</v>
      </c>
      <c r="R58" s="221"/>
      <c r="S58" s="212"/>
      <c r="U58" s="64">
        <f>+U64+U66+U68</f>
        <v>108</v>
      </c>
      <c r="V58" s="65">
        <f>+V64+V66+V68</f>
        <v>52</v>
      </c>
      <c r="W58" s="66">
        <f>+U58-V58</f>
        <v>56</v>
      </c>
      <c r="AI58" s="13"/>
      <c r="AJ58" s="13"/>
      <c r="AK58" s="13"/>
      <c r="AL58" s="13"/>
    </row>
    <row r="59" spans="1:38" ht="12.75">
      <c r="A59" s="67" t="s">
        <v>157</v>
      </c>
      <c r="B59" s="54" t="s">
        <v>97</v>
      </c>
      <c r="C59" s="68" t="s">
        <v>32</v>
      </c>
      <c r="D59" s="69">
        <f>+Q68</f>
        <v>1</v>
      </c>
      <c r="E59" s="70">
        <f>+P68</f>
        <v>3</v>
      </c>
      <c r="F59" s="71"/>
      <c r="G59" s="72"/>
      <c r="H59" s="69">
        <f>P67</f>
        <v>3</v>
      </c>
      <c r="I59" s="70">
        <f>Q67</f>
        <v>0</v>
      </c>
      <c r="J59" s="69">
        <f>P65</f>
        <v>3</v>
      </c>
      <c r="K59" s="70">
        <f>Q65</f>
        <v>1</v>
      </c>
      <c r="L59" s="69"/>
      <c r="M59" s="70"/>
      <c r="N59" s="60">
        <f>IF(SUM(D59:M59)=0,"",COUNTIF(G58:G61,"3"))</f>
        <v>2</v>
      </c>
      <c r="O59" s="61">
        <f>IF(SUM(E59:N59)=0,"",COUNTIF(F58:F61,"3"))</f>
        <v>1</v>
      </c>
      <c r="P59" s="62">
        <f>IF(SUM(D59:M59)=0,"",SUM(G58:G61))</f>
        <v>7</v>
      </c>
      <c r="Q59" s="63">
        <f>IF(SUM(D59:M59)=0,"",SUM(F58:F61))</f>
        <v>4</v>
      </c>
      <c r="R59" s="221"/>
      <c r="S59" s="212"/>
      <c r="U59" s="64">
        <f>+U65+U67+V68</f>
        <v>109</v>
      </c>
      <c r="V59" s="65">
        <f>+V65+V67+U68</f>
        <v>102</v>
      </c>
      <c r="W59" s="66">
        <f>+U59-V59</f>
        <v>7</v>
      </c>
      <c r="AI59" s="13"/>
      <c r="AJ59" s="13"/>
      <c r="AK59" s="13"/>
      <c r="AL59" s="13"/>
    </row>
    <row r="60" spans="1:38" ht="12.75">
      <c r="A60" s="67" t="s">
        <v>331</v>
      </c>
      <c r="B60" s="54" t="s">
        <v>128</v>
      </c>
      <c r="C60" s="68" t="s">
        <v>198</v>
      </c>
      <c r="D60" s="69">
        <f>+Q64</f>
        <v>0</v>
      </c>
      <c r="E60" s="70">
        <f>+P64</f>
        <v>3</v>
      </c>
      <c r="F60" s="69">
        <f>Q67</f>
        <v>0</v>
      </c>
      <c r="G60" s="70">
        <f>P67</f>
        <v>3</v>
      </c>
      <c r="H60" s="71"/>
      <c r="I60" s="72"/>
      <c r="J60" s="69">
        <f>P69</f>
        <v>3</v>
      </c>
      <c r="K60" s="70">
        <f>Q69</f>
        <v>0</v>
      </c>
      <c r="L60" s="69"/>
      <c r="M60" s="70"/>
      <c r="N60" s="60">
        <f>IF(SUM(D60:M60)=0,"",COUNTIF(I58:I61,"3"))</f>
        <v>1</v>
      </c>
      <c r="O60" s="61">
        <f>IF(SUM(E60:N60)=0,"",COUNTIF(H58:H61,"3"))</f>
        <v>2</v>
      </c>
      <c r="P60" s="62">
        <f>IF(SUM(D60:M60)=0,"",SUM(I58:I61))</f>
        <v>3</v>
      </c>
      <c r="Q60" s="63">
        <f>IF(SUM(D60:M60)=0,"",SUM(H58:H61))</f>
        <v>6</v>
      </c>
      <c r="R60" s="221"/>
      <c r="S60" s="212"/>
      <c r="U60" s="64">
        <f>+V64+V67+U69</f>
        <v>77</v>
      </c>
      <c r="V60" s="65">
        <f>+U64+U67+V69</f>
        <v>105</v>
      </c>
      <c r="W60" s="66">
        <f>+U60-V60</f>
        <v>-28</v>
      </c>
      <c r="AI60" s="13"/>
      <c r="AJ60" s="13"/>
      <c r="AK60" s="13"/>
      <c r="AL60" s="13"/>
    </row>
    <row r="61" spans="1:38" ht="13.5" thickBot="1">
      <c r="A61" s="73" t="s">
        <v>156</v>
      </c>
      <c r="B61" s="74" t="s">
        <v>352</v>
      </c>
      <c r="C61" s="75" t="s">
        <v>189</v>
      </c>
      <c r="D61" s="76">
        <f>Q66</f>
        <v>0</v>
      </c>
      <c r="E61" s="77">
        <f>P66</f>
        <v>3</v>
      </c>
      <c r="F61" s="76">
        <f>Q65</f>
        <v>1</v>
      </c>
      <c r="G61" s="77">
        <f>P65</f>
        <v>3</v>
      </c>
      <c r="H61" s="76">
        <f>Q69</f>
        <v>0</v>
      </c>
      <c r="I61" s="77">
        <f>P69</f>
        <v>3</v>
      </c>
      <c r="J61" s="78"/>
      <c r="K61" s="79"/>
      <c r="L61" s="76"/>
      <c r="M61" s="77"/>
      <c r="N61" s="80">
        <f>IF(SUM(D61:M61)=0,"",COUNTIF(K58:K61,"3"))</f>
        <v>0</v>
      </c>
      <c r="O61" s="81">
        <f>IF(SUM(E61:N61)=0,"",COUNTIF(J58:J61,"3"))</f>
        <v>3</v>
      </c>
      <c r="P61" s="82">
        <f>IF(SUM(D61:M62)=0,"",SUM(K58:K61))</f>
        <v>1</v>
      </c>
      <c r="Q61" s="83">
        <f>IF(SUM(D61:M61)=0,"",SUM(J58:J61))</f>
        <v>9</v>
      </c>
      <c r="R61" s="224"/>
      <c r="S61" s="225"/>
      <c r="U61" s="64">
        <f>+V65+V66+V69</f>
        <v>75</v>
      </c>
      <c r="V61" s="65">
        <f>+U65+U66+U69</f>
        <v>110</v>
      </c>
      <c r="W61" s="66">
        <f>+U61-V61</f>
        <v>-35</v>
      </c>
      <c r="AI61" s="13"/>
      <c r="AJ61" s="13"/>
      <c r="AK61" s="13"/>
      <c r="AL61" s="13"/>
    </row>
    <row r="62" spans="1:38" ht="15.75" thickTop="1">
      <c r="A62" s="84"/>
      <c r="B62" s="85" t="s">
        <v>336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7"/>
      <c r="S62" s="88"/>
      <c r="U62" s="89"/>
      <c r="V62" s="90" t="s">
        <v>337</v>
      </c>
      <c r="W62" s="91">
        <f>SUM(W58:W61)</f>
        <v>0</v>
      </c>
      <c r="X62" s="90" t="str">
        <f>IF(W62=0,"OK","Virhe")</f>
        <v>OK</v>
      </c>
      <c r="AI62" s="13"/>
      <c r="AJ62" s="13"/>
      <c r="AK62" s="13"/>
      <c r="AL62" s="13"/>
    </row>
    <row r="63" spans="1:38" ht="15.75" thickBot="1">
      <c r="A63" s="92"/>
      <c r="B63" s="93" t="s">
        <v>338</v>
      </c>
      <c r="C63" s="94"/>
      <c r="D63" s="94"/>
      <c r="E63" s="95"/>
      <c r="F63" s="248" t="s">
        <v>51</v>
      </c>
      <c r="G63" s="240"/>
      <c r="H63" s="239" t="s">
        <v>52</v>
      </c>
      <c r="I63" s="240"/>
      <c r="J63" s="239" t="s">
        <v>53</v>
      </c>
      <c r="K63" s="240"/>
      <c r="L63" s="239" t="s">
        <v>68</v>
      </c>
      <c r="M63" s="240"/>
      <c r="N63" s="239" t="s">
        <v>69</v>
      </c>
      <c r="O63" s="240"/>
      <c r="P63" s="241" t="s">
        <v>48</v>
      </c>
      <c r="Q63" s="242"/>
      <c r="S63" s="96"/>
      <c r="U63" s="97" t="s">
        <v>334</v>
      </c>
      <c r="V63" s="98"/>
      <c r="W63" s="52" t="s">
        <v>335</v>
      </c>
      <c r="AI63" s="13"/>
      <c r="AJ63" s="13"/>
      <c r="AK63" s="13"/>
      <c r="AL63" s="13"/>
    </row>
    <row r="64" spans="1:38" ht="15.75">
      <c r="A64" s="99" t="s">
        <v>339</v>
      </c>
      <c r="B64" s="100" t="str">
        <f>IF(B58&gt;"",B58,"")</f>
        <v>Sami Ruohonen</v>
      </c>
      <c r="C64" s="101" t="str">
        <f>IF(B60&gt;"",B60,"")</f>
        <v>Toni Pitkänen</v>
      </c>
      <c r="D64" s="86"/>
      <c r="E64" s="102"/>
      <c r="F64" s="245">
        <v>2</v>
      </c>
      <c r="G64" s="246"/>
      <c r="H64" s="243">
        <v>2</v>
      </c>
      <c r="I64" s="244"/>
      <c r="J64" s="243">
        <v>4</v>
      </c>
      <c r="K64" s="244"/>
      <c r="L64" s="243"/>
      <c r="M64" s="244"/>
      <c r="N64" s="247"/>
      <c r="O64" s="244"/>
      <c r="P64" s="103">
        <f aca="true" t="shared" si="42" ref="P64:P69">IF(COUNT(F64:N64)=0,"",COUNTIF(F64:N64,"&gt;=0"))</f>
        <v>3</v>
      </c>
      <c r="Q64" s="104">
        <f aca="true" t="shared" si="43" ref="Q64:Q69">IF(COUNT(F64:N64)=0,"",(IF(LEFT(F64,1)="-",1,0)+IF(LEFT(H64,1)="-",1,0)+IF(LEFT(J64,1)="-",1,0)+IF(LEFT(L64,1)="-",1,0)+IF(LEFT(N64,1)="-",1,0)))</f>
        <v>0</v>
      </c>
      <c r="R64" s="105"/>
      <c r="S64" s="106"/>
      <c r="U64" s="107">
        <f aca="true" t="shared" si="44" ref="U64:V69">+Y64+AA64+AC64+AE64+AG64</f>
        <v>33</v>
      </c>
      <c r="V64" s="108">
        <f t="shared" si="44"/>
        <v>8</v>
      </c>
      <c r="W64" s="109">
        <f aca="true" t="shared" si="45" ref="W64:W69">+U64-V64</f>
        <v>25</v>
      </c>
      <c r="Y64" s="110">
        <f aca="true" t="shared" si="46" ref="Y64:Y69">IF(F64="",0,IF(LEFT(F64,1)="-",ABS(F64),(IF(F64&gt;9,F64+2,11))))</f>
        <v>11</v>
      </c>
      <c r="Z64" s="111">
        <f aca="true" t="shared" si="47" ref="Z64:Z69">IF(F64="",0,IF(LEFT(F64,1)="-",(IF(ABS(F64)&gt;9,(ABS(F64)+2),11)),F64))</f>
        <v>2</v>
      </c>
      <c r="AA64" s="110">
        <f aca="true" t="shared" si="48" ref="AA64:AA69">IF(H64="",0,IF(LEFT(H64,1)="-",ABS(H64),(IF(H64&gt;9,H64+2,11))))</f>
        <v>11</v>
      </c>
      <c r="AB64" s="111">
        <f aca="true" t="shared" si="49" ref="AB64:AB69">IF(H64="",0,IF(LEFT(H64,1)="-",(IF(ABS(H64)&gt;9,(ABS(H64)+2),11)),H64))</f>
        <v>2</v>
      </c>
      <c r="AC64" s="110">
        <f aca="true" t="shared" si="50" ref="AC64:AC69">IF(J64="",0,IF(LEFT(J64,1)="-",ABS(J64),(IF(J64&gt;9,J64+2,11))))</f>
        <v>11</v>
      </c>
      <c r="AD64" s="111">
        <f aca="true" t="shared" si="51" ref="AD64:AD69">IF(J64="",0,IF(LEFT(J64,1)="-",(IF(ABS(J64)&gt;9,(ABS(J64)+2),11)),J64))</f>
        <v>4</v>
      </c>
      <c r="AE64" s="110">
        <f aca="true" t="shared" si="52" ref="AE64:AE69">IF(L64="",0,IF(LEFT(L64,1)="-",ABS(L64),(IF(L64&gt;9,L64+2,11))))</f>
        <v>0</v>
      </c>
      <c r="AF64" s="111">
        <f aca="true" t="shared" si="53" ref="AF64:AF69">IF(L64="",0,IF(LEFT(L64,1)="-",(IF(ABS(L64)&gt;9,(ABS(L64)+2),11)),L64))</f>
        <v>0</v>
      </c>
      <c r="AG64" s="110">
        <f aca="true" t="shared" si="54" ref="AG64:AG69">IF(N64="",0,IF(LEFT(N64,1)="-",ABS(N64),(IF(N64&gt;9,N64+2,11))))</f>
        <v>0</v>
      </c>
      <c r="AH64" s="111">
        <f aca="true" t="shared" si="55" ref="AH64:AH69">IF(N64="",0,IF(LEFT(N64,1)="-",(IF(ABS(N64)&gt;9,(ABS(N64)+2),11)),N64))</f>
        <v>0</v>
      </c>
      <c r="AI64" s="13"/>
      <c r="AJ64" s="13"/>
      <c r="AK64" s="13"/>
      <c r="AL64" s="13"/>
    </row>
    <row r="65" spans="1:38" ht="15.75">
      <c r="A65" s="99" t="s">
        <v>340</v>
      </c>
      <c r="B65" s="100" t="str">
        <f>IF(B59&gt;"",B59,"")</f>
        <v>Jussi Mäkelä</v>
      </c>
      <c r="C65" s="112" t="str">
        <f>IF(B61&gt;"",B61,"")</f>
        <v>Anton nurmiaho</v>
      </c>
      <c r="D65" s="113"/>
      <c r="E65" s="102"/>
      <c r="F65" s="249">
        <v>3</v>
      </c>
      <c r="G65" s="250"/>
      <c r="H65" s="249">
        <v>-5</v>
      </c>
      <c r="I65" s="250"/>
      <c r="J65" s="249">
        <v>8</v>
      </c>
      <c r="K65" s="250"/>
      <c r="L65" s="249">
        <v>8</v>
      </c>
      <c r="M65" s="250"/>
      <c r="N65" s="249"/>
      <c r="O65" s="250"/>
      <c r="P65" s="103">
        <f t="shared" si="42"/>
        <v>3</v>
      </c>
      <c r="Q65" s="104">
        <f t="shared" si="43"/>
        <v>1</v>
      </c>
      <c r="R65" s="114"/>
      <c r="S65" s="115"/>
      <c r="U65" s="107">
        <f t="shared" si="44"/>
        <v>38</v>
      </c>
      <c r="V65" s="108">
        <f t="shared" si="44"/>
        <v>30</v>
      </c>
      <c r="W65" s="109">
        <f t="shared" si="45"/>
        <v>8</v>
      </c>
      <c r="Y65" s="116">
        <f t="shared" si="46"/>
        <v>11</v>
      </c>
      <c r="Z65" s="117">
        <f t="shared" si="47"/>
        <v>3</v>
      </c>
      <c r="AA65" s="116">
        <f t="shared" si="48"/>
        <v>5</v>
      </c>
      <c r="AB65" s="117">
        <f t="shared" si="49"/>
        <v>11</v>
      </c>
      <c r="AC65" s="116">
        <f t="shared" si="50"/>
        <v>11</v>
      </c>
      <c r="AD65" s="117">
        <f t="shared" si="51"/>
        <v>8</v>
      </c>
      <c r="AE65" s="116">
        <f t="shared" si="52"/>
        <v>11</v>
      </c>
      <c r="AF65" s="117">
        <f t="shared" si="53"/>
        <v>8</v>
      </c>
      <c r="AG65" s="116">
        <f t="shared" si="54"/>
        <v>0</v>
      </c>
      <c r="AH65" s="117">
        <f t="shared" si="55"/>
        <v>0</v>
      </c>
      <c r="AI65" s="13"/>
      <c r="AJ65" s="13"/>
      <c r="AK65" s="13"/>
      <c r="AL65" s="13"/>
    </row>
    <row r="66" spans="1:38" ht="16.5" thickBot="1">
      <c r="A66" s="99" t="s">
        <v>341</v>
      </c>
      <c r="B66" s="118" t="str">
        <f>IF(B58&gt;"",B58,"")</f>
        <v>Sami Ruohonen</v>
      </c>
      <c r="C66" s="119" t="str">
        <f>IF(B61&gt;"",B61,"")</f>
        <v>Anton nurmiaho</v>
      </c>
      <c r="D66" s="94"/>
      <c r="E66" s="95"/>
      <c r="F66" s="251">
        <v>3</v>
      </c>
      <c r="G66" s="252"/>
      <c r="H66" s="251">
        <v>4</v>
      </c>
      <c r="I66" s="252"/>
      <c r="J66" s="251">
        <v>5</v>
      </c>
      <c r="K66" s="252"/>
      <c r="L66" s="251"/>
      <c r="M66" s="252"/>
      <c r="N66" s="251"/>
      <c r="O66" s="252"/>
      <c r="P66" s="103">
        <f t="shared" si="42"/>
        <v>3</v>
      </c>
      <c r="Q66" s="104">
        <f t="shared" si="43"/>
        <v>0</v>
      </c>
      <c r="R66" s="114"/>
      <c r="S66" s="115"/>
      <c r="U66" s="107">
        <f t="shared" si="44"/>
        <v>33</v>
      </c>
      <c r="V66" s="108">
        <f t="shared" si="44"/>
        <v>12</v>
      </c>
      <c r="W66" s="109">
        <f t="shared" si="45"/>
        <v>21</v>
      </c>
      <c r="Y66" s="116">
        <f t="shared" si="46"/>
        <v>11</v>
      </c>
      <c r="Z66" s="117">
        <f t="shared" si="47"/>
        <v>3</v>
      </c>
      <c r="AA66" s="116">
        <f t="shared" si="48"/>
        <v>11</v>
      </c>
      <c r="AB66" s="117">
        <f t="shared" si="49"/>
        <v>4</v>
      </c>
      <c r="AC66" s="116">
        <f t="shared" si="50"/>
        <v>11</v>
      </c>
      <c r="AD66" s="117">
        <f t="shared" si="51"/>
        <v>5</v>
      </c>
      <c r="AE66" s="116">
        <f t="shared" si="52"/>
        <v>0</v>
      </c>
      <c r="AF66" s="117">
        <f t="shared" si="53"/>
        <v>0</v>
      </c>
      <c r="AG66" s="116">
        <f t="shared" si="54"/>
        <v>0</v>
      </c>
      <c r="AH66" s="117">
        <f t="shared" si="55"/>
        <v>0</v>
      </c>
      <c r="AI66" s="13"/>
      <c r="AJ66" s="13"/>
      <c r="AK66" s="13"/>
      <c r="AL66" s="13"/>
    </row>
    <row r="67" spans="1:38" ht="15.75">
      <c r="A67" s="99" t="s">
        <v>342</v>
      </c>
      <c r="B67" s="100" t="str">
        <f>IF(B59&gt;"",B59,"")</f>
        <v>Jussi Mäkelä</v>
      </c>
      <c r="C67" s="112" t="str">
        <f>IF(B60&gt;"",B60,"")</f>
        <v>Toni Pitkänen</v>
      </c>
      <c r="D67" s="86"/>
      <c r="E67" s="102"/>
      <c r="F67" s="243">
        <v>15</v>
      </c>
      <c r="G67" s="244"/>
      <c r="H67" s="243">
        <v>9</v>
      </c>
      <c r="I67" s="244"/>
      <c r="J67" s="243">
        <v>6</v>
      </c>
      <c r="K67" s="244"/>
      <c r="L67" s="243"/>
      <c r="M67" s="244"/>
      <c r="N67" s="243"/>
      <c r="O67" s="244"/>
      <c r="P67" s="103">
        <f t="shared" si="42"/>
        <v>3</v>
      </c>
      <c r="Q67" s="104">
        <f t="shared" si="43"/>
        <v>0</v>
      </c>
      <c r="R67" s="114"/>
      <c r="S67" s="115"/>
      <c r="U67" s="107">
        <f t="shared" si="44"/>
        <v>39</v>
      </c>
      <c r="V67" s="108">
        <f t="shared" si="44"/>
        <v>30</v>
      </c>
      <c r="W67" s="109">
        <f t="shared" si="45"/>
        <v>9</v>
      </c>
      <c r="Y67" s="116">
        <f t="shared" si="46"/>
        <v>17</v>
      </c>
      <c r="Z67" s="117">
        <f t="shared" si="47"/>
        <v>15</v>
      </c>
      <c r="AA67" s="116">
        <f t="shared" si="48"/>
        <v>11</v>
      </c>
      <c r="AB67" s="117">
        <f t="shared" si="49"/>
        <v>9</v>
      </c>
      <c r="AC67" s="116">
        <f t="shared" si="50"/>
        <v>11</v>
      </c>
      <c r="AD67" s="117">
        <f t="shared" si="51"/>
        <v>6</v>
      </c>
      <c r="AE67" s="116">
        <f t="shared" si="52"/>
        <v>0</v>
      </c>
      <c r="AF67" s="117">
        <f t="shared" si="53"/>
        <v>0</v>
      </c>
      <c r="AG67" s="116">
        <f t="shared" si="54"/>
        <v>0</v>
      </c>
      <c r="AH67" s="117">
        <f t="shared" si="55"/>
        <v>0</v>
      </c>
      <c r="AI67" s="13"/>
      <c r="AJ67" s="13"/>
      <c r="AK67" s="13"/>
      <c r="AL67" s="13"/>
    </row>
    <row r="68" spans="1:38" ht="15.75">
      <c r="A68" s="99" t="s">
        <v>343</v>
      </c>
      <c r="B68" s="100" t="str">
        <f>IF(B58&gt;"",B58,"")</f>
        <v>Sami Ruohonen</v>
      </c>
      <c r="C68" s="112" t="str">
        <f>IF(B59&gt;"",B59,"")</f>
        <v>Jussi Mäkelä</v>
      </c>
      <c r="D68" s="113"/>
      <c r="E68" s="102"/>
      <c r="F68" s="249">
        <v>4</v>
      </c>
      <c r="G68" s="250"/>
      <c r="H68" s="249">
        <v>9</v>
      </c>
      <c r="I68" s="250"/>
      <c r="J68" s="253">
        <v>-9</v>
      </c>
      <c r="K68" s="250"/>
      <c r="L68" s="249">
        <v>8</v>
      </c>
      <c r="M68" s="250"/>
      <c r="N68" s="249"/>
      <c r="O68" s="250"/>
      <c r="P68" s="103">
        <f t="shared" si="42"/>
        <v>3</v>
      </c>
      <c r="Q68" s="104">
        <f t="shared" si="43"/>
        <v>1</v>
      </c>
      <c r="R68" s="114"/>
      <c r="S68" s="115"/>
      <c r="U68" s="107">
        <f t="shared" si="44"/>
        <v>42</v>
      </c>
      <c r="V68" s="108">
        <f t="shared" si="44"/>
        <v>32</v>
      </c>
      <c r="W68" s="109">
        <f t="shared" si="45"/>
        <v>10</v>
      </c>
      <c r="Y68" s="116">
        <f t="shared" si="46"/>
        <v>11</v>
      </c>
      <c r="Z68" s="117">
        <f t="shared" si="47"/>
        <v>4</v>
      </c>
      <c r="AA68" s="116">
        <f t="shared" si="48"/>
        <v>11</v>
      </c>
      <c r="AB68" s="117">
        <f t="shared" si="49"/>
        <v>9</v>
      </c>
      <c r="AC68" s="116">
        <f t="shared" si="50"/>
        <v>9</v>
      </c>
      <c r="AD68" s="117">
        <f t="shared" si="51"/>
        <v>11</v>
      </c>
      <c r="AE68" s="116">
        <f t="shared" si="52"/>
        <v>11</v>
      </c>
      <c r="AF68" s="117">
        <f t="shared" si="53"/>
        <v>8</v>
      </c>
      <c r="AG68" s="116">
        <f t="shared" si="54"/>
        <v>0</v>
      </c>
      <c r="AH68" s="117">
        <f t="shared" si="55"/>
        <v>0</v>
      </c>
      <c r="AI68" s="13"/>
      <c r="AJ68" s="13"/>
      <c r="AK68" s="13"/>
      <c r="AL68" s="13"/>
    </row>
    <row r="69" spans="1:38" ht="16.5" thickBot="1">
      <c r="A69" s="120" t="s">
        <v>344</v>
      </c>
      <c r="B69" s="121" t="str">
        <f>IF(B60&gt;"",B60,"")</f>
        <v>Toni Pitkänen</v>
      </c>
      <c r="C69" s="122" t="str">
        <f>IF(B61&gt;"",B61,"")</f>
        <v>Anton nurmiaho</v>
      </c>
      <c r="D69" s="123"/>
      <c r="E69" s="124"/>
      <c r="F69" s="230">
        <v>11</v>
      </c>
      <c r="G69" s="231"/>
      <c r="H69" s="230">
        <v>11</v>
      </c>
      <c r="I69" s="231"/>
      <c r="J69" s="230">
        <v>11</v>
      </c>
      <c r="K69" s="231"/>
      <c r="L69" s="230"/>
      <c r="M69" s="231"/>
      <c r="N69" s="230"/>
      <c r="O69" s="231"/>
      <c r="P69" s="125">
        <f t="shared" si="42"/>
        <v>3</v>
      </c>
      <c r="Q69" s="126">
        <f t="shared" si="43"/>
        <v>0</v>
      </c>
      <c r="R69" s="127"/>
      <c r="S69" s="128"/>
      <c r="U69" s="107">
        <f t="shared" si="44"/>
        <v>39</v>
      </c>
      <c r="V69" s="108">
        <f t="shared" si="44"/>
        <v>33</v>
      </c>
      <c r="W69" s="109">
        <f t="shared" si="45"/>
        <v>6</v>
      </c>
      <c r="Y69" s="129">
        <f t="shared" si="46"/>
        <v>13</v>
      </c>
      <c r="Z69" s="130">
        <f t="shared" si="47"/>
        <v>11</v>
      </c>
      <c r="AA69" s="129">
        <f t="shared" si="48"/>
        <v>13</v>
      </c>
      <c r="AB69" s="130">
        <f t="shared" si="49"/>
        <v>11</v>
      </c>
      <c r="AC69" s="129">
        <f t="shared" si="50"/>
        <v>13</v>
      </c>
      <c r="AD69" s="130">
        <f t="shared" si="51"/>
        <v>11</v>
      </c>
      <c r="AE69" s="129">
        <f t="shared" si="52"/>
        <v>0</v>
      </c>
      <c r="AF69" s="130">
        <f t="shared" si="53"/>
        <v>0</v>
      </c>
      <c r="AG69" s="129">
        <f t="shared" si="54"/>
        <v>0</v>
      </c>
      <c r="AH69" s="130">
        <f t="shared" si="55"/>
        <v>0</v>
      </c>
      <c r="AI69" s="13"/>
      <c r="AJ69" s="13"/>
      <c r="AK69" s="13"/>
      <c r="AL69" s="13"/>
    </row>
    <row r="70" spans="1:38" ht="13.5" thickTop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1:38" ht="13.5" thickBo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1:38" ht="16.5" thickTop="1">
      <c r="A72" s="32"/>
      <c r="B72" s="33"/>
      <c r="C72" s="34"/>
      <c r="D72" s="34"/>
      <c r="E72" s="34"/>
      <c r="F72" s="35"/>
      <c r="G72" s="34"/>
      <c r="H72" s="36" t="s">
        <v>324</v>
      </c>
      <c r="I72" s="37"/>
      <c r="J72" s="213" t="s">
        <v>372</v>
      </c>
      <c r="K72" s="214"/>
      <c r="L72" s="214"/>
      <c r="M72" s="215"/>
      <c r="N72" s="216" t="s">
        <v>325</v>
      </c>
      <c r="O72" s="217"/>
      <c r="P72" s="217"/>
      <c r="Q72" s="218" t="s">
        <v>345</v>
      </c>
      <c r="R72" s="219"/>
      <c r="S72" s="220"/>
      <c r="AI72" s="13"/>
      <c r="AJ72" s="13"/>
      <c r="AK72" s="13"/>
      <c r="AL72" s="13"/>
    </row>
    <row r="73" spans="1:38" ht="16.5" thickBot="1">
      <c r="A73" s="38"/>
      <c r="B73" s="39"/>
      <c r="C73" s="40" t="s">
        <v>326</v>
      </c>
      <c r="D73" s="232"/>
      <c r="E73" s="233"/>
      <c r="F73" s="234"/>
      <c r="G73" s="235" t="s">
        <v>327</v>
      </c>
      <c r="H73" s="236"/>
      <c r="I73" s="236"/>
      <c r="J73" s="237"/>
      <c r="K73" s="237"/>
      <c r="L73" s="237"/>
      <c r="M73" s="238"/>
      <c r="N73" s="41" t="s">
        <v>328</v>
      </c>
      <c r="O73" s="42"/>
      <c r="P73" s="42"/>
      <c r="Q73" s="222"/>
      <c r="R73" s="222"/>
      <c r="S73" s="223"/>
      <c r="AI73" s="13"/>
      <c r="AJ73" s="13"/>
      <c r="AK73" s="13"/>
      <c r="AL73" s="13"/>
    </row>
    <row r="74" spans="1:38" ht="15.75" thickTop="1">
      <c r="A74" s="43"/>
      <c r="B74" s="44" t="s">
        <v>329</v>
      </c>
      <c r="C74" s="45" t="s">
        <v>330</v>
      </c>
      <c r="D74" s="226" t="s">
        <v>154</v>
      </c>
      <c r="E74" s="227"/>
      <c r="F74" s="226" t="s">
        <v>157</v>
      </c>
      <c r="G74" s="227"/>
      <c r="H74" s="226" t="s">
        <v>331</v>
      </c>
      <c r="I74" s="227"/>
      <c r="J74" s="226" t="s">
        <v>156</v>
      </c>
      <c r="K74" s="227"/>
      <c r="L74" s="226"/>
      <c r="M74" s="227"/>
      <c r="N74" s="46" t="s">
        <v>236</v>
      </c>
      <c r="O74" s="47" t="s">
        <v>332</v>
      </c>
      <c r="P74" s="48" t="s">
        <v>333</v>
      </c>
      <c r="Q74" s="49"/>
      <c r="R74" s="228" t="s">
        <v>50</v>
      </c>
      <c r="S74" s="229"/>
      <c r="U74" s="50" t="s">
        <v>334</v>
      </c>
      <c r="V74" s="51"/>
      <c r="W74" s="52" t="s">
        <v>335</v>
      </c>
      <c r="AI74" s="13"/>
      <c r="AJ74" s="13"/>
      <c r="AK74" s="13"/>
      <c r="AL74" s="13"/>
    </row>
    <row r="75" spans="1:38" ht="12.75">
      <c r="A75" s="53" t="s">
        <v>154</v>
      </c>
      <c r="B75" s="54" t="s">
        <v>114</v>
      </c>
      <c r="C75" s="68" t="s">
        <v>31</v>
      </c>
      <c r="D75" s="56"/>
      <c r="E75" s="57"/>
      <c r="F75" s="58">
        <f>+P85</f>
        <v>3</v>
      </c>
      <c r="G75" s="59">
        <f>+Q85</f>
        <v>1</v>
      </c>
      <c r="H75" s="58">
        <f>P81</f>
        <v>3</v>
      </c>
      <c r="I75" s="59">
        <f>Q81</f>
        <v>0</v>
      </c>
      <c r="J75" s="58">
        <f>P83</f>
      </c>
      <c r="K75" s="59">
        <f>Q83</f>
      </c>
      <c r="L75" s="58"/>
      <c r="M75" s="59"/>
      <c r="N75" s="60">
        <f>IF(SUM(D75:M75)=0,"",COUNTIF(E75:E78,"3"))</f>
        <v>2</v>
      </c>
      <c r="O75" s="61">
        <f>IF(SUM(E75:N75)=0,"",COUNTIF(D75:D78,"3"))</f>
        <v>0</v>
      </c>
      <c r="P75" s="62">
        <f>IF(SUM(D75:M75)=0,"",SUM(E75:E78))</f>
        <v>6</v>
      </c>
      <c r="Q75" s="63">
        <f>IF(SUM(D75:M75)=0,"",SUM(D75:D78))</f>
        <v>1</v>
      </c>
      <c r="R75" s="221"/>
      <c r="S75" s="212"/>
      <c r="U75" s="64">
        <f>+U81+U83+U85</f>
        <v>71</v>
      </c>
      <c r="V75" s="65">
        <f>+V81+V83+V85</f>
        <v>49</v>
      </c>
      <c r="W75" s="66">
        <f>+U75-V75</f>
        <v>22</v>
      </c>
      <c r="AI75" s="13"/>
      <c r="AJ75" s="13"/>
      <c r="AK75" s="13"/>
      <c r="AL75" s="13"/>
    </row>
    <row r="76" spans="1:38" ht="12.75">
      <c r="A76" s="67" t="s">
        <v>157</v>
      </c>
      <c r="B76" s="54" t="s">
        <v>108</v>
      </c>
      <c r="C76" s="68" t="s">
        <v>198</v>
      </c>
      <c r="D76" s="69">
        <f>+Q85</f>
        <v>1</v>
      </c>
      <c r="E76" s="70">
        <f>+P85</f>
        <v>3</v>
      </c>
      <c r="F76" s="71"/>
      <c r="G76" s="72"/>
      <c r="H76" s="69">
        <f>P84</f>
        <v>3</v>
      </c>
      <c r="I76" s="70">
        <f>Q84</f>
        <v>0</v>
      </c>
      <c r="J76" s="69">
        <f>P82</f>
      </c>
      <c r="K76" s="70">
        <f>Q82</f>
      </c>
      <c r="L76" s="69"/>
      <c r="M76" s="70"/>
      <c r="N76" s="60">
        <f>IF(SUM(D76:M76)=0,"",COUNTIF(G75:G78,"3"))</f>
        <v>1</v>
      </c>
      <c r="O76" s="61">
        <f>IF(SUM(E76:N76)=0,"",COUNTIF(F75:F78,"3"))</f>
        <v>1</v>
      </c>
      <c r="P76" s="62">
        <f>IF(SUM(D76:M76)=0,"",SUM(G75:G78))</f>
        <v>4</v>
      </c>
      <c r="Q76" s="63">
        <f>IF(SUM(D76:M76)=0,"",SUM(F75:F78))</f>
        <v>3</v>
      </c>
      <c r="R76" s="221"/>
      <c r="S76" s="212"/>
      <c r="U76" s="64">
        <f>+U82+U84+V85</f>
        <v>61</v>
      </c>
      <c r="V76" s="65">
        <f>+V82+V84+U85</f>
        <v>57</v>
      </c>
      <c r="W76" s="66">
        <f>+U76-V76</f>
        <v>4</v>
      </c>
      <c r="AI76" s="13"/>
      <c r="AJ76" s="13"/>
      <c r="AK76" s="13"/>
      <c r="AL76" s="13"/>
    </row>
    <row r="77" spans="1:38" ht="12.75">
      <c r="A77" s="67" t="s">
        <v>331</v>
      </c>
      <c r="B77" s="54" t="s">
        <v>212</v>
      </c>
      <c r="C77" s="68" t="s">
        <v>30</v>
      </c>
      <c r="D77" s="69">
        <f>+Q81</f>
        <v>0</v>
      </c>
      <c r="E77" s="70">
        <f>+P81</f>
        <v>3</v>
      </c>
      <c r="F77" s="69">
        <f>Q84</f>
        <v>0</v>
      </c>
      <c r="G77" s="70">
        <f>P84</f>
        <v>3</v>
      </c>
      <c r="H77" s="71"/>
      <c r="I77" s="72"/>
      <c r="J77" s="69">
        <f>P86</f>
      </c>
      <c r="K77" s="70">
        <f>Q86</f>
      </c>
      <c r="L77" s="69"/>
      <c r="M77" s="70"/>
      <c r="N77" s="60">
        <f>IF(SUM(D77:M77)=0,"",COUNTIF(I75:I78,"3"))</f>
        <v>0</v>
      </c>
      <c r="O77" s="61">
        <f>IF(SUM(E77:N77)=0,"",COUNTIF(H75:H78,"3"))</f>
        <v>2</v>
      </c>
      <c r="P77" s="62">
        <f>IF(SUM(D77:M77)=0,"",SUM(I75:I78))</f>
        <v>0</v>
      </c>
      <c r="Q77" s="63">
        <f>IF(SUM(D77:M77)=0,"",SUM(H75:H78))</f>
        <v>6</v>
      </c>
      <c r="R77" s="221"/>
      <c r="S77" s="212"/>
      <c r="U77" s="64">
        <f>+V81+V84+U86</f>
        <v>40</v>
      </c>
      <c r="V77" s="65">
        <f>+U81+U84+V86</f>
        <v>66</v>
      </c>
      <c r="W77" s="66">
        <f>+U77-V77</f>
        <v>-26</v>
      </c>
      <c r="AI77" s="13"/>
      <c r="AJ77" s="13"/>
      <c r="AK77" s="13"/>
      <c r="AL77" s="13"/>
    </row>
    <row r="78" spans="1:38" ht="13.5" thickBot="1">
      <c r="A78" s="73" t="s">
        <v>156</v>
      </c>
      <c r="B78" s="74" t="s">
        <v>132</v>
      </c>
      <c r="C78" s="75" t="s">
        <v>33</v>
      </c>
      <c r="D78" s="76">
        <f>Q83</f>
      </c>
      <c r="E78" s="77">
        <f>P83</f>
      </c>
      <c r="F78" s="76">
        <f>Q82</f>
      </c>
      <c r="G78" s="77">
        <f>P82</f>
      </c>
      <c r="H78" s="76">
        <f>Q86</f>
      </c>
      <c r="I78" s="77">
        <f>P86</f>
      </c>
      <c r="J78" s="78"/>
      <c r="K78" s="79"/>
      <c r="L78" s="76"/>
      <c r="M78" s="77"/>
      <c r="N78" s="80">
        <f>IF(SUM(D78:M78)=0,"",COUNTIF(K75:K78,"3"))</f>
      </c>
      <c r="O78" s="81">
        <f>IF(SUM(E78:N78)=0,"",COUNTIF(J75:J78,"3"))</f>
      </c>
      <c r="P78" s="82">
        <f>IF(SUM(D78:M79)=0,"",SUM(K75:K78))</f>
      </c>
      <c r="Q78" s="83">
        <f>IF(SUM(D78:M78)=0,"",SUM(J75:J78))</f>
      </c>
      <c r="R78" s="224"/>
      <c r="S78" s="225"/>
      <c r="U78" s="64">
        <f>+V82+V83+V86</f>
        <v>0</v>
      </c>
      <c r="V78" s="65">
        <f>+U82+U83+U86</f>
        <v>0</v>
      </c>
      <c r="W78" s="66">
        <f>+U78-V78</f>
        <v>0</v>
      </c>
      <c r="AI78" s="13"/>
      <c r="AJ78" s="13"/>
      <c r="AK78" s="13"/>
      <c r="AL78" s="13"/>
    </row>
    <row r="79" spans="1:38" ht="15.75" thickTop="1">
      <c r="A79" s="84"/>
      <c r="B79" s="85" t="s">
        <v>336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7"/>
      <c r="S79" s="88"/>
      <c r="U79" s="89"/>
      <c r="V79" s="90" t="s">
        <v>337</v>
      </c>
      <c r="W79" s="91">
        <f>SUM(W75:W78)</f>
        <v>0</v>
      </c>
      <c r="X79" s="90" t="str">
        <f>IF(W79=0,"OK","Virhe")</f>
        <v>OK</v>
      </c>
      <c r="AI79" s="13"/>
      <c r="AJ79" s="13"/>
      <c r="AK79" s="13"/>
      <c r="AL79" s="13"/>
    </row>
    <row r="80" spans="1:38" ht="15.75" thickBot="1">
      <c r="A80" s="92"/>
      <c r="B80" s="93" t="s">
        <v>338</v>
      </c>
      <c r="C80" s="94"/>
      <c r="D80" s="94"/>
      <c r="E80" s="95"/>
      <c r="F80" s="248" t="s">
        <v>51</v>
      </c>
      <c r="G80" s="240"/>
      <c r="H80" s="239" t="s">
        <v>52</v>
      </c>
      <c r="I80" s="240"/>
      <c r="J80" s="239" t="s">
        <v>53</v>
      </c>
      <c r="K80" s="240"/>
      <c r="L80" s="239" t="s">
        <v>68</v>
      </c>
      <c r="M80" s="240"/>
      <c r="N80" s="239" t="s">
        <v>69</v>
      </c>
      <c r="O80" s="240"/>
      <c r="P80" s="241" t="s">
        <v>48</v>
      </c>
      <c r="Q80" s="242"/>
      <c r="S80" s="96"/>
      <c r="U80" s="97" t="s">
        <v>334</v>
      </c>
      <c r="V80" s="98"/>
      <c r="W80" s="52" t="s">
        <v>335</v>
      </c>
      <c r="AI80" s="13"/>
      <c r="AJ80" s="13"/>
      <c r="AK80" s="13"/>
      <c r="AL80" s="13"/>
    </row>
    <row r="81" spans="1:38" ht="15.75">
      <c r="A81" s="99" t="s">
        <v>339</v>
      </c>
      <c r="B81" s="100" t="str">
        <f>IF(B75&gt;"",B75,"")</f>
        <v>Petter Punnonen</v>
      </c>
      <c r="C81" s="101" t="str">
        <f>IF(B77&gt;"",B77,"")</f>
        <v>Juho Seppänen</v>
      </c>
      <c r="D81" s="86"/>
      <c r="E81" s="102"/>
      <c r="F81" s="245">
        <v>6</v>
      </c>
      <c r="G81" s="246"/>
      <c r="H81" s="243">
        <v>6</v>
      </c>
      <c r="I81" s="244"/>
      <c r="J81" s="243">
        <v>9</v>
      </c>
      <c r="K81" s="244"/>
      <c r="L81" s="243"/>
      <c r="M81" s="244"/>
      <c r="N81" s="247"/>
      <c r="O81" s="244"/>
      <c r="P81" s="103">
        <f aca="true" t="shared" si="56" ref="P81:P86">IF(COUNT(F81:N81)=0,"",COUNTIF(F81:N81,"&gt;=0"))</f>
        <v>3</v>
      </c>
      <c r="Q81" s="104">
        <f aca="true" t="shared" si="57" ref="Q81:Q86">IF(COUNT(F81:N81)=0,"",(IF(LEFT(F81,1)="-",1,0)+IF(LEFT(H81,1)="-",1,0)+IF(LEFT(J81,1)="-",1,0)+IF(LEFT(L81,1)="-",1,0)+IF(LEFT(N81,1)="-",1,0)))</f>
        <v>0</v>
      </c>
      <c r="R81" s="105"/>
      <c r="S81" s="106"/>
      <c r="U81" s="107">
        <f aca="true" t="shared" si="58" ref="U81:V86">+Y81+AA81+AC81+AE81+AG81</f>
        <v>33</v>
      </c>
      <c r="V81" s="108">
        <f t="shared" si="58"/>
        <v>21</v>
      </c>
      <c r="W81" s="109">
        <f aca="true" t="shared" si="59" ref="W81:W86">+U81-V81</f>
        <v>12</v>
      </c>
      <c r="Y81" s="110">
        <f aca="true" t="shared" si="60" ref="Y81:Y86">IF(F81="",0,IF(LEFT(F81,1)="-",ABS(F81),(IF(F81&gt;9,F81+2,11))))</f>
        <v>11</v>
      </c>
      <c r="Z81" s="111">
        <f aca="true" t="shared" si="61" ref="Z81:Z86">IF(F81="",0,IF(LEFT(F81,1)="-",(IF(ABS(F81)&gt;9,(ABS(F81)+2),11)),F81))</f>
        <v>6</v>
      </c>
      <c r="AA81" s="110">
        <f aca="true" t="shared" si="62" ref="AA81:AA86">IF(H81="",0,IF(LEFT(H81,1)="-",ABS(H81),(IF(H81&gt;9,H81+2,11))))</f>
        <v>11</v>
      </c>
      <c r="AB81" s="111">
        <f aca="true" t="shared" si="63" ref="AB81:AB86">IF(H81="",0,IF(LEFT(H81,1)="-",(IF(ABS(H81)&gt;9,(ABS(H81)+2),11)),H81))</f>
        <v>6</v>
      </c>
      <c r="AC81" s="110">
        <f aca="true" t="shared" si="64" ref="AC81:AC86">IF(J81="",0,IF(LEFT(J81,1)="-",ABS(J81),(IF(J81&gt;9,J81+2,11))))</f>
        <v>11</v>
      </c>
      <c r="AD81" s="111">
        <f aca="true" t="shared" si="65" ref="AD81:AD86">IF(J81="",0,IF(LEFT(J81,1)="-",(IF(ABS(J81)&gt;9,(ABS(J81)+2),11)),J81))</f>
        <v>9</v>
      </c>
      <c r="AE81" s="110">
        <f aca="true" t="shared" si="66" ref="AE81:AE86">IF(L81="",0,IF(LEFT(L81,1)="-",ABS(L81),(IF(L81&gt;9,L81+2,11))))</f>
        <v>0</v>
      </c>
      <c r="AF81" s="111">
        <f aca="true" t="shared" si="67" ref="AF81:AF86">IF(L81="",0,IF(LEFT(L81,1)="-",(IF(ABS(L81)&gt;9,(ABS(L81)+2),11)),L81))</f>
        <v>0</v>
      </c>
      <c r="AG81" s="110">
        <f aca="true" t="shared" si="68" ref="AG81:AG86">IF(N81="",0,IF(LEFT(N81,1)="-",ABS(N81),(IF(N81&gt;9,N81+2,11))))</f>
        <v>0</v>
      </c>
      <c r="AH81" s="111">
        <f aca="true" t="shared" si="69" ref="AH81:AH86">IF(N81="",0,IF(LEFT(N81,1)="-",(IF(ABS(N81)&gt;9,(ABS(N81)+2),11)),N81))</f>
        <v>0</v>
      </c>
      <c r="AI81" s="13"/>
      <c r="AJ81" s="13"/>
      <c r="AK81" s="13"/>
      <c r="AL81" s="13"/>
    </row>
    <row r="82" spans="1:38" ht="15.75">
      <c r="A82" s="99" t="s">
        <v>340</v>
      </c>
      <c r="B82" s="100" t="str">
        <f>IF(B76&gt;"",B76,"")</f>
        <v>Henri Kuusjärvi</v>
      </c>
      <c r="C82" s="112" t="str">
        <f>IF(B78&gt;"",B78,"")</f>
        <v>Joonas Kivimäki</v>
      </c>
      <c r="D82" s="113"/>
      <c r="E82" s="102"/>
      <c r="F82" s="249"/>
      <c r="G82" s="250"/>
      <c r="H82" s="249"/>
      <c r="I82" s="250"/>
      <c r="J82" s="249"/>
      <c r="K82" s="250"/>
      <c r="L82" s="249"/>
      <c r="M82" s="250"/>
      <c r="N82" s="249"/>
      <c r="O82" s="250"/>
      <c r="P82" s="103">
        <f t="shared" si="56"/>
      </c>
      <c r="Q82" s="104">
        <f t="shared" si="57"/>
      </c>
      <c r="R82" s="114"/>
      <c r="S82" s="115"/>
      <c r="U82" s="107">
        <f t="shared" si="58"/>
        <v>0</v>
      </c>
      <c r="V82" s="108">
        <f t="shared" si="58"/>
        <v>0</v>
      </c>
      <c r="W82" s="109">
        <f t="shared" si="59"/>
        <v>0</v>
      </c>
      <c r="Y82" s="116">
        <f t="shared" si="60"/>
        <v>0</v>
      </c>
      <c r="Z82" s="117">
        <f t="shared" si="61"/>
        <v>0</v>
      </c>
      <c r="AA82" s="116">
        <f t="shared" si="62"/>
        <v>0</v>
      </c>
      <c r="AB82" s="117">
        <f t="shared" si="63"/>
        <v>0</v>
      </c>
      <c r="AC82" s="116">
        <f t="shared" si="64"/>
        <v>0</v>
      </c>
      <c r="AD82" s="117">
        <f t="shared" si="65"/>
        <v>0</v>
      </c>
      <c r="AE82" s="116">
        <f t="shared" si="66"/>
        <v>0</v>
      </c>
      <c r="AF82" s="117">
        <f t="shared" si="67"/>
        <v>0</v>
      </c>
      <c r="AG82" s="116">
        <f t="shared" si="68"/>
        <v>0</v>
      </c>
      <c r="AH82" s="117">
        <f t="shared" si="69"/>
        <v>0</v>
      </c>
      <c r="AI82" s="13"/>
      <c r="AJ82" s="13"/>
      <c r="AK82" s="13"/>
      <c r="AL82" s="13"/>
    </row>
    <row r="83" spans="1:38" ht="16.5" thickBot="1">
      <c r="A83" s="99" t="s">
        <v>341</v>
      </c>
      <c r="B83" s="118" t="str">
        <f>IF(B75&gt;"",B75,"")</f>
        <v>Petter Punnonen</v>
      </c>
      <c r="C83" s="119" t="str">
        <f>IF(B78&gt;"",B78,"")</f>
        <v>Joonas Kivimäki</v>
      </c>
      <c r="D83" s="94"/>
      <c r="E83" s="95"/>
      <c r="F83" s="251"/>
      <c r="G83" s="252"/>
      <c r="H83" s="251"/>
      <c r="I83" s="252"/>
      <c r="J83" s="251"/>
      <c r="K83" s="252"/>
      <c r="L83" s="251"/>
      <c r="M83" s="252"/>
      <c r="N83" s="251"/>
      <c r="O83" s="252"/>
      <c r="P83" s="103">
        <f t="shared" si="56"/>
      </c>
      <c r="Q83" s="104">
        <f t="shared" si="57"/>
      </c>
      <c r="R83" s="114"/>
      <c r="S83" s="115"/>
      <c r="U83" s="107">
        <f t="shared" si="58"/>
        <v>0</v>
      </c>
      <c r="V83" s="108">
        <f t="shared" si="58"/>
        <v>0</v>
      </c>
      <c r="W83" s="109">
        <f t="shared" si="59"/>
        <v>0</v>
      </c>
      <c r="Y83" s="116">
        <f t="shared" si="60"/>
        <v>0</v>
      </c>
      <c r="Z83" s="117">
        <f t="shared" si="61"/>
        <v>0</v>
      </c>
      <c r="AA83" s="116">
        <f t="shared" si="62"/>
        <v>0</v>
      </c>
      <c r="AB83" s="117">
        <f t="shared" si="63"/>
        <v>0</v>
      </c>
      <c r="AC83" s="116">
        <f t="shared" si="64"/>
        <v>0</v>
      </c>
      <c r="AD83" s="117">
        <f t="shared" si="65"/>
        <v>0</v>
      </c>
      <c r="AE83" s="116">
        <f t="shared" si="66"/>
        <v>0</v>
      </c>
      <c r="AF83" s="117">
        <f t="shared" si="67"/>
        <v>0</v>
      </c>
      <c r="AG83" s="116">
        <f t="shared" si="68"/>
        <v>0</v>
      </c>
      <c r="AH83" s="117">
        <f t="shared" si="69"/>
        <v>0</v>
      </c>
      <c r="AI83" s="13"/>
      <c r="AJ83" s="13"/>
      <c r="AK83" s="13"/>
      <c r="AL83" s="13"/>
    </row>
    <row r="84" spans="1:38" ht="15.75">
      <c r="A84" s="99" t="s">
        <v>342</v>
      </c>
      <c r="B84" s="100" t="str">
        <f>IF(B76&gt;"",B76,"")</f>
        <v>Henri Kuusjärvi</v>
      </c>
      <c r="C84" s="112" t="str">
        <f>IF(B77&gt;"",B77,"")</f>
        <v>Juho Seppänen</v>
      </c>
      <c r="D84" s="86"/>
      <c r="E84" s="102"/>
      <c r="F84" s="243">
        <v>7</v>
      </c>
      <c r="G84" s="244"/>
      <c r="H84" s="243">
        <v>8</v>
      </c>
      <c r="I84" s="244"/>
      <c r="J84" s="243">
        <v>4</v>
      </c>
      <c r="K84" s="244"/>
      <c r="L84" s="243"/>
      <c r="M84" s="244"/>
      <c r="N84" s="243"/>
      <c r="O84" s="244"/>
      <c r="P84" s="103">
        <f t="shared" si="56"/>
        <v>3</v>
      </c>
      <c r="Q84" s="104">
        <f t="shared" si="57"/>
        <v>0</v>
      </c>
      <c r="R84" s="114"/>
      <c r="S84" s="115"/>
      <c r="U84" s="107">
        <f t="shared" si="58"/>
        <v>33</v>
      </c>
      <c r="V84" s="108">
        <f t="shared" si="58"/>
        <v>19</v>
      </c>
      <c r="W84" s="109">
        <f t="shared" si="59"/>
        <v>14</v>
      </c>
      <c r="Y84" s="116">
        <f t="shared" si="60"/>
        <v>11</v>
      </c>
      <c r="Z84" s="117">
        <f t="shared" si="61"/>
        <v>7</v>
      </c>
      <c r="AA84" s="116">
        <f t="shared" si="62"/>
        <v>11</v>
      </c>
      <c r="AB84" s="117">
        <f t="shared" si="63"/>
        <v>8</v>
      </c>
      <c r="AC84" s="116">
        <f t="shared" si="64"/>
        <v>11</v>
      </c>
      <c r="AD84" s="117">
        <f t="shared" si="65"/>
        <v>4</v>
      </c>
      <c r="AE84" s="116">
        <f t="shared" si="66"/>
        <v>0</v>
      </c>
      <c r="AF84" s="117">
        <f t="shared" si="67"/>
        <v>0</v>
      </c>
      <c r="AG84" s="116">
        <f t="shared" si="68"/>
        <v>0</v>
      </c>
      <c r="AH84" s="117">
        <f t="shared" si="69"/>
        <v>0</v>
      </c>
      <c r="AI84" s="13"/>
      <c r="AJ84" s="13"/>
      <c r="AK84" s="13"/>
      <c r="AL84" s="13"/>
    </row>
    <row r="85" spans="1:38" ht="15.75">
      <c r="A85" s="99" t="s">
        <v>343</v>
      </c>
      <c r="B85" s="100" t="str">
        <f>IF(B75&gt;"",B75,"")</f>
        <v>Petter Punnonen</v>
      </c>
      <c r="C85" s="112" t="str">
        <f>IF(B76&gt;"",B76,"")</f>
        <v>Henri Kuusjärvi</v>
      </c>
      <c r="D85" s="113"/>
      <c r="E85" s="102"/>
      <c r="F85" s="249">
        <v>-5</v>
      </c>
      <c r="G85" s="250"/>
      <c r="H85" s="249">
        <v>7</v>
      </c>
      <c r="I85" s="250"/>
      <c r="J85" s="253">
        <v>5</v>
      </c>
      <c r="K85" s="250"/>
      <c r="L85" s="249">
        <v>5</v>
      </c>
      <c r="M85" s="250"/>
      <c r="N85" s="249"/>
      <c r="O85" s="250"/>
      <c r="P85" s="103">
        <f t="shared" si="56"/>
        <v>3</v>
      </c>
      <c r="Q85" s="104">
        <f t="shared" si="57"/>
        <v>1</v>
      </c>
      <c r="R85" s="114"/>
      <c r="S85" s="115"/>
      <c r="U85" s="107">
        <f t="shared" si="58"/>
        <v>38</v>
      </c>
      <c r="V85" s="108">
        <f t="shared" si="58"/>
        <v>28</v>
      </c>
      <c r="W85" s="109">
        <f t="shared" si="59"/>
        <v>10</v>
      </c>
      <c r="Y85" s="116">
        <f t="shared" si="60"/>
        <v>5</v>
      </c>
      <c r="Z85" s="117">
        <f t="shared" si="61"/>
        <v>11</v>
      </c>
      <c r="AA85" s="116">
        <f t="shared" si="62"/>
        <v>11</v>
      </c>
      <c r="AB85" s="117">
        <f t="shared" si="63"/>
        <v>7</v>
      </c>
      <c r="AC85" s="116">
        <f t="shared" si="64"/>
        <v>11</v>
      </c>
      <c r="AD85" s="117">
        <f t="shared" si="65"/>
        <v>5</v>
      </c>
      <c r="AE85" s="116">
        <f t="shared" si="66"/>
        <v>11</v>
      </c>
      <c r="AF85" s="117">
        <f t="shared" si="67"/>
        <v>5</v>
      </c>
      <c r="AG85" s="116">
        <f t="shared" si="68"/>
        <v>0</v>
      </c>
      <c r="AH85" s="117">
        <f t="shared" si="69"/>
        <v>0</v>
      </c>
      <c r="AI85" s="13"/>
      <c r="AJ85" s="13"/>
      <c r="AK85" s="13"/>
      <c r="AL85" s="13"/>
    </row>
    <row r="86" spans="1:38" ht="16.5" thickBot="1">
      <c r="A86" s="120" t="s">
        <v>344</v>
      </c>
      <c r="B86" s="121" t="str">
        <f>IF(B77&gt;"",B77,"")</f>
        <v>Juho Seppänen</v>
      </c>
      <c r="C86" s="122" t="str">
        <f>IF(B78&gt;"",B78,"")</f>
        <v>Joonas Kivimäki</v>
      </c>
      <c r="D86" s="123"/>
      <c r="E86" s="124"/>
      <c r="F86" s="230"/>
      <c r="G86" s="231"/>
      <c r="H86" s="230"/>
      <c r="I86" s="231"/>
      <c r="J86" s="230"/>
      <c r="K86" s="231"/>
      <c r="L86" s="230"/>
      <c r="M86" s="231"/>
      <c r="N86" s="230"/>
      <c r="O86" s="231"/>
      <c r="P86" s="125">
        <f t="shared" si="56"/>
      </c>
      <c r="Q86" s="126">
        <f t="shared" si="57"/>
      </c>
      <c r="R86" s="127"/>
      <c r="S86" s="128"/>
      <c r="U86" s="107">
        <f t="shared" si="58"/>
        <v>0</v>
      </c>
      <c r="V86" s="108">
        <f t="shared" si="58"/>
        <v>0</v>
      </c>
      <c r="W86" s="109">
        <f t="shared" si="59"/>
        <v>0</v>
      </c>
      <c r="Y86" s="129">
        <f t="shared" si="60"/>
        <v>0</v>
      </c>
      <c r="Z86" s="130">
        <f t="shared" si="61"/>
        <v>0</v>
      </c>
      <c r="AA86" s="129">
        <f t="shared" si="62"/>
        <v>0</v>
      </c>
      <c r="AB86" s="130">
        <f t="shared" si="63"/>
        <v>0</v>
      </c>
      <c r="AC86" s="129">
        <f t="shared" si="64"/>
        <v>0</v>
      </c>
      <c r="AD86" s="130">
        <f t="shared" si="65"/>
        <v>0</v>
      </c>
      <c r="AE86" s="129">
        <f t="shared" si="66"/>
        <v>0</v>
      </c>
      <c r="AF86" s="130">
        <f t="shared" si="67"/>
        <v>0</v>
      </c>
      <c r="AG86" s="129">
        <f t="shared" si="68"/>
        <v>0</v>
      </c>
      <c r="AH86" s="130">
        <f t="shared" si="69"/>
        <v>0</v>
      </c>
      <c r="AI86" s="13"/>
      <c r="AJ86" s="13"/>
      <c r="AK86" s="13"/>
      <c r="AL86" s="13"/>
    </row>
    <row r="87" ht="13.5" thickTop="1"/>
    <row r="88" spans="1:38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</row>
    <row r="92" ht="11.25" customHeight="1"/>
  </sheetData>
  <mergeCells count="265">
    <mergeCell ref="J4:M4"/>
    <mergeCell ref="N4:P4"/>
    <mergeCell ref="Q4:S4"/>
    <mergeCell ref="R9:S9"/>
    <mergeCell ref="Q5:S5"/>
    <mergeCell ref="R10:S10"/>
    <mergeCell ref="L6:M6"/>
    <mergeCell ref="R6:S6"/>
    <mergeCell ref="R7:S7"/>
    <mergeCell ref="R8:S8"/>
    <mergeCell ref="F18:G18"/>
    <mergeCell ref="H18:I18"/>
    <mergeCell ref="J18:K18"/>
    <mergeCell ref="L18:M18"/>
    <mergeCell ref="D23:E23"/>
    <mergeCell ref="F23:G23"/>
    <mergeCell ref="H23:I23"/>
    <mergeCell ref="J23:K23"/>
    <mergeCell ref="D22:F22"/>
    <mergeCell ref="G22:I22"/>
    <mergeCell ref="J22:M22"/>
    <mergeCell ref="Q22:S22"/>
    <mergeCell ref="F35:G35"/>
    <mergeCell ref="H35:I35"/>
    <mergeCell ref="J35:K35"/>
    <mergeCell ref="L35:M35"/>
    <mergeCell ref="H52:I52"/>
    <mergeCell ref="J52:K52"/>
    <mergeCell ref="L52:M52"/>
    <mergeCell ref="R41:S41"/>
    <mergeCell ref="R42:S42"/>
    <mergeCell ref="L46:M46"/>
    <mergeCell ref="R43:S43"/>
    <mergeCell ref="R44:S44"/>
    <mergeCell ref="N46:O46"/>
    <mergeCell ref="P46:Q46"/>
    <mergeCell ref="R58:S58"/>
    <mergeCell ref="R59:S59"/>
    <mergeCell ref="D56:F56"/>
    <mergeCell ref="G56:I56"/>
    <mergeCell ref="J56:M56"/>
    <mergeCell ref="L86:M86"/>
    <mergeCell ref="R75:S75"/>
    <mergeCell ref="R76:S76"/>
    <mergeCell ref="D73:F73"/>
    <mergeCell ref="G73:I73"/>
    <mergeCell ref="J73:M73"/>
    <mergeCell ref="L80:M80"/>
    <mergeCell ref="Q73:S73"/>
    <mergeCell ref="D74:E74"/>
    <mergeCell ref="F74:G74"/>
    <mergeCell ref="L29:M29"/>
    <mergeCell ref="F84:G84"/>
    <mergeCell ref="H84:I84"/>
    <mergeCell ref="J84:K84"/>
    <mergeCell ref="L84:M84"/>
    <mergeCell ref="F69:G69"/>
    <mergeCell ref="H69:I69"/>
    <mergeCell ref="J69:K69"/>
    <mergeCell ref="L69:M69"/>
    <mergeCell ref="F52:G52"/>
    <mergeCell ref="L12:M12"/>
    <mergeCell ref="D5:F5"/>
    <mergeCell ref="G5:I5"/>
    <mergeCell ref="J5:M5"/>
    <mergeCell ref="D6:E6"/>
    <mergeCell ref="F6:G6"/>
    <mergeCell ref="H6:I6"/>
    <mergeCell ref="J6:K6"/>
    <mergeCell ref="N12:O12"/>
    <mergeCell ref="P12:Q12"/>
    <mergeCell ref="F13:G13"/>
    <mergeCell ref="H13:I13"/>
    <mergeCell ref="J13:K13"/>
    <mergeCell ref="L13:M13"/>
    <mergeCell ref="N13:O13"/>
    <mergeCell ref="F12:G12"/>
    <mergeCell ref="H12:I12"/>
    <mergeCell ref="J12:K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N18:O18"/>
    <mergeCell ref="J21:M21"/>
    <mergeCell ref="N21:P21"/>
    <mergeCell ref="Q21:S21"/>
    <mergeCell ref="L23:M23"/>
    <mergeCell ref="R23:S23"/>
    <mergeCell ref="R26:S26"/>
    <mergeCell ref="R27:S27"/>
    <mergeCell ref="R24:S24"/>
    <mergeCell ref="R25:S25"/>
    <mergeCell ref="N29:O29"/>
    <mergeCell ref="P29:Q29"/>
    <mergeCell ref="F30:G30"/>
    <mergeCell ref="H30:I30"/>
    <mergeCell ref="J30:K30"/>
    <mergeCell ref="L30:M30"/>
    <mergeCell ref="N30:O30"/>
    <mergeCell ref="F29:G29"/>
    <mergeCell ref="H29:I29"/>
    <mergeCell ref="J29:K29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  <mergeCell ref="N35:O35"/>
    <mergeCell ref="J38:M38"/>
    <mergeCell ref="N38:P38"/>
    <mergeCell ref="Q38:S38"/>
    <mergeCell ref="Q39:S39"/>
    <mergeCell ref="D40:E40"/>
    <mergeCell ref="F40:G40"/>
    <mergeCell ref="H40:I40"/>
    <mergeCell ref="J40:K40"/>
    <mergeCell ref="L40:M40"/>
    <mergeCell ref="R40:S40"/>
    <mergeCell ref="D39:F39"/>
    <mergeCell ref="G39:I39"/>
    <mergeCell ref="J39:M39"/>
    <mergeCell ref="N47:O47"/>
    <mergeCell ref="F46:G46"/>
    <mergeCell ref="H46:I46"/>
    <mergeCell ref="J46:K46"/>
    <mergeCell ref="F47:G47"/>
    <mergeCell ref="H47:I47"/>
    <mergeCell ref="J47:K47"/>
    <mergeCell ref="L47:M47"/>
    <mergeCell ref="N48:O48"/>
    <mergeCell ref="F49:G49"/>
    <mergeCell ref="H49:I49"/>
    <mergeCell ref="J49:K49"/>
    <mergeCell ref="L49:M49"/>
    <mergeCell ref="N49:O49"/>
    <mergeCell ref="F48:G48"/>
    <mergeCell ref="H48:I48"/>
    <mergeCell ref="J48:K48"/>
    <mergeCell ref="L48:M48"/>
    <mergeCell ref="N50:O50"/>
    <mergeCell ref="F51:G51"/>
    <mergeCell ref="H51:I51"/>
    <mergeCell ref="J51:K51"/>
    <mergeCell ref="L51:M51"/>
    <mergeCell ref="N51:O51"/>
    <mergeCell ref="F50:G50"/>
    <mergeCell ref="H50:I50"/>
    <mergeCell ref="J50:K50"/>
    <mergeCell ref="L50:M50"/>
    <mergeCell ref="N52:O52"/>
    <mergeCell ref="J55:M55"/>
    <mergeCell ref="N55:P55"/>
    <mergeCell ref="Q55:S55"/>
    <mergeCell ref="L63:M63"/>
    <mergeCell ref="Q56:S56"/>
    <mergeCell ref="D57:E57"/>
    <mergeCell ref="F57:G57"/>
    <mergeCell ref="H57:I57"/>
    <mergeCell ref="J57:K57"/>
    <mergeCell ref="L57:M57"/>
    <mergeCell ref="R57:S57"/>
    <mergeCell ref="R60:S60"/>
    <mergeCell ref="R61:S61"/>
    <mergeCell ref="N63:O63"/>
    <mergeCell ref="P63:Q63"/>
    <mergeCell ref="F64:G64"/>
    <mergeCell ref="H64:I64"/>
    <mergeCell ref="J64:K64"/>
    <mergeCell ref="L64:M64"/>
    <mergeCell ref="N64:O64"/>
    <mergeCell ref="F63:G63"/>
    <mergeCell ref="H63:I63"/>
    <mergeCell ref="J63:K63"/>
    <mergeCell ref="N65:O65"/>
    <mergeCell ref="F66:G66"/>
    <mergeCell ref="H66:I66"/>
    <mergeCell ref="J66:K66"/>
    <mergeCell ref="L66:M66"/>
    <mergeCell ref="N66:O66"/>
    <mergeCell ref="F65:G65"/>
    <mergeCell ref="H65:I65"/>
    <mergeCell ref="J65:K65"/>
    <mergeCell ref="L65:M65"/>
    <mergeCell ref="N67:O67"/>
    <mergeCell ref="F68:G68"/>
    <mergeCell ref="H68:I68"/>
    <mergeCell ref="J68:K68"/>
    <mergeCell ref="L68:M68"/>
    <mergeCell ref="N68:O68"/>
    <mergeCell ref="F67:G67"/>
    <mergeCell ref="H67:I67"/>
    <mergeCell ref="J67:K67"/>
    <mergeCell ref="L67:M67"/>
    <mergeCell ref="N69:O69"/>
    <mergeCell ref="J72:M72"/>
    <mergeCell ref="N72:P72"/>
    <mergeCell ref="Q72:S72"/>
    <mergeCell ref="H74:I74"/>
    <mergeCell ref="J74:K74"/>
    <mergeCell ref="L74:M74"/>
    <mergeCell ref="R74:S74"/>
    <mergeCell ref="R77:S77"/>
    <mergeCell ref="R78:S78"/>
    <mergeCell ref="N80:O80"/>
    <mergeCell ref="P80:Q80"/>
    <mergeCell ref="N81:O81"/>
    <mergeCell ref="F80:G80"/>
    <mergeCell ref="H80:I80"/>
    <mergeCell ref="J80:K80"/>
    <mergeCell ref="F81:G81"/>
    <mergeCell ref="H81:I81"/>
    <mergeCell ref="J81:K81"/>
    <mergeCell ref="L81:M81"/>
    <mergeCell ref="N82:O82"/>
    <mergeCell ref="F83:G83"/>
    <mergeCell ref="H83:I83"/>
    <mergeCell ref="J83:K83"/>
    <mergeCell ref="L83:M83"/>
    <mergeCell ref="N83:O83"/>
    <mergeCell ref="H82:I82"/>
    <mergeCell ref="J82:K82"/>
    <mergeCell ref="L82:M82"/>
    <mergeCell ref="F82:G82"/>
    <mergeCell ref="N86:O86"/>
    <mergeCell ref="N84:O84"/>
    <mergeCell ref="F85:G85"/>
    <mergeCell ref="H85:I85"/>
    <mergeCell ref="J85:K85"/>
    <mergeCell ref="L85:M85"/>
    <mergeCell ref="N85:O85"/>
    <mergeCell ref="F86:G86"/>
    <mergeCell ref="H86:I86"/>
    <mergeCell ref="J86:K86"/>
  </mergeCells>
  <printOptions/>
  <pageMargins left="0.75" right="0.75" top="1" bottom="1" header="0.5" footer="0.5"/>
  <pageSetup fitToHeight="0" horizontalDpi="600" verticalDpi="600" orientation="landscape" paperSize="9" scale="50" r:id="rId1"/>
  <rowBreaks count="1" manualBreakCount="1">
    <brk id="53" max="18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view="pageBreakPreview" zoomScale="60" zoomScaleNormal="75" workbookViewId="0" topLeftCell="A1">
      <selection activeCell="G13" sqref="G13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spans="2:9" ht="12.75">
      <c r="B1" t="s">
        <v>101</v>
      </c>
      <c r="E1" s="13"/>
      <c r="F1" s="13"/>
      <c r="G1" s="13"/>
      <c r="H1" s="13"/>
      <c r="I1" s="13"/>
    </row>
    <row r="2" spans="5:9" ht="12.75">
      <c r="E2" s="13"/>
      <c r="F2" s="13"/>
      <c r="G2" s="13"/>
      <c r="H2" s="13"/>
      <c r="I2" s="13"/>
    </row>
    <row r="3" spans="4:9" ht="12.75">
      <c r="D3" s="13"/>
      <c r="E3" s="13"/>
      <c r="F3" s="13"/>
      <c r="G3" s="13"/>
      <c r="I3" s="13"/>
    </row>
    <row r="4" spans="1:9" ht="12.75">
      <c r="A4" s="2">
        <v>1</v>
      </c>
      <c r="B4" s="2" t="s">
        <v>137</v>
      </c>
      <c r="C4" s="2" t="s">
        <v>39</v>
      </c>
      <c r="D4" s="13"/>
      <c r="E4" s="13"/>
      <c r="F4" s="13"/>
      <c r="G4" s="13"/>
      <c r="I4" s="13"/>
    </row>
    <row r="5" spans="1:9" s="3" customFormat="1" ht="12.75">
      <c r="A5" s="2">
        <f aca="true" t="shared" si="0" ref="A5:A19">A4+1</f>
        <v>2</v>
      </c>
      <c r="B5" s="2"/>
      <c r="C5" s="2"/>
      <c r="D5" s="14"/>
      <c r="E5" s="13" t="s">
        <v>154</v>
      </c>
      <c r="F5" s="13"/>
      <c r="G5" s="13"/>
      <c r="I5" s="11"/>
    </row>
    <row r="6" spans="1:9" s="3" customFormat="1" ht="12.75">
      <c r="A6" s="2">
        <f t="shared" si="0"/>
        <v>3</v>
      </c>
      <c r="B6" s="2"/>
      <c r="C6" s="2"/>
      <c r="D6" s="13"/>
      <c r="E6" s="14" t="s">
        <v>665</v>
      </c>
      <c r="F6" s="13"/>
      <c r="G6" s="13"/>
      <c r="I6" s="11"/>
    </row>
    <row r="7" spans="1:9" s="3" customFormat="1" ht="12.75">
      <c r="A7" s="2">
        <f t="shared" si="0"/>
        <v>4</v>
      </c>
      <c r="B7" s="2" t="s">
        <v>133</v>
      </c>
      <c r="C7" s="2" t="s">
        <v>32</v>
      </c>
      <c r="D7" s="15"/>
      <c r="E7" s="16"/>
      <c r="F7" s="13" t="s">
        <v>513</v>
      </c>
      <c r="G7" s="13"/>
      <c r="I7" s="11"/>
    </row>
    <row r="8" spans="1:9" s="3" customFormat="1" ht="12.75">
      <c r="A8" s="2">
        <f t="shared" si="0"/>
        <v>5</v>
      </c>
      <c r="B8" s="2" t="s">
        <v>114</v>
      </c>
      <c r="C8" s="2" t="s">
        <v>31</v>
      </c>
      <c r="D8" s="13" t="s">
        <v>513</v>
      </c>
      <c r="E8" s="16"/>
      <c r="F8" s="17" t="s">
        <v>691</v>
      </c>
      <c r="G8" s="13"/>
      <c r="I8" s="11"/>
    </row>
    <row r="9" spans="1:9" s="3" customFormat="1" ht="12.75">
      <c r="A9" s="2">
        <f t="shared" si="0"/>
        <v>6</v>
      </c>
      <c r="B9" s="2" t="s">
        <v>106</v>
      </c>
      <c r="C9" s="2" t="s">
        <v>33</v>
      </c>
      <c r="D9" s="14" t="s">
        <v>682</v>
      </c>
      <c r="E9" s="18" t="s">
        <v>513</v>
      </c>
      <c r="F9" s="16"/>
      <c r="G9" s="13"/>
      <c r="I9" s="11"/>
    </row>
    <row r="10" spans="1:9" s="3" customFormat="1" ht="12.75">
      <c r="A10" s="2">
        <f t="shared" si="0"/>
        <v>7</v>
      </c>
      <c r="B10" s="2"/>
      <c r="C10" s="2"/>
      <c r="D10" s="13"/>
      <c r="E10" s="15" t="s">
        <v>688</v>
      </c>
      <c r="F10" s="16"/>
      <c r="G10" s="13"/>
      <c r="I10" s="11"/>
    </row>
    <row r="11" spans="1:9" s="3" customFormat="1" ht="12.75">
      <c r="A11" s="2">
        <f t="shared" si="0"/>
        <v>8</v>
      </c>
      <c r="B11" s="2" t="s">
        <v>107</v>
      </c>
      <c r="C11" s="2" t="s">
        <v>44</v>
      </c>
      <c r="D11" s="15"/>
      <c r="E11" s="13"/>
      <c r="F11" s="16"/>
      <c r="G11" s="13" t="s">
        <v>541</v>
      </c>
      <c r="I11" s="11"/>
    </row>
    <row r="12" spans="1:9" s="3" customFormat="1" ht="12.75">
      <c r="A12" s="2">
        <f t="shared" si="0"/>
        <v>9</v>
      </c>
      <c r="B12" s="2" t="s">
        <v>111</v>
      </c>
      <c r="C12" s="2" t="s">
        <v>33</v>
      </c>
      <c r="D12" s="13"/>
      <c r="E12" s="13"/>
      <c r="F12" s="16"/>
      <c r="G12" s="21" t="s">
        <v>696</v>
      </c>
      <c r="I12" s="11"/>
    </row>
    <row r="13" spans="1:9" s="3" customFormat="1" ht="12.75">
      <c r="A13" s="2">
        <f t="shared" si="0"/>
        <v>10</v>
      </c>
      <c r="B13" s="2"/>
      <c r="C13" s="2"/>
      <c r="D13" s="14"/>
      <c r="E13" s="13" t="s">
        <v>455</v>
      </c>
      <c r="F13" s="16"/>
      <c r="G13" s="11"/>
      <c r="I13" s="11"/>
    </row>
    <row r="14" spans="1:9" s="3" customFormat="1" ht="12.75">
      <c r="A14" s="2">
        <f t="shared" si="0"/>
        <v>11</v>
      </c>
      <c r="B14" s="2" t="s">
        <v>108</v>
      </c>
      <c r="C14" s="2" t="s">
        <v>198</v>
      </c>
      <c r="D14" s="13" t="s">
        <v>479</v>
      </c>
      <c r="E14" s="14" t="s">
        <v>683</v>
      </c>
      <c r="F14" s="16"/>
      <c r="G14" s="11"/>
      <c r="I14" s="11"/>
    </row>
    <row r="15" spans="1:9" s="3" customFormat="1" ht="12.75">
      <c r="A15" s="2">
        <f t="shared" si="0"/>
        <v>12</v>
      </c>
      <c r="B15" s="9" t="s">
        <v>226</v>
      </c>
      <c r="C15" s="2" t="s">
        <v>105</v>
      </c>
      <c r="D15" s="15" t="s">
        <v>659</v>
      </c>
      <c r="E15" s="16"/>
      <c r="F15" s="18" t="s">
        <v>541</v>
      </c>
      <c r="G15" s="11"/>
      <c r="I15" s="11"/>
    </row>
    <row r="16" spans="1:9" s="3" customFormat="1" ht="12.75">
      <c r="A16" s="2">
        <f t="shared" si="0"/>
        <v>13</v>
      </c>
      <c r="B16" s="2" t="s">
        <v>97</v>
      </c>
      <c r="C16" s="2" t="s">
        <v>32</v>
      </c>
      <c r="D16" s="13"/>
      <c r="E16" s="13"/>
      <c r="F16" s="15" t="s">
        <v>689</v>
      </c>
      <c r="G16" s="11"/>
      <c r="I16" s="11"/>
    </row>
    <row r="17" spans="1:9" s="3" customFormat="1" ht="12.75">
      <c r="A17" s="2">
        <f t="shared" si="0"/>
        <v>14</v>
      </c>
      <c r="B17" s="2"/>
      <c r="C17" s="2"/>
      <c r="D17" s="14"/>
      <c r="E17" s="19" t="s">
        <v>541</v>
      </c>
      <c r="F17" s="13"/>
      <c r="G17" s="11"/>
      <c r="I17" s="11"/>
    </row>
    <row r="18" spans="1:9" s="3" customFormat="1" ht="12.75">
      <c r="A18" s="2">
        <f t="shared" si="0"/>
        <v>15</v>
      </c>
      <c r="B18" s="2"/>
      <c r="C18" s="2"/>
      <c r="D18" s="13"/>
      <c r="E18" s="15" t="s">
        <v>662</v>
      </c>
      <c r="F18" s="13"/>
      <c r="G18" s="11"/>
      <c r="I18" s="11"/>
    </row>
    <row r="19" spans="1:9" s="3" customFormat="1" ht="12.75">
      <c r="A19" s="2">
        <f t="shared" si="0"/>
        <v>16</v>
      </c>
      <c r="B19" s="2" t="s">
        <v>193</v>
      </c>
      <c r="C19" s="2" t="s">
        <v>35</v>
      </c>
      <c r="D19" s="15"/>
      <c r="E19" s="13"/>
      <c r="F19" s="13"/>
      <c r="G19" s="11"/>
      <c r="I19" s="11"/>
    </row>
  </sheetData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75" zoomScaleNormal="75" zoomScaleSheetLayoutView="75" workbookViewId="0" topLeftCell="A1">
      <selection activeCell="H18" sqref="H18"/>
    </sheetView>
  </sheetViews>
  <sheetFormatPr defaultColWidth="9.140625" defaultRowHeight="12.75"/>
  <cols>
    <col min="2" max="2" width="4.00390625" style="0" customWidth="1"/>
    <col min="3" max="3" width="20.7109375" style="0" customWidth="1"/>
    <col min="4" max="4" width="10.57421875" style="0" customWidth="1"/>
    <col min="8" max="8" width="9.140625" style="13" customWidth="1"/>
  </cols>
  <sheetData>
    <row r="1" ht="12.75">
      <c r="A1" t="s">
        <v>411</v>
      </c>
    </row>
    <row r="3" spans="1:7" ht="12.75">
      <c r="A3" s="2">
        <v>1</v>
      </c>
      <c r="B3" s="2" t="s">
        <v>4</v>
      </c>
      <c r="C3" s="2" t="s">
        <v>144</v>
      </c>
      <c r="D3" s="2" t="s">
        <v>135</v>
      </c>
      <c r="E3" s="13"/>
      <c r="F3" s="13"/>
      <c r="G3" s="13"/>
    </row>
    <row r="4" spans="1:7" ht="12.75">
      <c r="A4" s="2">
        <f aca="true" t="shared" si="0" ref="A4:A34">A3+1</f>
        <v>2</v>
      </c>
      <c r="B4" s="2"/>
      <c r="C4" s="2"/>
      <c r="D4" s="2"/>
      <c r="E4" s="14"/>
      <c r="F4" s="13" t="s">
        <v>154</v>
      </c>
      <c r="G4" s="13"/>
    </row>
    <row r="5" spans="1:7" ht="12.75">
      <c r="A5" s="2">
        <f t="shared" si="0"/>
        <v>3</v>
      </c>
      <c r="B5" s="2"/>
      <c r="C5" s="2"/>
      <c r="D5" s="2"/>
      <c r="E5" s="13"/>
      <c r="F5" s="14" t="s">
        <v>654</v>
      </c>
      <c r="G5" s="13"/>
    </row>
    <row r="6" spans="1:7" ht="12.75">
      <c r="A6" s="2">
        <f t="shared" si="0"/>
        <v>4</v>
      </c>
      <c r="B6" s="2" t="s">
        <v>4</v>
      </c>
      <c r="C6" s="2" t="s">
        <v>206</v>
      </c>
      <c r="D6" s="2" t="s">
        <v>198</v>
      </c>
      <c r="E6" s="15"/>
      <c r="F6" s="16"/>
      <c r="G6" s="13" t="s">
        <v>154</v>
      </c>
    </row>
    <row r="7" spans="1:7" ht="12.75">
      <c r="A7" s="2">
        <f t="shared" si="0"/>
        <v>5</v>
      </c>
      <c r="B7" s="2" t="s">
        <v>4</v>
      </c>
      <c r="C7" s="2" t="s">
        <v>140</v>
      </c>
      <c r="D7" s="2" t="s">
        <v>141</v>
      </c>
      <c r="E7" s="13" t="s">
        <v>155</v>
      </c>
      <c r="F7" s="16"/>
      <c r="G7" s="17" t="s">
        <v>655</v>
      </c>
    </row>
    <row r="8" spans="1:7" ht="12.75">
      <c r="A8" s="2">
        <f t="shared" si="0"/>
        <v>6</v>
      </c>
      <c r="B8" s="2" t="s">
        <v>8</v>
      </c>
      <c r="C8" s="2" t="s">
        <v>100</v>
      </c>
      <c r="D8" s="2" t="s">
        <v>39</v>
      </c>
      <c r="E8" s="14" t="s">
        <v>627</v>
      </c>
      <c r="F8" s="18" t="s">
        <v>155</v>
      </c>
      <c r="G8" s="16"/>
    </row>
    <row r="9" spans="1:7" ht="12.75">
      <c r="A9" s="2">
        <f t="shared" si="0"/>
        <v>7</v>
      </c>
      <c r="B9" s="2"/>
      <c r="C9" s="2"/>
      <c r="D9" s="2"/>
      <c r="E9" s="13"/>
      <c r="F9" s="15" t="s">
        <v>642</v>
      </c>
      <c r="G9" s="16"/>
    </row>
    <row r="10" spans="1:8" ht="12.75">
      <c r="A10" s="2">
        <f t="shared" si="0"/>
        <v>8</v>
      </c>
      <c r="B10" s="2" t="s">
        <v>4</v>
      </c>
      <c r="C10" s="2" t="s">
        <v>147</v>
      </c>
      <c r="D10" s="2" t="s">
        <v>33</v>
      </c>
      <c r="E10" s="15"/>
      <c r="F10" s="13"/>
      <c r="G10" s="16"/>
      <c r="H10" s="13" t="s">
        <v>154</v>
      </c>
    </row>
    <row r="11" spans="1:8" ht="12.75">
      <c r="A11" s="2">
        <f t="shared" si="0"/>
        <v>9</v>
      </c>
      <c r="B11" s="2" t="s">
        <v>4</v>
      </c>
      <c r="C11" s="2" t="s">
        <v>134</v>
      </c>
      <c r="D11" s="2" t="s">
        <v>33</v>
      </c>
      <c r="E11" s="13"/>
      <c r="F11" s="13"/>
      <c r="G11" s="16"/>
      <c r="H11" s="17" t="s">
        <v>671</v>
      </c>
    </row>
    <row r="12" spans="1:8" ht="12.75">
      <c r="A12" s="2">
        <f t="shared" si="0"/>
        <v>10</v>
      </c>
      <c r="B12" s="2"/>
      <c r="C12" s="2"/>
      <c r="D12" s="2"/>
      <c r="E12" s="14"/>
      <c r="F12" s="13" t="s">
        <v>455</v>
      </c>
      <c r="G12" s="16"/>
      <c r="H12" s="16"/>
    </row>
    <row r="13" spans="1:8" ht="12.75">
      <c r="A13" s="2">
        <f t="shared" si="0"/>
        <v>11</v>
      </c>
      <c r="B13" s="2" t="s">
        <v>8</v>
      </c>
      <c r="C13" s="2" t="s">
        <v>318</v>
      </c>
      <c r="D13" s="2" t="s">
        <v>198</v>
      </c>
      <c r="E13" s="13" t="s">
        <v>479</v>
      </c>
      <c r="F13" s="14" t="s">
        <v>646</v>
      </c>
      <c r="G13" s="16"/>
      <c r="H13" s="16"/>
    </row>
    <row r="14" spans="1:8" ht="12.75">
      <c r="A14" s="2">
        <f t="shared" si="0"/>
        <v>12</v>
      </c>
      <c r="B14" s="2" t="s">
        <v>4</v>
      </c>
      <c r="C14" s="2" t="s">
        <v>199</v>
      </c>
      <c r="D14" s="2" t="s">
        <v>39</v>
      </c>
      <c r="E14" s="15" t="s">
        <v>632</v>
      </c>
      <c r="F14" s="16"/>
      <c r="G14" s="18" t="s">
        <v>541</v>
      </c>
      <c r="H14" s="16"/>
    </row>
    <row r="15" spans="1:8" ht="12.75">
      <c r="A15" s="2">
        <f t="shared" si="0"/>
        <v>13</v>
      </c>
      <c r="B15" s="2" t="s">
        <v>8</v>
      </c>
      <c r="C15" s="2" t="s">
        <v>90</v>
      </c>
      <c r="D15" s="2" t="s">
        <v>198</v>
      </c>
      <c r="E15" s="13" t="s">
        <v>496</v>
      </c>
      <c r="F15" s="13"/>
      <c r="G15" s="15" t="s">
        <v>657</v>
      </c>
      <c r="H15" s="16"/>
    </row>
    <row r="16" spans="1:8" ht="12.75">
      <c r="A16" s="2">
        <f t="shared" si="0"/>
        <v>14</v>
      </c>
      <c r="B16" s="2" t="s">
        <v>8</v>
      </c>
      <c r="C16" s="2" t="s">
        <v>355</v>
      </c>
      <c r="D16" s="2" t="s">
        <v>189</v>
      </c>
      <c r="E16" s="14" t="s">
        <v>629</v>
      </c>
      <c r="F16" s="19" t="s">
        <v>541</v>
      </c>
      <c r="G16" s="13"/>
      <c r="H16" s="16"/>
    </row>
    <row r="17" spans="1:8" ht="12.75">
      <c r="A17" s="2">
        <f t="shared" si="0"/>
        <v>15</v>
      </c>
      <c r="B17" s="2"/>
      <c r="C17" s="2"/>
      <c r="D17" s="2"/>
      <c r="E17" s="13"/>
      <c r="F17" s="15" t="s">
        <v>647</v>
      </c>
      <c r="G17" s="13"/>
      <c r="H17" s="16"/>
    </row>
    <row r="18" spans="1:8" ht="12.75">
      <c r="A18" s="2">
        <f t="shared" si="0"/>
        <v>16</v>
      </c>
      <c r="B18" s="2" t="s">
        <v>4</v>
      </c>
      <c r="C18" s="2" t="s">
        <v>43</v>
      </c>
      <c r="D18" s="2" t="s">
        <v>32</v>
      </c>
      <c r="E18" s="15"/>
      <c r="F18" s="13"/>
      <c r="G18" s="13"/>
      <c r="H18" s="16"/>
    </row>
    <row r="19" spans="1:9" ht="12.75">
      <c r="A19" s="2">
        <f t="shared" si="0"/>
        <v>17</v>
      </c>
      <c r="B19" s="2" t="s">
        <v>4</v>
      </c>
      <c r="C19" s="2" t="s">
        <v>225</v>
      </c>
      <c r="D19" s="2" t="s">
        <v>198</v>
      </c>
      <c r="E19" s="13"/>
      <c r="F19" s="13"/>
      <c r="G19" s="13"/>
      <c r="H19" s="16"/>
      <c r="I19" s="131">
        <v>1</v>
      </c>
    </row>
    <row r="20" spans="1:9" ht="12.75">
      <c r="A20" s="2">
        <f t="shared" si="0"/>
        <v>18</v>
      </c>
      <c r="B20" s="2"/>
      <c r="C20" s="2"/>
      <c r="D20" s="2"/>
      <c r="E20" s="14"/>
      <c r="F20" s="30" t="s">
        <v>446</v>
      </c>
      <c r="G20" s="11"/>
      <c r="H20" s="16"/>
      <c r="I20" s="132" t="s">
        <v>685</v>
      </c>
    </row>
    <row r="21" spans="1:9" ht="12.75">
      <c r="A21" s="2">
        <f t="shared" si="0"/>
        <v>19</v>
      </c>
      <c r="B21" s="2"/>
      <c r="C21" s="2"/>
      <c r="D21" s="2"/>
      <c r="E21" s="13"/>
      <c r="F21" s="14" t="s">
        <v>468</v>
      </c>
      <c r="G21" s="13"/>
      <c r="H21" s="16"/>
      <c r="I21" s="133"/>
    </row>
    <row r="22" spans="1:9" ht="12.75">
      <c r="A22" s="2">
        <f t="shared" si="0"/>
        <v>20</v>
      </c>
      <c r="B22" s="2" t="s">
        <v>8</v>
      </c>
      <c r="C22" s="2" t="s">
        <v>173</v>
      </c>
      <c r="D22" s="2" t="s">
        <v>136</v>
      </c>
      <c r="E22" s="15"/>
      <c r="F22" s="16"/>
      <c r="G22" s="13" t="s">
        <v>460</v>
      </c>
      <c r="H22" s="16"/>
      <c r="I22" s="133"/>
    </row>
    <row r="23" spans="1:9" ht="12.75">
      <c r="A23" s="2">
        <f t="shared" si="0"/>
        <v>21</v>
      </c>
      <c r="B23" s="2" t="s">
        <v>8</v>
      </c>
      <c r="C23" s="2" t="s">
        <v>34</v>
      </c>
      <c r="D23" s="2" t="s">
        <v>198</v>
      </c>
      <c r="E23" s="13" t="s">
        <v>444</v>
      </c>
      <c r="F23" s="13"/>
      <c r="G23" s="14" t="s">
        <v>661</v>
      </c>
      <c r="H23" s="16"/>
      <c r="I23" s="133"/>
    </row>
    <row r="24" spans="1:9" ht="12.75">
      <c r="A24" s="2">
        <f t="shared" si="0"/>
        <v>22</v>
      </c>
      <c r="B24" s="2" t="s">
        <v>8</v>
      </c>
      <c r="C24" s="2" t="s">
        <v>175</v>
      </c>
      <c r="D24" s="2" t="s">
        <v>30</v>
      </c>
      <c r="E24" s="14" t="s">
        <v>634</v>
      </c>
      <c r="F24" s="19" t="s">
        <v>460</v>
      </c>
      <c r="G24" s="16"/>
      <c r="H24" s="16"/>
      <c r="I24" s="133"/>
    </row>
    <row r="25" spans="1:9" ht="12.75">
      <c r="A25" s="2">
        <f t="shared" si="0"/>
        <v>23</v>
      </c>
      <c r="B25" s="2"/>
      <c r="C25" s="2"/>
      <c r="D25" s="2"/>
      <c r="E25" s="13"/>
      <c r="F25" s="20" t="s">
        <v>645</v>
      </c>
      <c r="G25" s="16"/>
      <c r="H25" s="16"/>
      <c r="I25" s="133"/>
    </row>
    <row r="26" spans="1:9" ht="12.75">
      <c r="A26" s="2">
        <f t="shared" si="0"/>
        <v>24</v>
      </c>
      <c r="B26" s="2" t="s">
        <v>4</v>
      </c>
      <c r="C26" s="2" t="s">
        <v>130</v>
      </c>
      <c r="D26" s="2" t="s">
        <v>131</v>
      </c>
      <c r="E26" s="15"/>
      <c r="F26" s="13"/>
      <c r="G26" s="16"/>
      <c r="H26" s="18" t="s">
        <v>462</v>
      </c>
      <c r="I26" s="133"/>
    </row>
    <row r="27" spans="1:9" ht="12.75">
      <c r="A27" s="2">
        <f t="shared" si="0"/>
        <v>25</v>
      </c>
      <c r="B27" s="2" t="s">
        <v>4</v>
      </c>
      <c r="C27" s="2" t="s">
        <v>186</v>
      </c>
      <c r="D27" s="2" t="s">
        <v>136</v>
      </c>
      <c r="E27" s="13"/>
      <c r="F27" s="13"/>
      <c r="G27" s="16"/>
      <c r="H27" s="21" t="s">
        <v>680</v>
      </c>
      <c r="I27" s="133"/>
    </row>
    <row r="28" spans="1:9" ht="12.75">
      <c r="A28" s="2">
        <f t="shared" si="0"/>
        <v>26</v>
      </c>
      <c r="B28" s="2"/>
      <c r="C28" s="2"/>
      <c r="D28" s="2"/>
      <c r="E28" s="14"/>
      <c r="F28" s="13" t="s">
        <v>453</v>
      </c>
      <c r="G28" s="16"/>
      <c r="I28" s="133"/>
    </row>
    <row r="29" spans="1:9" ht="12.75">
      <c r="A29" s="2">
        <f t="shared" si="0"/>
        <v>27</v>
      </c>
      <c r="B29" s="2" t="s">
        <v>8</v>
      </c>
      <c r="C29" s="2" t="s">
        <v>107</v>
      </c>
      <c r="D29" s="2" t="s">
        <v>44</v>
      </c>
      <c r="E29" s="13" t="s">
        <v>484</v>
      </c>
      <c r="F29" s="14" t="s">
        <v>641</v>
      </c>
      <c r="G29" s="16"/>
      <c r="I29" s="133"/>
    </row>
    <row r="30" spans="1:9" ht="12.75">
      <c r="A30" s="2">
        <f t="shared" si="0"/>
        <v>28</v>
      </c>
      <c r="B30" s="2" t="s">
        <v>4</v>
      </c>
      <c r="C30" s="2" t="s">
        <v>70</v>
      </c>
      <c r="D30" s="2" t="s">
        <v>42</v>
      </c>
      <c r="E30" s="15" t="s">
        <v>628</v>
      </c>
      <c r="F30" s="16"/>
      <c r="G30" s="18" t="s">
        <v>462</v>
      </c>
      <c r="I30" s="133"/>
    </row>
    <row r="31" spans="1:9" ht="12.75">
      <c r="A31" s="2">
        <f t="shared" si="0"/>
        <v>29</v>
      </c>
      <c r="B31" s="2" t="s">
        <v>4</v>
      </c>
      <c r="C31" s="2" t="s">
        <v>165</v>
      </c>
      <c r="D31" s="2" t="s">
        <v>166</v>
      </c>
      <c r="E31" s="13" t="s">
        <v>434</v>
      </c>
      <c r="F31" s="13"/>
      <c r="G31" s="15" t="s">
        <v>669</v>
      </c>
      <c r="I31" s="133"/>
    </row>
    <row r="32" spans="1:9" ht="12.75">
      <c r="A32" s="2">
        <f t="shared" si="0"/>
        <v>30</v>
      </c>
      <c r="B32" s="2" t="s">
        <v>8</v>
      </c>
      <c r="C32" s="5" t="s">
        <v>205</v>
      </c>
      <c r="D32" s="5" t="s">
        <v>39</v>
      </c>
      <c r="E32" s="14" t="s">
        <v>633</v>
      </c>
      <c r="F32" s="19" t="s">
        <v>462</v>
      </c>
      <c r="G32" s="13"/>
      <c r="I32" s="133"/>
    </row>
    <row r="33" spans="1:9" ht="12.75">
      <c r="A33" s="2">
        <f t="shared" si="0"/>
        <v>31</v>
      </c>
      <c r="B33" s="2"/>
      <c r="C33" s="2"/>
      <c r="D33" s="2"/>
      <c r="E33" s="13"/>
      <c r="F33" s="20" t="s">
        <v>651</v>
      </c>
      <c r="G33" s="13"/>
      <c r="I33" s="133"/>
    </row>
    <row r="34" spans="1:10" ht="12.75">
      <c r="A34" s="2">
        <f t="shared" si="0"/>
        <v>32</v>
      </c>
      <c r="B34" s="2" t="s">
        <v>4</v>
      </c>
      <c r="C34" s="2" t="s">
        <v>207</v>
      </c>
      <c r="D34" s="2" t="s">
        <v>191</v>
      </c>
      <c r="E34" s="15"/>
      <c r="F34" s="13"/>
      <c r="G34" s="13"/>
      <c r="I34" s="133"/>
      <c r="J34">
        <v>1</v>
      </c>
    </row>
    <row r="35" spans="1:10" ht="12.75">
      <c r="A35" s="2">
        <v>33</v>
      </c>
      <c r="B35" s="2" t="s">
        <v>4</v>
      </c>
      <c r="C35" s="2" t="s">
        <v>185</v>
      </c>
      <c r="D35" s="2" t="s">
        <v>31</v>
      </c>
      <c r="E35" s="13"/>
      <c r="F35" s="13"/>
      <c r="G35" s="13"/>
      <c r="I35" s="133"/>
      <c r="J35" s="209" t="s">
        <v>694</v>
      </c>
    </row>
    <row r="36" spans="1:9" ht="12.75">
      <c r="A36" s="2">
        <f aca="true" t="shared" si="1" ref="A36:A66">A35+1</f>
        <v>34</v>
      </c>
      <c r="B36" s="2"/>
      <c r="C36" s="5"/>
      <c r="D36" s="5"/>
      <c r="E36" s="14"/>
      <c r="F36" s="13" t="s">
        <v>529</v>
      </c>
      <c r="G36" s="13"/>
      <c r="I36" s="133"/>
    </row>
    <row r="37" spans="1:9" ht="12.75">
      <c r="A37" s="2">
        <f t="shared" si="1"/>
        <v>35</v>
      </c>
      <c r="B37" s="2" t="s">
        <v>8</v>
      </c>
      <c r="C37" s="2" t="s">
        <v>217</v>
      </c>
      <c r="D37" s="2" t="s">
        <v>198</v>
      </c>
      <c r="E37" s="13" t="s">
        <v>490</v>
      </c>
      <c r="F37" s="14" t="s">
        <v>649</v>
      </c>
      <c r="G37" s="13"/>
      <c r="I37" s="133"/>
    </row>
    <row r="38" spans="1:9" ht="12.75">
      <c r="A38" s="2">
        <f t="shared" si="1"/>
        <v>36</v>
      </c>
      <c r="B38" s="2" t="s">
        <v>4</v>
      </c>
      <c r="C38" s="2" t="s">
        <v>200</v>
      </c>
      <c r="D38" s="2" t="s">
        <v>39</v>
      </c>
      <c r="E38" s="15" t="s">
        <v>635</v>
      </c>
      <c r="F38" s="16"/>
      <c r="G38" s="13" t="s">
        <v>590</v>
      </c>
      <c r="I38" s="133"/>
    </row>
    <row r="39" spans="1:9" ht="12.75">
      <c r="A39" s="2">
        <f t="shared" si="1"/>
        <v>37</v>
      </c>
      <c r="B39" s="2" t="s">
        <v>4</v>
      </c>
      <c r="C39" s="2" t="s">
        <v>188</v>
      </c>
      <c r="D39" s="2" t="s">
        <v>44</v>
      </c>
      <c r="E39" s="13" t="s">
        <v>590</v>
      </c>
      <c r="F39" s="16"/>
      <c r="G39" s="17" t="s">
        <v>666</v>
      </c>
      <c r="I39" s="133"/>
    </row>
    <row r="40" spans="1:9" ht="12.75">
      <c r="A40" s="2">
        <f t="shared" si="1"/>
        <v>38</v>
      </c>
      <c r="B40" s="2" t="s">
        <v>8</v>
      </c>
      <c r="C40" s="2" t="s">
        <v>187</v>
      </c>
      <c r="D40" s="2" t="s">
        <v>35</v>
      </c>
      <c r="E40" s="14" t="s">
        <v>636</v>
      </c>
      <c r="F40" s="18" t="s">
        <v>590</v>
      </c>
      <c r="G40" s="16"/>
      <c r="I40" s="133"/>
    </row>
    <row r="41" spans="1:9" ht="12.75">
      <c r="A41" s="2">
        <f t="shared" si="1"/>
        <v>39</v>
      </c>
      <c r="B41" s="2"/>
      <c r="C41" s="2"/>
      <c r="D41" s="2"/>
      <c r="E41" s="13"/>
      <c r="F41" s="15" t="s">
        <v>653</v>
      </c>
      <c r="G41" s="16"/>
      <c r="I41" s="133"/>
    </row>
    <row r="42" spans="1:9" ht="12.75">
      <c r="A42" s="2">
        <f t="shared" si="1"/>
        <v>40</v>
      </c>
      <c r="B42" s="2" t="s">
        <v>4</v>
      </c>
      <c r="C42" s="2" t="s">
        <v>83</v>
      </c>
      <c r="D42" s="2" t="s">
        <v>198</v>
      </c>
      <c r="E42" s="15"/>
      <c r="F42" s="13"/>
      <c r="G42" s="16"/>
      <c r="H42" s="13" t="s">
        <v>637</v>
      </c>
      <c r="I42" s="133"/>
    </row>
    <row r="43" spans="1:9" ht="12.75">
      <c r="A43" s="2">
        <f t="shared" si="1"/>
        <v>41</v>
      </c>
      <c r="B43" s="2" t="s">
        <v>4</v>
      </c>
      <c r="C43" s="2" t="s">
        <v>145</v>
      </c>
      <c r="D43" s="2" t="s">
        <v>131</v>
      </c>
      <c r="E43" s="13"/>
      <c r="F43" s="13"/>
      <c r="G43" s="16"/>
      <c r="H43" s="17" t="s">
        <v>686</v>
      </c>
      <c r="I43" s="133"/>
    </row>
    <row r="44" spans="1:9" ht="12.75">
      <c r="A44" s="2">
        <f t="shared" si="1"/>
        <v>42</v>
      </c>
      <c r="B44" s="2"/>
      <c r="C44" s="2"/>
      <c r="D44" s="2"/>
      <c r="E44" s="14"/>
      <c r="F44" s="13" t="s">
        <v>535</v>
      </c>
      <c r="G44" s="16"/>
      <c r="H44" s="16"/>
      <c r="I44" s="133"/>
    </row>
    <row r="45" spans="1:9" ht="12.75">
      <c r="A45" s="2">
        <f t="shared" si="1"/>
        <v>43</v>
      </c>
      <c r="B45" s="2" t="s">
        <v>8</v>
      </c>
      <c r="C45" s="2" t="s">
        <v>193</v>
      </c>
      <c r="D45" s="2" t="s">
        <v>35</v>
      </c>
      <c r="E45" s="13" t="s">
        <v>630</v>
      </c>
      <c r="F45" s="14" t="s">
        <v>648</v>
      </c>
      <c r="G45" s="16"/>
      <c r="H45" s="16"/>
      <c r="I45" s="133"/>
    </row>
    <row r="46" spans="1:9" ht="12.75">
      <c r="A46" s="2">
        <f t="shared" si="1"/>
        <v>44</v>
      </c>
      <c r="B46" s="2" t="s">
        <v>4</v>
      </c>
      <c r="C46" s="2" t="s">
        <v>216</v>
      </c>
      <c r="D46" s="2" t="s">
        <v>141</v>
      </c>
      <c r="E46" s="15" t="s">
        <v>631</v>
      </c>
      <c r="F46" s="16"/>
      <c r="G46" s="18" t="s">
        <v>637</v>
      </c>
      <c r="H46" s="16"/>
      <c r="I46" s="133"/>
    </row>
    <row r="47" spans="1:9" ht="12.75">
      <c r="A47" s="2">
        <f t="shared" si="1"/>
        <v>45</v>
      </c>
      <c r="B47" s="2" t="s">
        <v>4</v>
      </c>
      <c r="C47" s="2" t="s">
        <v>121</v>
      </c>
      <c r="D47" s="2" t="s">
        <v>33</v>
      </c>
      <c r="E47" s="13" t="s">
        <v>637</v>
      </c>
      <c r="F47" s="13"/>
      <c r="G47" s="15" t="s">
        <v>677</v>
      </c>
      <c r="H47" s="16"/>
      <c r="I47" s="133"/>
    </row>
    <row r="48" spans="1:9" ht="12.75">
      <c r="A48" s="2">
        <f t="shared" si="1"/>
        <v>46</v>
      </c>
      <c r="B48" s="2" t="s">
        <v>4</v>
      </c>
      <c r="C48" s="2" t="s">
        <v>427</v>
      </c>
      <c r="D48" s="2" t="s">
        <v>198</v>
      </c>
      <c r="E48" s="14" t="s">
        <v>638</v>
      </c>
      <c r="F48" s="19" t="s">
        <v>637</v>
      </c>
      <c r="G48" s="13"/>
      <c r="H48" s="16"/>
      <c r="I48" s="133"/>
    </row>
    <row r="49" spans="1:9" ht="12.75">
      <c r="A49" s="2">
        <f t="shared" si="1"/>
        <v>47</v>
      </c>
      <c r="B49" s="2"/>
      <c r="C49" s="2"/>
      <c r="D49" s="2"/>
      <c r="E49" s="13"/>
      <c r="F49" s="15" t="s">
        <v>660</v>
      </c>
      <c r="G49" s="13"/>
      <c r="H49" s="16"/>
      <c r="I49" s="133"/>
    </row>
    <row r="50" spans="1:9" ht="12.75">
      <c r="A50" s="2">
        <f t="shared" si="1"/>
        <v>48</v>
      </c>
      <c r="B50" s="2" t="s">
        <v>4</v>
      </c>
      <c r="C50" s="2" t="s">
        <v>208</v>
      </c>
      <c r="D50" s="2" t="s">
        <v>191</v>
      </c>
      <c r="E50" s="15"/>
      <c r="F50" s="13"/>
      <c r="G50" s="13"/>
      <c r="H50" s="16"/>
      <c r="I50" s="134">
        <v>49</v>
      </c>
    </row>
    <row r="51" spans="1:9" ht="12.75">
      <c r="A51" s="2">
        <f t="shared" si="1"/>
        <v>49</v>
      </c>
      <c r="B51" s="2" t="s">
        <v>4</v>
      </c>
      <c r="C51" s="2" t="s">
        <v>184</v>
      </c>
      <c r="D51" s="2" t="s">
        <v>31</v>
      </c>
      <c r="E51" s="13"/>
      <c r="F51" s="13"/>
      <c r="G51" s="13"/>
      <c r="H51" s="16"/>
      <c r="I51" t="s">
        <v>690</v>
      </c>
    </row>
    <row r="52" spans="1:8" ht="12.75">
      <c r="A52" s="2">
        <f t="shared" si="1"/>
        <v>50</v>
      </c>
      <c r="B52" s="2"/>
      <c r="C52" s="2"/>
      <c r="D52" s="2"/>
      <c r="E52" s="14"/>
      <c r="F52" s="30" t="s">
        <v>565</v>
      </c>
      <c r="G52" s="11"/>
      <c r="H52" s="16"/>
    </row>
    <row r="53" spans="1:8" ht="12.75">
      <c r="A53" s="2">
        <f t="shared" si="1"/>
        <v>51</v>
      </c>
      <c r="B53" s="2" t="s">
        <v>8</v>
      </c>
      <c r="C53" s="2" t="s">
        <v>180</v>
      </c>
      <c r="D53" s="2" t="s">
        <v>135</v>
      </c>
      <c r="E53" s="13" t="s">
        <v>503</v>
      </c>
      <c r="F53" s="14" t="s">
        <v>656</v>
      </c>
      <c r="G53" s="13"/>
      <c r="H53" s="16"/>
    </row>
    <row r="54" spans="1:8" ht="12.75">
      <c r="A54" s="2">
        <f t="shared" si="1"/>
        <v>52</v>
      </c>
      <c r="B54" s="2" t="s">
        <v>4</v>
      </c>
      <c r="C54" s="2" t="s">
        <v>183</v>
      </c>
      <c r="D54" s="2" t="s">
        <v>39</v>
      </c>
      <c r="E54" s="15" t="s">
        <v>644</v>
      </c>
      <c r="F54" s="16"/>
      <c r="G54" s="13" t="s">
        <v>565</v>
      </c>
      <c r="H54" s="16"/>
    </row>
    <row r="55" spans="1:8" ht="12.75">
      <c r="A55" s="2">
        <f t="shared" si="1"/>
        <v>53</v>
      </c>
      <c r="B55" s="2" t="s">
        <v>4</v>
      </c>
      <c r="C55" s="2" t="s">
        <v>85</v>
      </c>
      <c r="D55" s="2" t="s">
        <v>31</v>
      </c>
      <c r="E55" s="13" t="s">
        <v>518</v>
      </c>
      <c r="F55" s="13"/>
      <c r="G55" s="14" t="s">
        <v>485</v>
      </c>
      <c r="H55" s="16"/>
    </row>
    <row r="56" spans="1:8" ht="12.75">
      <c r="A56" s="2">
        <f t="shared" si="1"/>
        <v>54</v>
      </c>
      <c r="B56" s="2" t="s">
        <v>8</v>
      </c>
      <c r="C56" s="2" t="s">
        <v>139</v>
      </c>
      <c r="D56" s="5" t="s">
        <v>39</v>
      </c>
      <c r="E56" s="14" t="s">
        <v>639</v>
      </c>
      <c r="F56" s="19" t="s">
        <v>585</v>
      </c>
      <c r="G56" s="16"/>
      <c r="H56" s="16"/>
    </row>
    <row r="57" spans="1:8" ht="12.75">
      <c r="A57" s="2">
        <f t="shared" si="1"/>
        <v>55</v>
      </c>
      <c r="B57" s="2"/>
      <c r="C57" s="2"/>
      <c r="D57" s="2"/>
      <c r="E57" s="13"/>
      <c r="F57" s="20" t="s">
        <v>652</v>
      </c>
      <c r="G57" s="16"/>
      <c r="H57" s="16"/>
    </row>
    <row r="58" spans="1:8" ht="12.75">
      <c r="A58" s="2">
        <f t="shared" si="1"/>
        <v>56</v>
      </c>
      <c r="B58" s="2" t="s">
        <v>4</v>
      </c>
      <c r="C58" s="2" t="s">
        <v>158</v>
      </c>
      <c r="D58" s="2" t="s">
        <v>198</v>
      </c>
      <c r="E58" s="15"/>
      <c r="F58" s="13"/>
      <c r="G58" s="16"/>
      <c r="H58" s="18" t="s">
        <v>565</v>
      </c>
    </row>
    <row r="59" spans="1:8" ht="12.75">
      <c r="A59" s="2">
        <f t="shared" si="1"/>
        <v>57</v>
      </c>
      <c r="B59" s="2" t="s">
        <v>4</v>
      </c>
      <c r="C59" s="2" t="s">
        <v>93</v>
      </c>
      <c r="D59" s="2" t="s">
        <v>39</v>
      </c>
      <c r="E59" s="13" t="s">
        <v>570</v>
      </c>
      <c r="F59" s="13"/>
      <c r="G59" s="16"/>
      <c r="H59" s="21" t="s">
        <v>687</v>
      </c>
    </row>
    <row r="60" spans="1:7" ht="12.75">
      <c r="A60" s="2">
        <f t="shared" si="1"/>
        <v>58</v>
      </c>
      <c r="B60" s="2" t="s">
        <v>8</v>
      </c>
      <c r="C60" s="2" t="s">
        <v>172</v>
      </c>
      <c r="D60" s="2" t="s">
        <v>33</v>
      </c>
      <c r="E60" s="14" t="s">
        <v>640</v>
      </c>
      <c r="F60" s="13" t="s">
        <v>570</v>
      </c>
      <c r="G60" s="16"/>
    </row>
    <row r="61" spans="1:7" ht="12.75">
      <c r="A61" s="2">
        <f t="shared" si="1"/>
        <v>59</v>
      </c>
      <c r="B61" s="2"/>
      <c r="C61" s="2"/>
      <c r="D61" s="2"/>
      <c r="E61" s="13"/>
      <c r="F61" s="14" t="s">
        <v>650</v>
      </c>
      <c r="G61" s="16"/>
    </row>
    <row r="62" spans="1:7" ht="12.75">
      <c r="A62" s="2">
        <f t="shared" si="1"/>
        <v>60</v>
      </c>
      <c r="B62" s="2" t="s">
        <v>4</v>
      </c>
      <c r="C62" s="2" t="s">
        <v>227</v>
      </c>
      <c r="D62" s="2" t="s">
        <v>33</v>
      </c>
      <c r="E62" s="15"/>
      <c r="F62" s="16"/>
      <c r="G62" s="18" t="s">
        <v>539</v>
      </c>
    </row>
    <row r="63" spans="1:7" ht="12.75">
      <c r="A63" s="2">
        <f t="shared" si="1"/>
        <v>61</v>
      </c>
      <c r="B63" s="2" t="s">
        <v>4</v>
      </c>
      <c r="C63" s="2" t="s">
        <v>112</v>
      </c>
      <c r="D63" s="2" t="s">
        <v>198</v>
      </c>
      <c r="E63" s="13" t="s">
        <v>515</v>
      </c>
      <c r="F63" s="13"/>
      <c r="G63" s="15" t="s">
        <v>664</v>
      </c>
    </row>
    <row r="64" spans="1:7" ht="12.75">
      <c r="A64" s="2">
        <f t="shared" si="1"/>
        <v>62</v>
      </c>
      <c r="B64" s="2" t="s">
        <v>8</v>
      </c>
      <c r="C64" s="2" t="s">
        <v>137</v>
      </c>
      <c r="D64" s="2" t="s">
        <v>39</v>
      </c>
      <c r="E64" s="14" t="s">
        <v>597</v>
      </c>
      <c r="F64" s="19" t="s">
        <v>539</v>
      </c>
      <c r="G64" s="13"/>
    </row>
    <row r="65" spans="1:7" ht="12.75">
      <c r="A65" s="2">
        <f t="shared" si="1"/>
        <v>63</v>
      </c>
      <c r="B65" s="2"/>
      <c r="C65" s="2"/>
      <c r="D65" s="2"/>
      <c r="E65" s="13"/>
      <c r="F65" s="20" t="s">
        <v>643</v>
      </c>
      <c r="G65" s="13"/>
    </row>
    <row r="66" spans="1:7" ht="12.75">
      <c r="A66" s="2">
        <f t="shared" si="1"/>
        <v>64</v>
      </c>
      <c r="B66" s="2" t="s">
        <v>4</v>
      </c>
      <c r="C66" s="2" t="s">
        <v>110</v>
      </c>
      <c r="D66" s="2" t="s">
        <v>32</v>
      </c>
      <c r="E66" s="15"/>
      <c r="F66" s="13"/>
      <c r="G66" s="13"/>
    </row>
    <row r="67" spans="5:7" ht="12.75">
      <c r="E67" s="13"/>
      <c r="F67" s="13"/>
      <c r="G67" s="13"/>
    </row>
  </sheetData>
  <printOptions/>
  <pageMargins left="0.75" right="0.75" top="1" bottom="1" header="0.5" footer="0.5"/>
  <pageSetup horizontalDpi="600" verticalDpi="600" orientation="portrait" paperSize="9" scale="92" r:id="rId1"/>
  <rowBreaks count="1" manualBreakCount="1">
    <brk id="3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view="pageBreakPreview" zoomScaleNormal="75" zoomScaleSheetLayoutView="100" workbookViewId="0" topLeftCell="A1">
      <selection activeCell="G12" sqref="G12"/>
    </sheetView>
  </sheetViews>
  <sheetFormatPr defaultColWidth="9.140625" defaultRowHeight="12.75"/>
  <cols>
    <col min="1" max="1" width="3.7109375" style="0" customWidth="1"/>
    <col min="2" max="2" width="27.28125" style="0" customWidth="1"/>
    <col min="3" max="3" width="16.57421875" style="0" customWidth="1"/>
    <col min="4" max="5" width="9.140625" style="13" customWidth="1"/>
    <col min="6" max="6" width="10.00390625" style="13" customWidth="1"/>
    <col min="7" max="7" width="9.140625" style="13" customWidth="1"/>
  </cols>
  <sheetData>
    <row r="1" spans="2:3" ht="18">
      <c r="B1" s="12" t="s">
        <v>3</v>
      </c>
      <c r="C1" s="12" t="s">
        <v>389</v>
      </c>
    </row>
    <row r="3" spans="1:3" ht="12.75">
      <c r="A3" s="2">
        <v>1</v>
      </c>
      <c r="B3" s="2" t="s">
        <v>658</v>
      </c>
      <c r="C3" s="2" t="s">
        <v>198</v>
      </c>
    </row>
    <row r="4" spans="1:5" ht="12.75">
      <c r="A4" s="2">
        <f>A3+1</f>
        <v>2</v>
      </c>
      <c r="B4" s="2"/>
      <c r="C4" s="2"/>
      <c r="D4" s="14"/>
      <c r="E4" s="13" t="s">
        <v>154</v>
      </c>
    </row>
    <row r="5" spans="1:5" ht="12.75">
      <c r="A5" s="2">
        <f aca="true" t="shared" si="0" ref="A5:A18">A4+1</f>
        <v>3</v>
      </c>
      <c r="B5" s="2" t="s">
        <v>387</v>
      </c>
      <c r="C5" s="2" t="s">
        <v>381</v>
      </c>
      <c r="D5" s="13" t="s">
        <v>156</v>
      </c>
      <c r="E5" s="14" t="s">
        <v>670</v>
      </c>
    </row>
    <row r="6" spans="1:6" ht="12.75">
      <c r="A6" s="2">
        <f t="shared" si="0"/>
        <v>4</v>
      </c>
      <c r="B6" s="2" t="s">
        <v>382</v>
      </c>
      <c r="C6" s="2" t="s">
        <v>131</v>
      </c>
      <c r="D6" s="15" t="s">
        <v>667</v>
      </c>
      <c r="E6" s="16"/>
      <c r="F6" s="13" t="s">
        <v>154</v>
      </c>
    </row>
    <row r="7" spans="1:6" ht="12.75">
      <c r="A7" s="2">
        <f t="shared" si="0"/>
        <v>5</v>
      </c>
      <c r="B7" s="2" t="s">
        <v>379</v>
      </c>
      <c r="C7" s="2" t="s">
        <v>31</v>
      </c>
      <c r="D7" s="13" t="s">
        <v>155</v>
      </c>
      <c r="E7" s="16"/>
      <c r="F7" s="17" t="s">
        <v>681</v>
      </c>
    </row>
    <row r="8" spans="1:6" ht="12.75">
      <c r="A8" s="2">
        <f t="shared" si="0"/>
        <v>6</v>
      </c>
      <c r="B8" s="2" t="s">
        <v>385</v>
      </c>
      <c r="C8" s="2" t="s">
        <v>33</v>
      </c>
      <c r="D8" s="14" t="s">
        <v>673</v>
      </c>
      <c r="E8" s="18" t="s">
        <v>155</v>
      </c>
      <c r="F8" s="16"/>
    </row>
    <row r="9" spans="1:6" ht="12.75">
      <c r="A9" s="2">
        <f t="shared" si="0"/>
        <v>7</v>
      </c>
      <c r="B9" s="2" t="s">
        <v>388</v>
      </c>
      <c r="C9" s="2" t="s">
        <v>189</v>
      </c>
      <c r="D9" s="13" t="s">
        <v>481</v>
      </c>
      <c r="E9" s="15" t="s">
        <v>676</v>
      </c>
      <c r="F9" s="16"/>
    </row>
    <row r="10" spans="1:7" ht="12.75">
      <c r="A10" s="2">
        <f t="shared" si="0"/>
        <v>8</v>
      </c>
      <c r="B10" s="2" t="s">
        <v>376</v>
      </c>
      <c r="C10" s="2" t="s">
        <v>374</v>
      </c>
      <c r="D10" s="15" t="s">
        <v>663</v>
      </c>
      <c r="F10" s="16"/>
      <c r="G10" s="13" t="s">
        <v>154</v>
      </c>
    </row>
    <row r="11" spans="1:7" ht="12.75">
      <c r="A11" s="2">
        <f t="shared" si="0"/>
        <v>9</v>
      </c>
      <c r="B11" s="2" t="s">
        <v>377</v>
      </c>
      <c r="C11" s="2" t="s">
        <v>30</v>
      </c>
      <c r="F11" s="16"/>
      <c r="G11" s="17" t="s">
        <v>693</v>
      </c>
    </row>
    <row r="12" spans="1:7" ht="12.75">
      <c r="A12" s="2">
        <f t="shared" si="0"/>
        <v>10</v>
      </c>
      <c r="B12" s="2"/>
      <c r="C12" s="2"/>
      <c r="D12" s="14"/>
      <c r="E12" s="13" t="s">
        <v>455</v>
      </c>
      <c r="F12" s="16"/>
      <c r="G12" s="16"/>
    </row>
    <row r="13" spans="1:7" ht="12.75">
      <c r="A13" s="2">
        <f t="shared" si="0"/>
        <v>11</v>
      </c>
      <c r="B13" s="2" t="s">
        <v>383</v>
      </c>
      <c r="C13" s="2" t="s">
        <v>384</v>
      </c>
      <c r="D13" s="13" t="s">
        <v>479</v>
      </c>
      <c r="E13" s="14" t="s">
        <v>679</v>
      </c>
      <c r="F13" s="16"/>
      <c r="G13" s="16"/>
    </row>
    <row r="14" spans="1:7" ht="12.75">
      <c r="A14" s="2">
        <f t="shared" si="0"/>
        <v>12</v>
      </c>
      <c r="B14" s="2" t="s">
        <v>378</v>
      </c>
      <c r="C14" s="2" t="s">
        <v>374</v>
      </c>
      <c r="D14" s="15" t="s">
        <v>674</v>
      </c>
      <c r="E14" s="16"/>
      <c r="F14" s="18" t="s">
        <v>455</v>
      </c>
      <c r="G14" s="16"/>
    </row>
    <row r="15" spans="1:7" ht="12.75">
      <c r="A15" s="2">
        <f t="shared" si="0"/>
        <v>13</v>
      </c>
      <c r="B15" s="2" t="s">
        <v>380</v>
      </c>
      <c r="C15" s="2" t="s">
        <v>381</v>
      </c>
      <c r="D15" s="13" t="s">
        <v>450</v>
      </c>
      <c r="F15" s="15" t="s">
        <v>684</v>
      </c>
      <c r="G15" s="16"/>
    </row>
    <row r="16" spans="1:7" ht="12.75">
      <c r="A16" s="2">
        <f t="shared" si="0"/>
        <v>14</v>
      </c>
      <c r="B16" s="2" t="s">
        <v>386</v>
      </c>
      <c r="C16" s="2" t="s">
        <v>141</v>
      </c>
      <c r="D16" s="14" t="s">
        <v>668</v>
      </c>
      <c r="E16" s="19" t="s">
        <v>541</v>
      </c>
      <c r="G16" s="16"/>
    </row>
    <row r="17" spans="1:7" ht="12.75">
      <c r="A17" s="2">
        <f t="shared" si="0"/>
        <v>15</v>
      </c>
      <c r="B17" s="2"/>
      <c r="C17" s="2"/>
      <c r="E17" s="15" t="s">
        <v>672</v>
      </c>
      <c r="G17" s="16"/>
    </row>
    <row r="18" spans="1:7" ht="12.75">
      <c r="A18" s="2">
        <f t="shared" si="0"/>
        <v>16</v>
      </c>
      <c r="B18" s="2" t="s">
        <v>375</v>
      </c>
      <c r="C18" s="2" t="s">
        <v>33</v>
      </c>
      <c r="D18" s="15"/>
      <c r="G18" s="16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257"/>
  <sheetViews>
    <sheetView view="pageBreakPreview" zoomScale="60" zoomScaleNormal="60" workbookViewId="0" topLeftCell="A199">
      <selection activeCell="B249" sqref="B249:C249"/>
    </sheetView>
  </sheetViews>
  <sheetFormatPr defaultColWidth="9.140625" defaultRowHeight="12.75"/>
  <cols>
    <col min="1" max="1" width="19.140625" style="0" customWidth="1"/>
    <col min="2" max="2" width="19.28125" style="0" customWidth="1"/>
    <col min="3" max="3" width="12.421875" style="0" customWidth="1"/>
  </cols>
  <sheetData>
    <row r="1" ht="12.75">
      <c r="A1" t="s">
        <v>405</v>
      </c>
    </row>
    <row r="3" spans="1:38" ht="13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6.5" thickTop="1">
      <c r="A4" s="32"/>
      <c r="B4" s="33"/>
      <c r="C4" s="34"/>
      <c r="D4" s="34"/>
      <c r="E4" s="34"/>
      <c r="F4" s="35"/>
      <c r="G4" s="34"/>
      <c r="H4" s="36" t="s">
        <v>324</v>
      </c>
      <c r="I4" s="37"/>
      <c r="J4" s="213" t="s">
        <v>2</v>
      </c>
      <c r="K4" s="214"/>
      <c r="L4" s="214"/>
      <c r="M4" s="215"/>
      <c r="N4" s="216" t="s">
        <v>325</v>
      </c>
      <c r="O4" s="217"/>
      <c r="P4" s="217"/>
      <c r="Q4" s="218" t="s">
        <v>4</v>
      </c>
      <c r="R4" s="219"/>
      <c r="S4" s="220"/>
      <c r="AI4" s="13"/>
      <c r="AJ4" s="13"/>
      <c r="AK4" s="13"/>
      <c r="AL4" s="13"/>
    </row>
    <row r="5" spans="1:38" ht="16.5" thickBot="1">
      <c r="A5" s="38"/>
      <c r="B5" s="39"/>
      <c r="C5" s="40" t="s">
        <v>326</v>
      </c>
      <c r="D5" s="232"/>
      <c r="E5" s="233"/>
      <c r="F5" s="234"/>
      <c r="G5" s="235" t="s">
        <v>327</v>
      </c>
      <c r="H5" s="236"/>
      <c r="I5" s="236"/>
      <c r="J5" s="237"/>
      <c r="K5" s="237"/>
      <c r="L5" s="237"/>
      <c r="M5" s="238"/>
      <c r="N5" s="41" t="s">
        <v>328</v>
      </c>
      <c r="O5" s="42"/>
      <c r="P5" s="42"/>
      <c r="Q5" s="222"/>
      <c r="R5" s="222"/>
      <c r="S5" s="223"/>
      <c r="AI5" s="13"/>
      <c r="AJ5" s="13"/>
      <c r="AK5" s="13"/>
      <c r="AL5" s="13"/>
    </row>
    <row r="6" spans="1:38" ht="15.75" thickTop="1">
      <c r="A6" s="43"/>
      <c r="B6" s="44" t="s">
        <v>329</v>
      </c>
      <c r="C6" s="45" t="s">
        <v>330</v>
      </c>
      <c r="D6" s="226" t="s">
        <v>154</v>
      </c>
      <c r="E6" s="227"/>
      <c r="F6" s="226" t="s">
        <v>157</v>
      </c>
      <c r="G6" s="227"/>
      <c r="H6" s="226" t="s">
        <v>331</v>
      </c>
      <c r="I6" s="227"/>
      <c r="J6" s="226" t="s">
        <v>156</v>
      </c>
      <c r="K6" s="227"/>
      <c r="L6" s="226"/>
      <c r="M6" s="227"/>
      <c r="N6" s="46" t="s">
        <v>236</v>
      </c>
      <c r="O6" s="47" t="s">
        <v>332</v>
      </c>
      <c r="P6" s="48" t="s">
        <v>333</v>
      </c>
      <c r="Q6" s="49"/>
      <c r="R6" s="228" t="s">
        <v>50</v>
      </c>
      <c r="S6" s="229"/>
      <c r="U6" s="50" t="s">
        <v>334</v>
      </c>
      <c r="V6" s="51"/>
      <c r="W6" s="52" t="s">
        <v>335</v>
      </c>
      <c r="AI6" s="13"/>
      <c r="AJ6" s="13"/>
      <c r="AK6" s="13"/>
      <c r="AL6" s="13"/>
    </row>
    <row r="7" spans="1:38" ht="12.75">
      <c r="A7" s="53" t="s">
        <v>154</v>
      </c>
      <c r="B7" s="54" t="s">
        <v>37</v>
      </c>
      <c r="C7" s="55" t="s">
        <v>198</v>
      </c>
      <c r="D7" s="56"/>
      <c r="E7" s="57"/>
      <c r="F7" s="58">
        <f>+P17</f>
        <v>3</v>
      </c>
      <c r="G7" s="59">
        <f>+Q17</f>
        <v>2</v>
      </c>
      <c r="H7" s="58">
        <f>P13</f>
        <v>3</v>
      </c>
      <c r="I7" s="59">
        <f>Q13</f>
        <v>0</v>
      </c>
      <c r="J7" s="58">
        <f>P15</f>
        <v>3</v>
      </c>
      <c r="K7" s="59">
        <f>Q15</f>
        <v>0</v>
      </c>
      <c r="L7" s="58"/>
      <c r="M7" s="59"/>
      <c r="N7" s="60">
        <f>IF(SUM(D7:M7)=0,"",COUNTIF(E7:E10,"3"))</f>
        <v>3</v>
      </c>
      <c r="O7" s="61">
        <f>IF(SUM(E7:N7)=0,"",COUNTIF(D7:D10,"3"))</f>
        <v>0</v>
      </c>
      <c r="P7" s="62">
        <f>IF(SUM(D7:M7)=0,"",SUM(E7:E10))</f>
        <v>9</v>
      </c>
      <c r="Q7" s="63">
        <f>IF(SUM(D7:M7)=0,"",SUM(D7:D10))</f>
        <v>2</v>
      </c>
      <c r="R7" s="221"/>
      <c r="S7" s="212"/>
      <c r="U7" s="64">
        <f>+U13+U15+U17</f>
        <v>116</v>
      </c>
      <c r="V7" s="65">
        <f>+V13+V15+V17</f>
        <v>57</v>
      </c>
      <c r="W7" s="66">
        <f>+U7-V7</f>
        <v>59</v>
      </c>
      <c r="AI7" s="13"/>
      <c r="AJ7" s="13"/>
      <c r="AK7" s="13"/>
      <c r="AL7" s="13"/>
    </row>
    <row r="8" spans="1:38" ht="12.75">
      <c r="A8" s="67" t="s">
        <v>157</v>
      </c>
      <c r="B8" s="54" t="s">
        <v>147</v>
      </c>
      <c r="C8" s="68" t="s">
        <v>33</v>
      </c>
      <c r="D8" s="69">
        <f>+Q17</f>
        <v>2</v>
      </c>
      <c r="E8" s="70">
        <f>+P17</f>
        <v>3</v>
      </c>
      <c r="F8" s="71"/>
      <c r="G8" s="72"/>
      <c r="H8" s="69">
        <f>P16</f>
        <v>0</v>
      </c>
      <c r="I8" s="70">
        <f>Q16</f>
        <v>3</v>
      </c>
      <c r="J8" s="69">
        <f>P14</f>
        <v>3</v>
      </c>
      <c r="K8" s="70">
        <f>Q14</f>
        <v>1</v>
      </c>
      <c r="L8" s="69"/>
      <c r="M8" s="70"/>
      <c r="N8" s="60">
        <f>IF(SUM(D8:M8)=0,"",COUNTIF(G7:G10,"3"))</f>
        <v>1</v>
      </c>
      <c r="O8" s="61">
        <f>IF(SUM(E8:N8)=0,"",COUNTIF(F7:F10,"3"))</f>
        <v>2</v>
      </c>
      <c r="P8" s="62">
        <f>IF(SUM(D8:M8)=0,"",SUM(G7:G10))</f>
        <v>5</v>
      </c>
      <c r="Q8" s="63">
        <f>IF(SUM(D8:M8)=0,"",SUM(F7:F10))</f>
        <v>7</v>
      </c>
      <c r="R8" s="221"/>
      <c r="S8" s="212"/>
      <c r="U8" s="64">
        <f>+U14+U16+V17</f>
        <v>101</v>
      </c>
      <c r="V8" s="65">
        <f>+V14+V16+U17</f>
        <v>110</v>
      </c>
      <c r="W8" s="66">
        <f>+U8-V8</f>
        <v>-9</v>
      </c>
      <c r="AI8" s="13"/>
      <c r="AJ8" s="13"/>
      <c r="AK8" s="13"/>
      <c r="AL8" s="13"/>
    </row>
    <row r="9" spans="1:38" ht="13.5" thickBot="1">
      <c r="A9" s="67" t="s">
        <v>331</v>
      </c>
      <c r="B9" s="74" t="s">
        <v>183</v>
      </c>
      <c r="C9" s="75" t="s">
        <v>39</v>
      </c>
      <c r="D9" s="69">
        <f>+Q13</f>
        <v>0</v>
      </c>
      <c r="E9" s="70">
        <f>+P13</f>
        <v>3</v>
      </c>
      <c r="F9" s="69">
        <f>Q16</f>
        <v>3</v>
      </c>
      <c r="G9" s="70">
        <f>P16</f>
        <v>0</v>
      </c>
      <c r="H9" s="71"/>
      <c r="I9" s="72"/>
      <c r="J9" s="69">
        <f>P18</f>
        <v>3</v>
      </c>
      <c r="K9" s="70">
        <f>Q18</f>
        <v>0</v>
      </c>
      <c r="L9" s="69"/>
      <c r="M9" s="70"/>
      <c r="N9" s="60">
        <f>IF(SUM(D9:M9)=0,"",COUNTIF(I7:I10,"3"))</f>
        <v>2</v>
      </c>
      <c r="O9" s="61">
        <f>IF(SUM(E9:N9)=0,"",COUNTIF(H7:H10,"3"))</f>
        <v>1</v>
      </c>
      <c r="P9" s="62">
        <f>IF(SUM(D9:M9)=0,"",SUM(I7:I10))</f>
        <v>6</v>
      </c>
      <c r="Q9" s="63">
        <f>IF(SUM(D9:M9)=0,"",SUM(H7:H10))</f>
        <v>3</v>
      </c>
      <c r="R9" s="221"/>
      <c r="S9" s="212"/>
      <c r="U9" s="64">
        <f>+V13+V16+U18</f>
        <v>79</v>
      </c>
      <c r="V9" s="65">
        <f>+U13+U16+V18</f>
        <v>76</v>
      </c>
      <c r="W9" s="66">
        <f>+U9-V9</f>
        <v>3</v>
      </c>
      <c r="AI9" s="13"/>
      <c r="AJ9" s="13"/>
      <c r="AK9" s="13"/>
      <c r="AL9" s="13"/>
    </row>
    <row r="10" spans="1:38" ht="14.25" thickBot="1" thickTop="1">
      <c r="A10" s="73" t="s">
        <v>156</v>
      </c>
      <c r="B10" s="74" t="s">
        <v>429</v>
      </c>
      <c r="C10" s="75" t="s">
        <v>39</v>
      </c>
      <c r="D10" s="76">
        <f>Q15</f>
        <v>0</v>
      </c>
      <c r="E10" s="77">
        <f>P15</f>
        <v>3</v>
      </c>
      <c r="F10" s="76">
        <f>Q14</f>
        <v>1</v>
      </c>
      <c r="G10" s="77">
        <f>P14</f>
        <v>3</v>
      </c>
      <c r="H10" s="76">
        <f>Q18</f>
        <v>0</v>
      </c>
      <c r="I10" s="77">
        <f>P18</f>
        <v>3</v>
      </c>
      <c r="J10" s="78"/>
      <c r="K10" s="79"/>
      <c r="L10" s="76"/>
      <c r="M10" s="77"/>
      <c r="N10" s="80">
        <f>IF(SUM(D10:M10)=0,"",COUNTIF(K7:K10,"3"))</f>
        <v>0</v>
      </c>
      <c r="O10" s="81">
        <f>IF(SUM(E10:N10)=0,"",COUNTIF(J7:J10,"3"))</f>
        <v>3</v>
      </c>
      <c r="P10" s="82">
        <f>IF(SUM(D10:M11)=0,"",SUM(K7:K10))</f>
        <v>1</v>
      </c>
      <c r="Q10" s="83">
        <f>IF(SUM(D10:M10)=0,"",SUM(J7:J10))</f>
        <v>9</v>
      </c>
      <c r="R10" s="224"/>
      <c r="S10" s="225"/>
      <c r="U10" s="64">
        <f>+V14+V15+V18</f>
        <v>55</v>
      </c>
      <c r="V10" s="65">
        <f>+U14+U15+U18</f>
        <v>108</v>
      </c>
      <c r="W10" s="66">
        <f>+U10-V10</f>
        <v>-53</v>
      </c>
      <c r="AI10" s="13"/>
      <c r="AJ10" s="13"/>
      <c r="AK10" s="13"/>
      <c r="AL10" s="13"/>
    </row>
    <row r="11" spans="1:38" ht="15.75" thickTop="1">
      <c r="A11" s="84"/>
      <c r="B11" s="85" t="s">
        <v>336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8"/>
      <c r="U11" s="89"/>
      <c r="V11" s="90" t="s">
        <v>337</v>
      </c>
      <c r="W11" s="91">
        <f>SUM(W7:W10)</f>
        <v>0</v>
      </c>
      <c r="X11" s="90" t="str">
        <f>IF(W11=0,"OK","Virhe")</f>
        <v>OK</v>
      </c>
      <c r="AI11" s="13"/>
      <c r="AJ11" s="13"/>
      <c r="AK11" s="13"/>
      <c r="AL11" s="13"/>
    </row>
    <row r="12" spans="1:38" ht="15.75" thickBot="1">
      <c r="A12" s="92"/>
      <c r="B12" s="93" t="s">
        <v>338</v>
      </c>
      <c r="C12" s="94"/>
      <c r="D12" s="94"/>
      <c r="E12" s="95"/>
      <c r="F12" s="248" t="s">
        <v>51</v>
      </c>
      <c r="G12" s="240"/>
      <c r="H12" s="239" t="s">
        <v>52</v>
      </c>
      <c r="I12" s="240"/>
      <c r="J12" s="239" t="s">
        <v>53</v>
      </c>
      <c r="K12" s="240"/>
      <c r="L12" s="239" t="s">
        <v>68</v>
      </c>
      <c r="M12" s="240"/>
      <c r="N12" s="239" t="s">
        <v>69</v>
      </c>
      <c r="O12" s="240"/>
      <c r="P12" s="241" t="s">
        <v>48</v>
      </c>
      <c r="Q12" s="242"/>
      <c r="S12" s="96"/>
      <c r="U12" s="97" t="s">
        <v>334</v>
      </c>
      <c r="V12" s="98"/>
      <c r="W12" s="52" t="s">
        <v>335</v>
      </c>
      <c r="AI12" s="13"/>
      <c r="AJ12" s="13"/>
      <c r="AK12" s="13"/>
      <c r="AL12" s="13"/>
    </row>
    <row r="13" spans="1:38" ht="15.75">
      <c r="A13" s="99" t="s">
        <v>339</v>
      </c>
      <c r="B13" s="100" t="str">
        <f>IF(B7&gt;"",B7,"")</f>
        <v>Mika Räsänen</v>
      </c>
      <c r="C13" s="101" t="str">
        <f>IF(B9&gt;"",B9,"")</f>
        <v>Thomas Hallbäck</v>
      </c>
      <c r="D13" s="86"/>
      <c r="E13" s="102"/>
      <c r="F13" s="245">
        <v>2</v>
      </c>
      <c r="G13" s="246"/>
      <c r="H13" s="243">
        <v>8</v>
      </c>
      <c r="I13" s="244"/>
      <c r="J13" s="243">
        <v>1</v>
      </c>
      <c r="K13" s="244"/>
      <c r="L13" s="243"/>
      <c r="M13" s="244"/>
      <c r="N13" s="247"/>
      <c r="O13" s="244"/>
      <c r="P13" s="103">
        <f aca="true" t="shared" si="0" ref="P13:P18">IF(COUNT(F13:N13)=0,"",COUNTIF(F13:N13,"&gt;=0"))</f>
        <v>3</v>
      </c>
      <c r="Q13" s="104">
        <f aca="true" t="shared" si="1" ref="Q13:Q18">IF(COUNT(F13:N13)=0,"",(IF(LEFT(F13,1)="-",1,0)+IF(LEFT(H13,1)="-",1,0)+IF(LEFT(J13,1)="-",1,0)+IF(LEFT(L13,1)="-",1,0)+IF(LEFT(N13,1)="-",1,0)))</f>
        <v>0</v>
      </c>
      <c r="R13" s="105"/>
      <c r="S13" s="106"/>
      <c r="U13" s="107">
        <f aca="true" t="shared" si="2" ref="U13:U18">+Y13+AA13+AC13+AE13+AG13</f>
        <v>33</v>
      </c>
      <c r="V13" s="108">
        <f aca="true" t="shared" si="3" ref="V13:V18">+Z13+AB13+AD13+AF13+AH13</f>
        <v>11</v>
      </c>
      <c r="W13" s="109">
        <f aca="true" t="shared" si="4" ref="W13:W18">+U13-V13</f>
        <v>22</v>
      </c>
      <c r="Y13" s="110">
        <f aca="true" t="shared" si="5" ref="Y13:Y18">IF(F13="",0,IF(LEFT(F13,1)="-",ABS(F13),(IF(F13&gt;9,F13+2,11))))</f>
        <v>11</v>
      </c>
      <c r="Z13" s="111">
        <f aca="true" t="shared" si="6" ref="Z13:Z18">IF(F13="",0,IF(LEFT(F13,1)="-",(IF(ABS(F13)&gt;9,(ABS(F13)+2),11)),F13))</f>
        <v>2</v>
      </c>
      <c r="AA13" s="110">
        <f aca="true" t="shared" si="7" ref="AA13:AA18">IF(H13="",0,IF(LEFT(H13,1)="-",ABS(H13),(IF(H13&gt;9,H13+2,11))))</f>
        <v>11</v>
      </c>
      <c r="AB13" s="111">
        <f aca="true" t="shared" si="8" ref="AB13:AB18">IF(H13="",0,IF(LEFT(H13,1)="-",(IF(ABS(H13)&gt;9,(ABS(H13)+2),11)),H13))</f>
        <v>8</v>
      </c>
      <c r="AC13" s="110">
        <f aca="true" t="shared" si="9" ref="AC13:AC18">IF(J13="",0,IF(LEFT(J13,1)="-",ABS(J13),(IF(J13&gt;9,J13+2,11))))</f>
        <v>11</v>
      </c>
      <c r="AD13" s="111">
        <f aca="true" t="shared" si="10" ref="AD13:AD18">IF(J13="",0,IF(LEFT(J13,1)="-",(IF(ABS(J13)&gt;9,(ABS(J13)+2),11)),J13))</f>
        <v>1</v>
      </c>
      <c r="AE13" s="110">
        <f aca="true" t="shared" si="11" ref="AE13:AE18">IF(L13="",0,IF(LEFT(L13,1)="-",ABS(L13),(IF(L13&gt;9,L13+2,11))))</f>
        <v>0</v>
      </c>
      <c r="AF13" s="111">
        <f aca="true" t="shared" si="12" ref="AF13:AF18">IF(L13="",0,IF(LEFT(L13,1)="-",(IF(ABS(L13)&gt;9,(ABS(L13)+2),11)),L13))</f>
        <v>0</v>
      </c>
      <c r="AG13" s="110">
        <f aca="true" t="shared" si="13" ref="AG13:AG18">IF(N13="",0,IF(LEFT(N13,1)="-",ABS(N13),(IF(N13&gt;9,N13+2,11))))</f>
        <v>0</v>
      </c>
      <c r="AH13" s="111">
        <f aca="true" t="shared" si="14" ref="AH13:AH18">IF(N13="",0,IF(LEFT(N13,1)="-",(IF(ABS(N13)&gt;9,(ABS(N13)+2),11)),N13))</f>
        <v>0</v>
      </c>
      <c r="AI13" s="13"/>
      <c r="AJ13" s="13"/>
      <c r="AK13" s="13"/>
      <c r="AL13" s="13"/>
    </row>
    <row r="14" spans="1:38" ht="15.75">
      <c r="A14" s="99" t="s">
        <v>340</v>
      </c>
      <c r="B14" s="100" t="str">
        <f>IF(B8&gt;"",B8,"")</f>
        <v>Tuomas Tiittala</v>
      </c>
      <c r="C14" s="112" t="str">
        <f>IF(B10&gt;"",B10,"")</f>
        <v>Andrei Bakharev</v>
      </c>
      <c r="D14" s="113"/>
      <c r="E14" s="102"/>
      <c r="F14" s="249">
        <v>5</v>
      </c>
      <c r="G14" s="250"/>
      <c r="H14" s="249">
        <v>-7</v>
      </c>
      <c r="I14" s="250"/>
      <c r="J14" s="249">
        <v>4</v>
      </c>
      <c r="K14" s="250"/>
      <c r="L14" s="249">
        <v>7</v>
      </c>
      <c r="M14" s="250"/>
      <c r="N14" s="249"/>
      <c r="O14" s="250"/>
      <c r="P14" s="103">
        <f t="shared" si="0"/>
        <v>3</v>
      </c>
      <c r="Q14" s="104">
        <f t="shared" si="1"/>
        <v>1</v>
      </c>
      <c r="R14" s="114"/>
      <c r="S14" s="115"/>
      <c r="U14" s="107">
        <f t="shared" si="2"/>
        <v>40</v>
      </c>
      <c r="V14" s="108">
        <f t="shared" si="3"/>
        <v>27</v>
      </c>
      <c r="W14" s="109">
        <f t="shared" si="4"/>
        <v>13</v>
      </c>
      <c r="Y14" s="116">
        <f t="shared" si="5"/>
        <v>11</v>
      </c>
      <c r="Z14" s="117">
        <f t="shared" si="6"/>
        <v>5</v>
      </c>
      <c r="AA14" s="116">
        <f t="shared" si="7"/>
        <v>7</v>
      </c>
      <c r="AB14" s="117">
        <f t="shared" si="8"/>
        <v>11</v>
      </c>
      <c r="AC14" s="116">
        <f t="shared" si="9"/>
        <v>11</v>
      </c>
      <c r="AD14" s="117">
        <f t="shared" si="10"/>
        <v>4</v>
      </c>
      <c r="AE14" s="116">
        <f t="shared" si="11"/>
        <v>11</v>
      </c>
      <c r="AF14" s="117">
        <f t="shared" si="12"/>
        <v>7</v>
      </c>
      <c r="AG14" s="116">
        <f t="shared" si="13"/>
        <v>0</v>
      </c>
      <c r="AH14" s="117">
        <f t="shared" si="14"/>
        <v>0</v>
      </c>
      <c r="AI14" s="13"/>
      <c r="AJ14" s="13"/>
      <c r="AK14" s="13"/>
      <c r="AL14" s="13"/>
    </row>
    <row r="15" spans="1:38" ht="16.5" thickBot="1">
      <c r="A15" s="99" t="s">
        <v>341</v>
      </c>
      <c r="B15" s="118" t="str">
        <f>IF(B7&gt;"",B7,"")</f>
        <v>Mika Räsänen</v>
      </c>
      <c r="C15" s="119" t="str">
        <f>IF(B10&gt;"",B10,"")</f>
        <v>Andrei Bakharev</v>
      </c>
      <c r="D15" s="94"/>
      <c r="E15" s="95"/>
      <c r="F15" s="251">
        <v>6</v>
      </c>
      <c r="G15" s="252"/>
      <c r="H15" s="251">
        <v>1</v>
      </c>
      <c r="I15" s="252"/>
      <c r="J15" s="251">
        <v>1</v>
      </c>
      <c r="K15" s="252"/>
      <c r="L15" s="251"/>
      <c r="M15" s="252"/>
      <c r="N15" s="251"/>
      <c r="O15" s="252"/>
      <c r="P15" s="103">
        <f t="shared" si="0"/>
        <v>3</v>
      </c>
      <c r="Q15" s="104">
        <f t="shared" si="1"/>
        <v>0</v>
      </c>
      <c r="R15" s="114"/>
      <c r="S15" s="115"/>
      <c r="U15" s="107">
        <f t="shared" si="2"/>
        <v>33</v>
      </c>
      <c r="V15" s="108">
        <f t="shared" si="3"/>
        <v>8</v>
      </c>
      <c r="W15" s="109">
        <f t="shared" si="4"/>
        <v>25</v>
      </c>
      <c r="Y15" s="116">
        <f t="shared" si="5"/>
        <v>11</v>
      </c>
      <c r="Z15" s="117">
        <f t="shared" si="6"/>
        <v>6</v>
      </c>
      <c r="AA15" s="116">
        <f t="shared" si="7"/>
        <v>11</v>
      </c>
      <c r="AB15" s="117">
        <f t="shared" si="8"/>
        <v>1</v>
      </c>
      <c r="AC15" s="116">
        <f t="shared" si="9"/>
        <v>11</v>
      </c>
      <c r="AD15" s="117">
        <f t="shared" si="10"/>
        <v>1</v>
      </c>
      <c r="AE15" s="116">
        <f t="shared" si="11"/>
        <v>0</v>
      </c>
      <c r="AF15" s="117">
        <f t="shared" si="12"/>
        <v>0</v>
      </c>
      <c r="AG15" s="116">
        <f t="shared" si="13"/>
        <v>0</v>
      </c>
      <c r="AH15" s="117">
        <f t="shared" si="14"/>
        <v>0</v>
      </c>
      <c r="AI15" s="13"/>
      <c r="AJ15" s="13"/>
      <c r="AK15" s="13"/>
      <c r="AL15" s="13"/>
    </row>
    <row r="16" spans="1:38" ht="15.75">
      <c r="A16" s="99" t="s">
        <v>342</v>
      </c>
      <c r="B16" s="100" t="str">
        <f>IF(B8&gt;"",B8,"")</f>
        <v>Tuomas Tiittala</v>
      </c>
      <c r="C16" s="112" t="str">
        <f>IF(B9&gt;"",B9,"")</f>
        <v>Thomas Hallbäck</v>
      </c>
      <c r="D16" s="86"/>
      <c r="E16" s="102"/>
      <c r="F16" s="243">
        <v>-9</v>
      </c>
      <c r="G16" s="244"/>
      <c r="H16" s="243">
        <v>-7</v>
      </c>
      <c r="I16" s="244"/>
      <c r="J16" s="243">
        <v>-7</v>
      </c>
      <c r="K16" s="244"/>
      <c r="L16" s="243"/>
      <c r="M16" s="244"/>
      <c r="N16" s="243"/>
      <c r="O16" s="244"/>
      <c r="P16" s="103">
        <f t="shared" si="0"/>
        <v>0</v>
      </c>
      <c r="Q16" s="104">
        <f t="shared" si="1"/>
        <v>3</v>
      </c>
      <c r="R16" s="114"/>
      <c r="S16" s="115"/>
      <c r="U16" s="107">
        <f t="shared" si="2"/>
        <v>23</v>
      </c>
      <c r="V16" s="108">
        <f t="shared" si="3"/>
        <v>33</v>
      </c>
      <c r="W16" s="109">
        <f t="shared" si="4"/>
        <v>-10</v>
      </c>
      <c r="Y16" s="116">
        <f t="shared" si="5"/>
        <v>9</v>
      </c>
      <c r="Z16" s="117">
        <f t="shared" si="6"/>
        <v>11</v>
      </c>
      <c r="AA16" s="116">
        <f t="shared" si="7"/>
        <v>7</v>
      </c>
      <c r="AB16" s="117">
        <f t="shared" si="8"/>
        <v>11</v>
      </c>
      <c r="AC16" s="116">
        <f t="shared" si="9"/>
        <v>7</v>
      </c>
      <c r="AD16" s="117">
        <f t="shared" si="10"/>
        <v>11</v>
      </c>
      <c r="AE16" s="116">
        <f t="shared" si="11"/>
        <v>0</v>
      </c>
      <c r="AF16" s="117">
        <f t="shared" si="12"/>
        <v>0</v>
      </c>
      <c r="AG16" s="116">
        <f t="shared" si="13"/>
        <v>0</v>
      </c>
      <c r="AH16" s="117">
        <f t="shared" si="14"/>
        <v>0</v>
      </c>
      <c r="AI16" s="13"/>
      <c r="AJ16" s="13"/>
      <c r="AK16" s="13"/>
      <c r="AL16" s="13"/>
    </row>
    <row r="17" spans="1:38" ht="15.75">
      <c r="A17" s="99" t="s">
        <v>343</v>
      </c>
      <c r="B17" s="100" t="str">
        <f>IF(B7&gt;"",B7,"")</f>
        <v>Mika Räsänen</v>
      </c>
      <c r="C17" s="112" t="str">
        <f>IF(B8&gt;"",B8,"")</f>
        <v>Tuomas Tiittala</v>
      </c>
      <c r="D17" s="113"/>
      <c r="E17" s="102"/>
      <c r="F17" s="249">
        <v>6</v>
      </c>
      <c r="G17" s="250"/>
      <c r="H17" s="249">
        <v>-9</v>
      </c>
      <c r="I17" s="250"/>
      <c r="J17" s="253">
        <v>-8</v>
      </c>
      <c r="K17" s="250"/>
      <c r="L17" s="249">
        <v>8</v>
      </c>
      <c r="M17" s="250"/>
      <c r="N17" s="249">
        <v>2</v>
      </c>
      <c r="O17" s="250"/>
      <c r="P17" s="103">
        <f t="shared" si="0"/>
        <v>3</v>
      </c>
      <c r="Q17" s="104">
        <f t="shared" si="1"/>
        <v>2</v>
      </c>
      <c r="R17" s="114"/>
      <c r="S17" s="115"/>
      <c r="U17" s="107">
        <f t="shared" si="2"/>
        <v>50</v>
      </c>
      <c r="V17" s="108">
        <f t="shared" si="3"/>
        <v>38</v>
      </c>
      <c r="W17" s="109">
        <f t="shared" si="4"/>
        <v>12</v>
      </c>
      <c r="Y17" s="116">
        <f t="shared" si="5"/>
        <v>11</v>
      </c>
      <c r="Z17" s="117">
        <f t="shared" si="6"/>
        <v>6</v>
      </c>
      <c r="AA17" s="116">
        <f t="shared" si="7"/>
        <v>9</v>
      </c>
      <c r="AB17" s="117">
        <f t="shared" si="8"/>
        <v>11</v>
      </c>
      <c r="AC17" s="116">
        <f t="shared" si="9"/>
        <v>8</v>
      </c>
      <c r="AD17" s="117">
        <f t="shared" si="10"/>
        <v>11</v>
      </c>
      <c r="AE17" s="116">
        <f t="shared" si="11"/>
        <v>11</v>
      </c>
      <c r="AF17" s="117">
        <f t="shared" si="12"/>
        <v>8</v>
      </c>
      <c r="AG17" s="116">
        <f t="shared" si="13"/>
        <v>11</v>
      </c>
      <c r="AH17" s="117">
        <f t="shared" si="14"/>
        <v>2</v>
      </c>
      <c r="AI17" s="13"/>
      <c r="AJ17" s="13"/>
      <c r="AK17" s="13"/>
      <c r="AL17" s="13"/>
    </row>
    <row r="18" spans="1:38" ht="16.5" thickBot="1">
      <c r="A18" s="120" t="s">
        <v>344</v>
      </c>
      <c r="B18" s="121" t="str">
        <f>IF(B9&gt;"",B9,"")</f>
        <v>Thomas Hallbäck</v>
      </c>
      <c r="C18" s="122" t="str">
        <f>IF(B10&gt;"",B10,"")</f>
        <v>Andrei Bakharev</v>
      </c>
      <c r="D18" s="123"/>
      <c r="E18" s="124"/>
      <c r="F18" s="230">
        <v>4</v>
      </c>
      <c r="G18" s="231"/>
      <c r="H18" s="230">
        <v>5</v>
      </c>
      <c r="I18" s="231"/>
      <c r="J18" s="230">
        <v>11</v>
      </c>
      <c r="K18" s="231"/>
      <c r="L18" s="230"/>
      <c r="M18" s="231"/>
      <c r="N18" s="230"/>
      <c r="O18" s="231"/>
      <c r="P18" s="125">
        <f t="shared" si="0"/>
        <v>3</v>
      </c>
      <c r="Q18" s="126">
        <f t="shared" si="1"/>
        <v>0</v>
      </c>
      <c r="R18" s="127"/>
      <c r="S18" s="128"/>
      <c r="U18" s="107">
        <f t="shared" si="2"/>
        <v>35</v>
      </c>
      <c r="V18" s="108">
        <f t="shared" si="3"/>
        <v>20</v>
      </c>
      <c r="W18" s="109">
        <f t="shared" si="4"/>
        <v>15</v>
      </c>
      <c r="Y18" s="129">
        <f t="shared" si="5"/>
        <v>11</v>
      </c>
      <c r="Z18" s="130">
        <f t="shared" si="6"/>
        <v>4</v>
      </c>
      <c r="AA18" s="129">
        <f t="shared" si="7"/>
        <v>11</v>
      </c>
      <c r="AB18" s="130">
        <f t="shared" si="8"/>
        <v>5</v>
      </c>
      <c r="AC18" s="129">
        <f t="shared" si="9"/>
        <v>13</v>
      </c>
      <c r="AD18" s="130">
        <f t="shared" si="10"/>
        <v>11</v>
      </c>
      <c r="AE18" s="129">
        <f t="shared" si="11"/>
        <v>0</v>
      </c>
      <c r="AF18" s="130">
        <f t="shared" si="12"/>
        <v>0</v>
      </c>
      <c r="AG18" s="129">
        <f t="shared" si="13"/>
        <v>0</v>
      </c>
      <c r="AH18" s="130">
        <f t="shared" si="14"/>
        <v>0</v>
      </c>
      <c r="AI18" s="13"/>
      <c r="AJ18" s="13"/>
      <c r="AK18" s="13"/>
      <c r="AL18" s="13"/>
    </row>
    <row r="19" spans="1:38" ht="13.5" thickTop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ht="13.5" thickBo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ht="16.5" thickTop="1">
      <c r="A21" s="32"/>
      <c r="B21" s="33"/>
      <c r="C21" s="34"/>
      <c r="D21" s="34"/>
      <c r="E21" s="34"/>
      <c r="F21" s="35"/>
      <c r="G21" s="34"/>
      <c r="H21" s="36" t="s">
        <v>324</v>
      </c>
      <c r="I21" s="37"/>
      <c r="J21" s="213" t="s">
        <v>2</v>
      </c>
      <c r="K21" s="214"/>
      <c r="L21" s="214"/>
      <c r="M21" s="215"/>
      <c r="N21" s="216" t="s">
        <v>325</v>
      </c>
      <c r="O21" s="217"/>
      <c r="P21" s="217"/>
      <c r="Q21" s="218" t="s">
        <v>8</v>
      </c>
      <c r="R21" s="219"/>
      <c r="S21" s="220"/>
      <c r="AI21" s="13"/>
      <c r="AJ21" s="13"/>
      <c r="AK21" s="13"/>
      <c r="AL21" s="13"/>
    </row>
    <row r="22" spans="1:38" ht="16.5" thickBot="1">
      <c r="A22" s="38"/>
      <c r="B22" s="39"/>
      <c r="C22" s="40" t="s">
        <v>326</v>
      </c>
      <c r="D22" s="232"/>
      <c r="E22" s="233"/>
      <c r="F22" s="234"/>
      <c r="G22" s="235" t="s">
        <v>327</v>
      </c>
      <c r="H22" s="236"/>
      <c r="I22" s="236"/>
      <c r="J22" s="237"/>
      <c r="K22" s="237"/>
      <c r="L22" s="237"/>
      <c r="M22" s="238"/>
      <c r="N22" s="41" t="s">
        <v>328</v>
      </c>
      <c r="O22" s="42"/>
      <c r="P22" s="42"/>
      <c r="Q22" s="222"/>
      <c r="R22" s="222"/>
      <c r="S22" s="223"/>
      <c r="AI22" s="13"/>
      <c r="AJ22" s="13"/>
      <c r="AK22" s="13"/>
      <c r="AL22" s="13"/>
    </row>
    <row r="23" spans="1:38" ht="15.75" thickTop="1">
      <c r="A23" s="43"/>
      <c r="B23" s="44" t="s">
        <v>329</v>
      </c>
      <c r="C23" s="45" t="s">
        <v>330</v>
      </c>
      <c r="D23" s="226" t="s">
        <v>154</v>
      </c>
      <c r="E23" s="227"/>
      <c r="F23" s="226" t="s">
        <v>157</v>
      </c>
      <c r="G23" s="227"/>
      <c r="H23" s="226" t="s">
        <v>331</v>
      </c>
      <c r="I23" s="227"/>
      <c r="J23" s="226" t="s">
        <v>156</v>
      </c>
      <c r="K23" s="227"/>
      <c r="L23" s="226"/>
      <c r="M23" s="227"/>
      <c r="N23" s="46" t="s">
        <v>236</v>
      </c>
      <c r="O23" s="47" t="s">
        <v>332</v>
      </c>
      <c r="P23" s="48" t="s">
        <v>333</v>
      </c>
      <c r="Q23" s="49"/>
      <c r="R23" s="228" t="s">
        <v>50</v>
      </c>
      <c r="S23" s="229"/>
      <c r="U23" s="50" t="s">
        <v>334</v>
      </c>
      <c r="V23" s="51"/>
      <c r="W23" s="52" t="s">
        <v>335</v>
      </c>
      <c r="AI23" s="13"/>
      <c r="AJ23" s="13"/>
      <c r="AK23" s="13"/>
      <c r="AL23" s="13"/>
    </row>
    <row r="24" spans="1:38" ht="12.75">
      <c r="A24" s="53" t="s">
        <v>154</v>
      </c>
      <c r="B24" s="54" t="s">
        <v>322</v>
      </c>
      <c r="C24" s="55" t="s">
        <v>33</v>
      </c>
      <c r="D24" s="56"/>
      <c r="E24" s="57"/>
      <c r="F24" s="58">
        <f>+P34</f>
        <v>3</v>
      </c>
      <c r="G24" s="59">
        <f>+Q34</f>
        <v>0</v>
      </c>
      <c r="H24" s="58">
        <f>P30</f>
        <v>3</v>
      </c>
      <c r="I24" s="59">
        <f>Q30</f>
        <v>0</v>
      </c>
      <c r="J24" s="58">
        <f>P32</f>
        <v>3</v>
      </c>
      <c r="K24" s="59">
        <f>Q32</f>
        <v>1</v>
      </c>
      <c r="L24" s="58"/>
      <c r="M24" s="59"/>
      <c r="N24" s="60">
        <f>IF(SUM(D24:M24)=0,"",COUNTIF(E24:E27,"3"))</f>
        <v>3</v>
      </c>
      <c r="O24" s="61">
        <f>IF(SUM(E24:N24)=0,"",COUNTIF(D24:D27,"3"))</f>
        <v>0</v>
      </c>
      <c r="P24" s="62">
        <f>IF(SUM(D24:M24)=0,"",SUM(E24:E27))</f>
        <v>9</v>
      </c>
      <c r="Q24" s="63">
        <f>IF(SUM(D24:M24)=0,"",SUM(D24:D27))</f>
        <v>1</v>
      </c>
      <c r="R24" s="221"/>
      <c r="S24" s="212"/>
      <c r="U24" s="64">
        <f>+U30+U32+U34</f>
        <v>106</v>
      </c>
      <c r="V24" s="65">
        <f>+V30+V32+V34</f>
        <v>60</v>
      </c>
      <c r="W24" s="66">
        <f>+U24-V24</f>
        <v>46</v>
      </c>
      <c r="AI24" s="13"/>
      <c r="AJ24" s="13"/>
      <c r="AK24" s="13"/>
      <c r="AL24" s="13"/>
    </row>
    <row r="25" spans="1:38" ht="12.75">
      <c r="A25" s="67" t="s">
        <v>157</v>
      </c>
      <c r="B25" s="54" t="s">
        <v>145</v>
      </c>
      <c r="C25" s="68" t="s">
        <v>131</v>
      </c>
      <c r="D25" s="69">
        <f>+Q34</f>
        <v>0</v>
      </c>
      <c r="E25" s="70">
        <f>+P34</f>
        <v>3</v>
      </c>
      <c r="F25" s="71"/>
      <c r="G25" s="72"/>
      <c r="H25" s="69">
        <f>P33</f>
        <v>3</v>
      </c>
      <c r="I25" s="70">
        <f>Q33</f>
        <v>1</v>
      </c>
      <c r="J25" s="69">
        <f>P31</f>
        <v>3</v>
      </c>
      <c r="K25" s="70">
        <f>Q31</f>
        <v>0</v>
      </c>
      <c r="L25" s="69"/>
      <c r="M25" s="70"/>
      <c r="N25" s="60">
        <f>IF(SUM(D25:M25)=0,"",COUNTIF(G24:G27,"3"))</f>
        <v>2</v>
      </c>
      <c r="O25" s="61">
        <f>IF(SUM(E25:N25)=0,"",COUNTIF(F24:F27,"3"))</f>
        <v>1</v>
      </c>
      <c r="P25" s="62">
        <f>IF(SUM(D25:M25)=0,"",SUM(G24:G27))</f>
        <v>6</v>
      </c>
      <c r="Q25" s="63">
        <f>IF(SUM(D25:M25)=0,"",SUM(F24:F27))</f>
        <v>4</v>
      </c>
      <c r="R25" s="221"/>
      <c r="S25" s="212"/>
      <c r="U25" s="64">
        <f>+U31+U33+V34</f>
        <v>91</v>
      </c>
      <c r="V25" s="65">
        <f>+V31+V33+U34</f>
        <v>91</v>
      </c>
      <c r="W25" s="66">
        <f>+U25-V25</f>
        <v>0</v>
      </c>
      <c r="AI25" s="13"/>
      <c r="AJ25" s="13"/>
      <c r="AK25" s="13"/>
      <c r="AL25" s="13"/>
    </row>
    <row r="26" spans="1:38" ht="13.5" thickBot="1">
      <c r="A26" s="67" t="s">
        <v>331</v>
      </c>
      <c r="B26" s="74" t="s">
        <v>199</v>
      </c>
      <c r="C26" s="75" t="s">
        <v>39</v>
      </c>
      <c r="D26" s="69">
        <f>+Q30</f>
        <v>0</v>
      </c>
      <c r="E26" s="70">
        <f>+P30</f>
        <v>3</v>
      </c>
      <c r="F26" s="69">
        <f>Q33</f>
        <v>1</v>
      </c>
      <c r="G26" s="70">
        <f>P33</f>
        <v>3</v>
      </c>
      <c r="H26" s="71"/>
      <c r="I26" s="72"/>
      <c r="J26" s="69">
        <f>P35</f>
        <v>0</v>
      </c>
      <c r="K26" s="70">
        <f>Q35</f>
        <v>3</v>
      </c>
      <c r="L26" s="69"/>
      <c r="M26" s="70"/>
      <c r="N26" s="60">
        <f>IF(SUM(D26:M26)=0,"",COUNTIF(I24:I27,"3"))</f>
        <v>0</v>
      </c>
      <c r="O26" s="61">
        <f>IF(SUM(E26:N26)=0,"",COUNTIF(H24:H27,"3"))</f>
        <v>3</v>
      </c>
      <c r="P26" s="62">
        <f>IF(SUM(D26:M26)=0,"",SUM(I24:I27))</f>
        <v>1</v>
      </c>
      <c r="Q26" s="63">
        <f>IF(SUM(D26:M26)=0,"",SUM(H24:H27))</f>
        <v>9</v>
      </c>
      <c r="R26" s="221"/>
      <c r="S26" s="212"/>
      <c r="U26" s="64">
        <f>+V30+V33+U35</f>
        <v>69</v>
      </c>
      <c r="V26" s="65">
        <f>+U30+U33+V35</f>
        <v>105</v>
      </c>
      <c r="W26" s="66">
        <f>+U26-V26</f>
        <v>-36</v>
      </c>
      <c r="AI26" s="13"/>
      <c r="AJ26" s="13"/>
      <c r="AK26" s="13"/>
      <c r="AL26" s="13"/>
    </row>
    <row r="27" spans="1:38" ht="14.25" thickBot="1" thickTop="1">
      <c r="A27" s="73" t="s">
        <v>156</v>
      </c>
      <c r="B27" s="74" t="s">
        <v>427</v>
      </c>
      <c r="C27" s="75" t="s">
        <v>198</v>
      </c>
      <c r="D27" s="76">
        <f>Q32</f>
        <v>1</v>
      </c>
      <c r="E27" s="77">
        <f>P32</f>
        <v>3</v>
      </c>
      <c r="F27" s="76">
        <f>Q31</f>
        <v>0</v>
      </c>
      <c r="G27" s="77">
        <f>P31</f>
        <v>3</v>
      </c>
      <c r="H27" s="76">
        <f>Q35</f>
        <v>3</v>
      </c>
      <c r="I27" s="77">
        <f>P35</f>
        <v>0</v>
      </c>
      <c r="J27" s="78"/>
      <c r="K27" s="79"/>
      <c r="L27" s="76"/>
      <c r="M27" s="77"/>
      <c r="N27" s="80">
        <f>IF(SUM(D27:M27)=0,"",COUNTIF(K24:K27,"3"))</f>
        <v>1</v>
      </c>
      <c r="O27" s="81">
        <f>IF(SUM(E27:N27)=0,"",COUNTIF(J24:J27,"3"))</f>
        <v>2</v>
      </c>
      <c r="P27" s="82">
        <f>IF(SUM(D27:M28)=0,"",SUM(K24:K27))</f>
        <v>4</v>
      </c>
      <c r="Q27" s="83">
        <f>IF(SUM(D27:M27)=0,"",SUM(J24:J27))</f>
        <v>6</v>
      </c>
      <c r="R27" s="224"/>
      <c r="S27" s="225"/>
      <c r="U27" s="64">
        <f>+V31+V32+V35</f>
        <v>85</v>
      </c>
      <c r="V27" s="65">
        <f>+U31+U32+U35</f>
        <v>95</v>
      </c>
      <c r="W27" s="66">
        <f>+U27-V27</f>
        <v>-10</v>
      </c>
      <c r="AI27" s="13"/>
      <c r="AJ27" s="13"/>
      <c r="AK27" s="13"/>
      <c r="AL27" s="13"/>
    </row>
    <row r="28" spans="1:38" ht="15.75" thickTop="1">
      <c r="A28" s="84"/>
      <c r="B28" s="85" t="s">
        <v>336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/>
      <c r="S28" s="88"/>
      <c r="U28" s="89"/>
      <c r="V28" s="90" t="s">
        <v>337</v>
      </c>
      <c r="W28" s="91">
        <f>SUM(W24:W27)</f>
        <v>0</v>
      </c>
      <c r="X28" s="90" t="str">
        <f>IF(W28=0,"OK","Virhe")</f>
        <v>OK</v>
      </c>
      <c r="AI28" s="13"/>
      <c r="AJ28" s="13"/>
      <c r="AK28" s="13"/>
      <c r="AL28" s="13"/>
    </row>
    <row r="29" spans="1:38" ht="15.75" thickBot="1">
      <c r="A29" s="92"/>
      <c r="B29" s="93" t="s">
        <v>338</v>
      </c>
      <c r="C29" s="94"/>
      <c r="D29" s="94"/>
      <c r="E29" s="95"/>
      <c r="F29" s="248" t="s">
        <v>51</v>
      </c>
      <c r="G29" s="240"/>
      <c r="H29" s="239" t="s">
        <v>52</v>
      </c>
      <c r="I29" s="240"/>
      <c r="J29" s="239" t="s">
        <v>53</v>
      </c>
      <c r="K29" s="240"/>
      <c r="L29" s="239" t="s">
        <v>68</v>
      </c>
      <c r="M29" s="240"/>
      <c r="N29" s="239" t="s">
        <v>69</v>
      </c>
      <c r="O29" s="240"/>
      <c r="P29" s="241" t="s">
        <v>48</v>
      </c>
      <c r="Q29" s="242"/>
      <c r="S29" s="96"/>
      <c r="U29" s="97" t="s">
        <v>334</v>
      </c>
      <c r="V29" s="98"/>
      <c r="W29" s="52" t="s">
        <v>335</v>
      </c>
      <c r="AI29" s="13"/>
      <c r="AJ29" s="13"/>
      <c r="AK29" s="13"/>
      <c r="AL29" s="13"/>
    </row>
    <row r="30" spans="1:38" ht="15.75">
      <c r="A30" s="99" t="s">
        <v>339</v>
      </c>
      <c r="B30" s="100" t="str">
        <f>IF(B24&gt;"",B24,"")</f>
        <v>Timo Tamminen</v>
      </c>
      <c r="C30" s="101" t="str">
        <f>IF(B26&gt;"",B26,"")</f>
        <v>Miikka O'Connor</v>
      </c>
      <c r="D30" s="86"/>
      <c r="E30" s="102"/>
      <c r="F30" s="245">
        <v>5</v>
      </c>
      <c r="G30" s="246"/>
      <c r="H30" s="243">
        <v>7</v>
      </c>
      <c r="I30" s="244"/>
      <c r="J30" s="243">
        <v>4</v>
      </c>
      <c r="K30" s="244"/>
      <c r="L30" s="243"/>
      <c r="M30" s="244"/>
      <c r="N30" s="247"/>
      <c r="O30" s="244"/>
      <c r="P30" s="103">
        <f aca="true" t="shared" si="15" ref="P30:P35">IF(COUNT(F30:N30)=0,"",COUNTIF(F30:N30,"&gt;=0"))</f>
        <v>3</v>
      </c>
      <c r="Q30" s="104">
        <f aca="true" t="shared" si="16" ref="Q30:Q35">IF(COUNT(F30:N30)=0,"",(IF(LEFT(F30,1)="-",1,0)+IF(LEFT(H30,1)="-",1,0)+IF(LEFT(J30,1)="-",1,0)+IF(LEFT(L30,1)="-",1,0)+IF(LEFT(N30,1)="-",1,0)))</f>
        <v>0</v>
      </c>
      <c r="R30" s="105"/>
      <c r="S30" s="106"/>
      <c r="U30" s="107">
        <f aca="true" t="shared" si="17" ref="U30:V35">+Y30+AA30+AC30+AE30+AG30</f>
        <v>33</v>
      </c>
      <c r="V30" s="108">
        <f t="shared" si="17"/>
        <v>16</v>
      </c>
      <c r="W30" s="109">
        <f aca="true" t="shared" si="18" ref="W30:W35">+U30-V30</f>
        <v>17</v>
      </c>
      <c r="Y30" s="110">
        <f aca="true" t="shared" si="19" ref="Y30:Y35">IF(F30="",0,IF(LEFT(F30,1)="-",ABS(F30),(IF(F30&gt;9,F30+2,11))))</f>
        <v>11</v>
      </c>
      <c r="Z30" s="111">
        <f aca="true" t="shared" si="20" ref="Z30:Z35">IF(F30="",0,IF(LEFT(F30,1)="-",(IF(ABS(F30)&gt;9,(ABS(F30)+2),11)),F30))</f>
        <v>5</v>
      </c>
      <c r="AA30" s="110">
        <f aca="true" t="shared" si="21" ref="AA30:AA35">IF(H30="",0,IF(LEFT(H30,1)="-",ABS(H30),(IF(H30&gt;9,H30+2,11))))</f>
        <v>11</v>
      </c>
      <c r="AB30" s="111">
        <f aca="true" t="shared" si="22" ref="AB30:AB35">IF(H30="",0,IF(LEFT(H30,1)="-",(IF(ABS(H30)&gt;9,(ABS(H30)+2),11)),H30))</f>
        <v>7</v>
      </c>
      <c r="AC30" s="110">
        <f aca="true" t="shared" si="23" ref="AC30:AC35">IF(J30="",0,IF(LEFT(J30,1)="-",ABS(J30),(IF(J30&gt;9,J30+2,11))))</f>
        <v>11</v>
      </c>
      <c r="AD30" s="111">
        <f aca="true" t="shared" si="24" ref="AD30:AD35">IF(J30="",0,IF(LEFT(J30,1)="-",(IF(ABS(J30)&gt;9,(ABS(J30)+2),11)),J30))</f>
        <v>4</v>
      </c>
      <c r="AE30" s="110">
        <f aca="true" t="shared" si="25" ref="AE30:AE35">IF(L30="",0,IF(LEFT(L30,1)="-",ABS(L30),(IF(L30&gt;9,L30+2,11))))</f>
        <v>0</v>
      </c>
      <c r="AF30" s="111">
        <f aca="true" t="shared" si="26" ref="AF30:AF35">IF(L30="",0,IF(LEFT(L30,1)="-",(IF(ABS(L30)&gt;9,(ABS(L30)+2),11)),L30))</f>
        <v>0</v>
      </c>
      <c r="AG30" s="110">
        <f aca="true" t="shared" si="27" ref="AG30:AG35">IF(N30="",0,IF(LEFT(N30,1)="-",ABS(N30),(IF(N30&gt;9,N30+2,11))))</f>
        <v>0</v>
      </c>
      <c r="AH30" s="111">
        <f aca="true" t="shared" si="28" ref="AH30:AH35">IF(N30="",0,IF(LEFT(N30,1)="-",(IF(ABS(N30)&gt;9,(ABS(N30)+2),11)),N30))</f>
        <v>0</v>
      </c>
      <c r="AI30" s="13"/>
      <c r="AJ30" s="13"/>
      <c r="AK30" s="13"/>
      <c r="AL30" s="13"/>
    </row>
    <row r="31" spans="1:38" ht="15.75">
      <c r="A31" s="99" t="s">
        <v>340</v>
      </c>
      <c r="B31" s="100" t="str">
        <f>IF(B25&gt;"",B25,"")</f>
        <v>Janne Markkanen</v>
      </c>
      <c r="C31" s="112" t="str">
        <f>IF(B27&gt;"",B27,"")</f>
        <v>Terho Pitkänen</v>
      </c>
      <c r="D31" s="113"/>
      <c r="E31" s="102"/>
      <c r="F31" s="249">
        <v>9</v>
      </c>
      <c r="G31" s="250"/>
      <c r="H31" s="249">
        <v>7</v>
      </c>
      <c r="I31" s="250"/>
      <c r="J31" s="249">
        <v>10</v>
      </c>
      <c r="K31" s="250"/>
      <c r="L31" s="249"/>
      <c r="M31" s="250"/>
      <c r="N31" s="249"/>
      <c r="O31" s="250"/>
      <c r="P31" s="103">
        <f t="shared" si="15"/>
        <v>3</v>
      </c>
      <c r="Q31" s="104">
        <f t="shared" si="16"/>
        <v>0</v>
      </c>
      <c r="R31" s="114"/>
      <c r="S31" s="115"/>
      <c r="U31" s="107">
        <f t="shared" si="17"/>
        <v>34</v>
      </c>
      <c r="V31" s="108">
        <f t="shared" si="17"/>
        <v>26</v>
      </c>
      <c r="W31" s="109">
        <f t="shared" si="18"/>
        <v>8</v>
      </c>
      <c r="Y31" s="116">
        <f t="shared" si="19"/>
        <v>11</v>
      </c>
      <c r="Z31" s="117">
        <f t="shared" si="20"/>
        <v>9</v>
      </c>
      <c r="AA31" s="116">
        <f t="shared" si="21"/>
        <v>11</v>
      </c>
      <c r="AB31" s="117">
        <f t="shared" si="22"/>
        <v>7</v>
      </c>
      <c r="AC31" s="116">
        <f t="shared" si="23"/>
        <v>12</v>
      </c>
      <c r="AD31" s="117">
        <f t="shared" si="24"/>
        <v>10</v>
      </c>
      <c r="AE31" s="116">
        <f t="shared" si="25"/>
        <v>0</v>
      </c>
      <c r="AF31" s="117">
        <f t="shared" si="26"/>
        <v>0</v>
      </c>
      <c r="AG31" s="116">
        <f t="shared" si="27"/>
        <v>0</v>
      </c>
      <c r="AH31" s="117">
        <f t="shared" si="28"/>
        <v>0</v>
      </c>
      <c r="AI31" s="13"/>
      <c r="AJ31" s="13"/>
      <c r="AK31" s="13"/>
      <c r="AL31" s="13"/>
    </row>
    <row r="32" spans="1:38" ht="16.5" thickBot="1">
      <c r="A32" s="99" t="s">
        <v>341</v>
      </c>
      <c r="B32" s="118" t="str">
        <f>IF(B24&gt;"",B24,"")</f>
        <v>Timo Tamminen</v>
      </c>
      <c r="C32" s="119" t="str">
        <f>IF(B27&gt;"",B27,"")</f>
        <v>Terho Pitkänen</v>
      </c>
      <c r="D32" s="94"/>
      <c r="E32" s="95"/>
      <c r="F32" s="251">
        <v>-7</v>
      </c>
      <c r="G32" s="252"/>
      <c r="H32" s="251">
        <v>8</v>
      </c>
      <c r="I32" s="252"/>
      <c r="J32" s="251">
        <v>4</v>
      </c>
      <c r="K32" s="252"/>
      <c r="L32" s="251">
        <v>3</v>
      </c>
      <c r="M32" s="252"/>
      <c r="N32" s="251"/>
      <c r="O32" s="252"/>
      <c r="P32" s="103">
        <f t="shared" si="15"/>
        <v>3</v>
      </c>
      <c r="Q32" s="104">
        <f t="shared" si="16"/>
        <v>1</v>
      </c>
      <c r="R32" s="114"/>
      <c r="S32" s="115"/>
      <c r="U32" s="107">
        <f t="shared" si="17"/>
        <v>40</v>
      </c>
      <c r="V32" s="108">
        <f t="shared" si="17"/>
        <v>26</v>
      </c>
      <c r="W32" s="109">
        <f t="shared" si="18"/>
        <v>14</v>
      </c>
      <c r="Y32" s="116">
        <f t="shared" si="19"/>
        <v>7</v>
      </c>
      <c r="Z32" s="117">
        <f t="shared" si="20"/>
        <v>11</v>
      </c>
      <c r="AA32" s="116">
        <f t="shared" si="21"/>
        <v>11</v>
      </c>
      <c r="AB32" s="117">
        <f t="shared" si="22"/>
        <v>8</v>
      </c>
      <c r="AC32" s="116">
        <f t="shared" si="23"/>
        <v>11</v>
      </c>
      <c r="AD32" s="117">
        <f t="shared" si="24"/>
        <v>4</v>
      </c>
      <c r="AE32" s="116">
        <f t="shared" si="25"/>
        <v>11</v>
      </c>
      <c r="AF32" s="117">
        <f t="shared" si="26"/>
        <v>3</v>
      </c>
      <c r="AG32" s="116">
        <f t="shared" si="27"/>
        <v>0</v>
      </c>
      <c r="AH32" s="117">
        <f t="shared" si="28"/>
        <v>0</v>
      </c>
      <c r="AI32" s="13"/>
      <c r="AJ32" s="13"/>
      <c r="AK32" s="13"/>
      <c r="AL32" s="13"/>
    </row>
    <row r="33" spans="1:38" ht="15.75">
      <c r="A33" s="99" t="s">
        <v>342</v>
      </c>
      <c r="B33" s="100" t="str">
        <f>IF(B25&gt;"",B25,"")</f>
        <v>Janne Markkanen</v>
      </c>
      <c r="C33" s="112" t="str">
        <f>IF(B26&gt;"",B26,"")</f>
        <v>Miikka O'Connor</v>
      </c>
      <c r="D33" s="86"/>
      <c r="E33" s="102"/>
      <c r="F33" s="243">
        <v>7</v>
      </c>
      <c r="G33" s="244"/>
      <c r="H33" s="243">
        <v>8</v>
      </c>
      <c r="I33" s="244"/>
      <c r="J33" s="243">
        <v>-6</v>
      </c>
      <c r="K33" s="244"/>
      <c r="L33" s="243">
        <v>6</v>
      </c>
      <c r="M33" s="244"/>
      <c r="N33" s="243"/>
      <c r="O33" s="244"/>
      <c r="P33" s="103">
        <f t="shared" si="15"/>
        <v>3</v>
      </c>
      <c r="Q33" s="104">
        <f t="shared" si="16"/>
        <v>1</v>
      </c>
      <c r="R33" s="114"/>
      <c r="S33" s="115"/>
      <c r="U33" s="107">
        <f t="shared" si="17"/>
        <v>39</v>
      </c>
      <c r="V33" s="108">
        <f t="shared" si="17"/>
        <v>32</v>
      </c>
      <c r="W33" s="109">
        <f t="shared" si="18"/>
        <v>7</v>
      </c>
      <c r="Y33" s="116">
        <f t="shared" si="19"/>
        <v>11</v>
      </c>
      <c r="Z33" s="117">
        <f t="shared" si="20"/>
        <v>7</v>
      </c>
      <c r="AA33" s="116">
        <f t="shared" si="21"/>
        <v>11</v>
      </c>
      <c r="AB33" s="117">
        <f t="shared" si="22"/>
        <v>8</v>
      </c>
      <c r="AC33" s="116">
        <f t="shared" si="23"/>
        <v>6</v>
      </c>
      <c r="AD33" s="117">
        <f t="shared" si="24"/>
        <v>11</v>
      </c>
      <c r="AE33" s="116">
        <f t="shared" si="25"/>
        <v>11</v>
      </c>
      <c r="AF33" s="117">
        <f t="shared" si="26"/>
        <v>6</v>
      </c>
      <c r="AG33" s="116">
        <f t="shared" si="27"/>
        <v>0</v>
      </c>
      <c r="AH33" s="117">
        <f t="shared" si="28"/>
        <v>0</v>
      </c>
      <c r="AI33" s="13"/>
      <c r="AJ33" s="13"/>
      <c r="AK33" s="13"/>
      <c r="AL33" s="13"/>
    </row>
    <row r="34" spans="1:38" ht="15.75">
      <c r="A34" s="99" t="s">
        <v>343</v>
      </c>
      <c r="B34" s="100" t="str">
        <f>IF(B24&gt;"",B24,"")</f>
        <v>Timo Tamminen</v>
      </c>
      <c r="C34" s="112" t="str">
        <f>IF(B25&gt;"",B25,"")</f>
        <v>Janne Markkanen</v>
      </c>
      <c r="D34" s="113"/>
      <c r="E34" s="102"/>
      <c r="F34" s="249">
        <v>4</v>
      </c>
      <c r="G34" s="250"/>
      <c r="H34" s="249">
        <v>8</v>
      </c>
      <c r="I34" s="250"/>
      <c r="J34" s="253">
        <v>6</v>
      </c>
      <c r="K34" s="250"/>
      <c r="L34" s="249"/>
      <c r="M34" s="250"/>
      <c r="N34" s="249"/>
      <c r="O34" s="250"/>
      <c r="P34" s="103">
        <f t="shared" si="15"/>
        <v>3</v>
      </c>
      <c r="Q34" s="104">
        <f t="shared" si="16"/>
        <v>0</v>
      </c>
      <c r="R34" s="114"/>
      <c r="S34" s="115"/>
      <c r="U34" s="107">
        <f t="shared" si="17"/>
        <v>33</v>
      </c>
      <c r="V34" s="108">
        <f t="shared" si="17"/>
        <v>18</v>
      </c>
      <c r="W34" s="109">
        <f t="shared" si="18"/>
        <v>15</v>
      </c>
      <c r="Y34" s="116">
        <f t="shared" si="19"/>
        <v>11</v>
      </c>
      <c r="Z34" s="117">
        <f t="shared" si="20"/>
        <v>4</v>
      </c>
      <c r="AA34" s="116">
        <f t="shared" si="21"/>
        <v>11</v>
      </c>
      <c r="AB34" s="117">
        <f t="shared" si="22"/>
        <v>8</v>
      </c>
      <c r="AC34" s="116">
        <f t="shared" si="23"/>
        <v>11</v>
      </c>
      <c r="AD34" s="117">
        <f t="shared" si="24"/>
        <v>6</v>
      </c>
      <c r="AE34" s="116">
        <f t="shared" si="25"/>
        <v>0</v>
      </c>
      <c r="AF34" s="117">
        <f t="shared" si="26"/>
        <v>0</v>
      </c>
      <c r="AG34" s="116">
        <f t="shared" si="27"/>
        <v>0</v>
      </c>
      <c r="AH34" s="117">
        <f t="shared" si="28"/>
        <v>0</v>
      </c>
      <c r="AI34" s="13"/>
      <c r="AJ34" s="13"/>
      <c r="AK34" s="13"/>
      <c r="AL34" s="13"/>
    </row>
    <row r="35" spans="1:38" ht="16.5" thickBot="1">
      <c r="A35" s="120" t="s">
        <v>344</v>
      </c>
      <c r="B35" s="121" t="str">
        <f>IF(B26&gt;"",B26,"")</f>
        <v>Miikka O'Connor</v>
      </c>
      <c r="C35" s="122" t="str">
        <f>IF(B27&gt;"",B27,"")</f>
        <v>Terho Pitkänen</v>
      </c>
      <c r="D35" s="123"/>
      <c r="E35" s="124"/>
      <c r="F35" s="230">
        <v>-8</v>
      </c>
      <c r="G35" s="231"/>
      <c r="H35" s="230">
        <v>-7</v>
      </c>
      <c r="I35" s="231"/>
      <c r="J35" s="230">
        <v>-6</v>
      </c>
      <c r="K35" s="231"/>
      <c r="L35" s="230"/>
      <c r="M35" s="231"/>
      <c r="N35" s="230"/>
      <c r="O35" s="231"/>
      <c r="P35" s="125">
        <f t="shared" si="15"/>
        <v>0</v>
      </c>
      <c r="Q35" s="126">
        <f t="shared" si="16"/>
        <v>3</v>
      </c>
      <c r="R35" s="127"/>
      <c r="S35" s="128"/>
      <c r="U35" s="107">
        <f t="shared" si="17"/>
        <v>21</v>
      </c>
      <c r="V35" s="108">
        <f t="shared" si="17"/>
        <v>33</v>
      </c>
      <c r="W35" s="109">
        <f t="shared" si="18"/>
        <v>-12</v>
      </c>
      <c r="Y35" s="129">
        <f t="shared" si="19"/>
        <v>8</v>
      </c>
      <c r="Z35" s="130">
        <f t="shared" si="20"/>
        <v>11</v>
      </c>
      <c r="AA35" s="129">
        <f t="shared" si="21"/>
        <v>7</v>
      </c>
      <c r="AB35" s="130">
        <f t="shared" si="22"/>
        <v>11</v>
      </c>
      <c r="AC35" s="129">
        <f t="shared" si="23"/>
        <v>6</v>
      </c>
      <c r="AD35" s="130">
        <f t="shared" si="24"/>
        <v>11</v>
      </c>
      <c r="AE35" s="129">
        <f t="shared" si="25"/>
        <v>0</v>
      </c>
      <c r="AF35" s="130">
        <f t="shared" si="26"/>
        <v>0</v>
      </c>
      <c r="AG35" s="129">
        <f t="shared" si="27"/>
        <v>0</v>
      </c>
      <c r="AH35" s="130">
        <f t="shared" si="28"/>
        <v>0</v>
      </c>
      <c r="AI35" s="13"/>
      <c r="AJ35" s="13"/>
      <c r="AK35" s="13"/>
      <c r="AL35" s="13"/>
    </row>
    <row r="36" spans="1:38" ht="13.5" thickTop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1:38" ht="13.5" thickBo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 ht="16.5" thickTop="1">
      <c r="A38" s="32"/>
      <c r="B38" s="33"/>
      <c r="C38" s="34"/>
      <c r="D38" s="34"/>
      <c r="E38" s="34"/>
      <c r="F38" s="35"/>
      <c r="G38" s="34"/>
      <c r="H38" s="36" t="s">
        <v>324</v>
      </c>
      <c r="I38" s="37"/>
      <c r="J38" s="213" t="s">
        <v>2</v>
      </c>
      <c r="K38" s="214"/>
      <c r="L38" s="214"/>
      <c r="M38" s="215"/>
      <c r="N38" s="216" t="s">
        <v>325</v>
      </c>
      <c r="O38" s="217"/>
      <c r="P38" s="217"/>
      <c r="Q38" s="218" t="s">
        <v>7</v>
      </c>
      <c r="R38" s="219"/>
      <c r="S38" s="220"/>
      <c r="AI38" s="13"/>
      <c r="AJ38" s="13"/>
      <c r="AK38" s="13"/>
      <c r="AL38" s="13"/>
    </row>
    <row r="39" spans="1:38" ht="16.5" thickBot="1">
      <c r="A39" s="38"/>
      <c r="B39" s="39"/>
      <c r="C39" s="40" t="s">
        <v>326</v>
      </c>
      <c r="D39" s="232"/>
      <c r="E39" s="233"/>
      <c r="F39" s="234"/>
      <c r="G39" s="235" t="s">
        <v>327</v>
      </c>
      <c r="H39" s="236"/>
      <c r="I39" s="236"/>
      <c r="J39" s="237"/>
      <c r="K39" s="237"/>
      <c r="L39" s="237"/>
      <c r="M39" s="238"/>
      <c r="N39" s="41" t="s">
        <v>328</v>
      </c>
      <c r="O39" s="42"/>
      <c r="P39" s="42"/>
      <c r="Q39" s="222"/>
      <c r="R39" s="222"/>
      <c r="S39" s="223"/>
      <c r="AI39" s="13"/>
      <c r="AJ39" s="13"/>
      <c r="AK39" s="13"/>
      <c r="AL39" s="13"/>
    </row>
    <row r="40" spans="1:38" ht="15.75" thickTop="1">
      <c r="A40" s="43"/>
      <c r="B40" s="44" t="s">
        <v>329</v>
      </c>
      <c r="C40" s="45" t="s">
        <v>330</v>
      </c>
      <c r="D40" s="226" t="s">
        <v>154</v>
      </c>
      <c r="E40" s="227"/>
      <c r="F40" s="226" t="s">
        <v>157</v>
      </c>
      <c r="G40" s="227"/>
      <c r="H40" s="226" t="s">
        <v>331</v>
      </c>
      <c r="I40" s="227"/>
      <c r="J40" s="226" t="s">
        <v>156</v>
      </c>
      <c r="K40" s="227"/>
      <c r="L40" s="226"/>
      <c r="M40" s="227"/>
      <c r="N40" s="46" t="s">
        <v>236</v>
      </c>
      <c r="O40" s="47" t="s">
        <v>332</v>
      </c>
      <c r="P40" s="48" t="s">
        <v>333</v>
      </c>
      <c r="Q40" s="49"/>
      <c r="R40" s="228" t="s">
        <v>50</v>
      </c>
      <c r="S40" s="229"/>
      <c r="U40" s="50" t="s">
        <v>334</v>
      </c>
      <c r="V40" s="51"/>
      <c r="W40" s="52" t="s">
        <v>335</v>
      </c>
      <c r="AI40" s="13"/>
      <c r="AJ40" s="13"/>
      <c r="AK40" s="13"/>
      <c r="AL40" s="13"/>
    </row>
    <row r="41" spans="1:38" ht="12.75">
      <c r="A41" s="53" t="s">
        <v>154</v>
      </c>
      <c r="B41" s="54" t="s">
        <v>109</v>
      </c>
      <c r="C41" s="55" t="s">
        <v>30</v>
      </c>
      <c r="D41" s="56"/>
      <c r="E41" s="57"/>
      <c r="F41" s="58">
        <f>+P51</f>
        <v>3</v>
      </c>
      <c r="G41" s="59">
        <f>+Q51</f>
        <v>0</v>
      </c>
      <c r="H41" s="58">
        <f>P47</f>
        <v>3</v>
      </c>
      <c r="I41" s="59">
        <f>Q47</f>
        <v>0</v>
      </c>
      <c r="J41" s="58">
        <f>P49</f>
        <v>3</v>
      </c>
      <c r="K41" s="59">
        <f>Q49</f>
        <v>0</v>
      </c>
      <c r="L41" s="58"/>
      <c r="M41" s="59"/>
      <c r="N41" s="60">
        <f>IF(SUM(D41:M41)=0,"",COUNTIF(E41:E44,"3"))</f>
        <v>3</v>
      </c>
      <c r="O41" s="61">
        <f>IF(SUM(E41:N41)=0,"",COUNTIF(D41:D44,"3"))</f>
        <v>0</v>
      </c>
      <c r="P41" s="62">
        <f>IF(SUM(D41:M41)=0,"",SUM(E41:E44))</f>
        <v>9</v>
      </c>
      <c r="Q41" s="63">
        <f>IF(SUM(D41:M41)=0,"",SUM(D41:D44))</f>
        <v>0</v>
      </c>
      <c r="R41" s="221"/>
      <c r="S41" s="212"/>
      <c r="U41" s="64">
        <f>+U47+U49+U51</f>
        <v>99</v>
      </c>
      <c r="V41" s="65">
        <f>+V47+V49+V51</f>
        <v>44</v>
      </c>
      <c r="W41" s="66">
        <f>+U41-V41</f>
        <v>55</v>
      </c>
      <c r="AI41" s="13"/>
      <c r="AJ41" s="13"/>
      <c r="AK41" s="13"/>
      <c r="AL41" s="13"/>
    </row>
    <row r="42" spans="1:38" ht="12.75">
      <c r="A42" s="67" t="s">
        <v>157</v>
      </c>
      <c r="B42" s="54" t="s">
        <v>158</v>
      </c>
      <c r="C42" s="68" t="s">
        <v>198</v>
      </c>
      <c r="D42" s="69">
        <f>+Q51</f>
        <v>0</v>
      </c>
      <c r="E42" s="70">
        <f>+P51</f>
        <v>3</v>
      </c>
      <c r="F42" s="71"/>
      <c r="G42" s="72"/>
      <c r="H42" s="69">
        <f>P50</f>
        <v>3</v>
      </c>
      <c r="I42" s="70">
        <f>Q50</f>
        <v>0</v>
      </c>
      <c r="J42" s="69">
        <f>P48</f>
        <v>3</v>
      </c>
      <c r="K42" s="70">
        <f>Q48</f>
        <v>0</v>
      </c>
      <c r="L42" s="69"/>
      <c r="M42" s="70"/>
      <c r="N42" s="60">
        <f>IF(SUM(D42:M42)=0,"",COUNTIF(G41:G44,"3"))</f>
        <v>2</v>
      </c>
      <c r="O42" s="61">
        <f>IF(SUM(E42:N42)=0,"",COUNTIF(F41:F44,"3"))</f>
        <v>1</v>
      </c>
      <c r="P42" s="62">
        <f>IF(SUM(D42:M42)=0,"",SUM(G41:G44))</f>
        <v>6</v>
      </c>
      <c r="Q42" s="63">
        <f>IF(SUM(D42:M42)=0,"",SUM(F41:F44))</f>
        <v>3</v>
      </c>
      <c r="R42" s="221"/>
      <c r="S42" s="212"/>
      <c r="U42" s="64">
        <f>+U48+U50+V51</f>
        <v>91</v>
      </c>
      <c r="V42" s="65">
        <f>+V48+V50+U51</f>
        <v>70</v>
      </c>
      <c r="W42" s="66">
        <f>+U42-V42</f>
        <v>21</v>
      </c>
      <c r="AI42" s="13"/>
      <c r="AJ42" s="13"/>
      <c r="AK42" s="13"/>
      <c r="AL42" s="13"/>
    </row>
    <row r="43" spans="1:38" ht="12.75">
      <c r="A43" s="67" t="s">
        <v>331</v>
      </c>
      <c r="B43" s="54" t="s">
        <v>200</v>
      </c>
      <c r="C43" s="68" t="s">
        <v>39</v>
      </c>
      <c r="D43" s="69">
        <f>+Q47</f>
        <v>0</v>
      </c>
      <c r="E43" s="70">
        <f>+P47</f>
        <v>3</v>
      </c>
      <c r="F43" s="69">
        <f>Q50</f>
        <v>0</v>
      </c>
      <c r="G43" s="70">
        <f>P50</f>
        <v>3</v>
      </c>
      <c r="H43" s="71"/>
      <c r="I43" s="72"/>
      <c r="J43" s="69">
        <f>P52</f>
        <v>0</v>
      </c>
      <c r="K43" s="70">
        <f>Q52</f>
        <v>3</v>
      </c>
      <c r="L43" s="69"/>
      <c r="M43" s="70"/>
      <c r="N43" s="60">
        <f>IF(SUM(D43:M43)=0,"",COUNTIF(I41:I44,"3"))</f>
        <v>0</v>
      </c>
      <c r="O43" s="61">
        <f>IF(SUM(E43:N43)=0,"",COUNTIF(H41:H44,"3"))</f>
        <v>3</v>
      </c>
      <c r="P43" s="62">
        <f>IF(SUM(D43:M43)=0,"",SUM(I41:I44))</f>
        <v>0</v>
      </c>
      <c r="Q43" s="63">
        <f>IF(SUM(D43:M43)=0,"",SUM(H41:H44))</f>
        <v>9</v>
      </c>
      <c r="R43" s="221"/>
      <c r="S43" s="212"/>
      <c r="U43" s="64">
        <f>+V47+V50+U52</f>
        <v>33</v>
      </c>
      <c r="V43" s="65">
        <f>+U47+U50+V52</f>
        <v>100</v>
      </c>
      <c r="W43" s="66">
        <f>+U43-V43</f>
        <v>-67</v>
      </c>
      <c r="AI43" s="13"/>
      <c r="AJ43" s="13"/>
      <c r="AK43" s="13"/>
      <c r="AL43" s="13"/>
    </row>
    <row r="44" spans="1:38" ht="13.5" thickBot="1">
      <c r="A44" s="73" t="s">
        <v>156</v>
      </c>
      <c r="B44" s="74" t="s">
        <v>354</v>
      </c>
      <c r="C44" s="75" t="s">
        <v>189</v>
      </c>
      <c r="D44" s="76">
        <f>Q49</f>
        <v>0</v>
      </c>
      <c r="E44" s="77">
        <f>P49</f>
        <v>3</v>
      </c>
      <c r="F44" s="76">
        <f>Q48</f>
        <v>0</v>
      </c>
      <c r="G44" s="77">
        <f>P48</f>
        <v>3</v>
      </c>
      <c r="H44" s="76">
        <f>Q52</f>
        <v>3</v>
      </c>
      <c r="I44" s="77">
        <f>P52</f>
        <v>0</v>
      </c>
      <c r="J44" s="78"/>
      <c r="K44" s="79"/>
      <c r="L44" s="76"/>
      <c r="M44" s="77"/>
      <c r="N44" s="80">
        <f>IF(SUM(D44:M44)=0,"",COUNTIF(K41:K44,"3"))</f>
        <v>1</v>
      </c>
      <c r="O44" s="81">
        <f>IF(SUM(E44:N44)=0,"",COUNTIF(J41:J44,"3"))</f>
        <v>2</v>
      </c>
      <c r="P44" s="82">
        <f>IF(SUM(D44:M45)=0,"",SUM(K41:K44))</f>
        <v>3</v>
      </c>
      <c r="Q44" s="83">
        <f>IF(SUM(D44:M44)=0,"",SUM(J41:J44))</f>
        <v>6</v>
      </c>
      <c r="R44" s="224"/>
      <c r="S44" s="225"/>
      <c r="U44" s="64">
        <f>+V48+V49+V52</f>
        <v>60</v>
      </c>
      <c r="V44" s="65">
        <f>+U48+U49+U52</f>
        <v>69</v>
      </c>
      <c r="W44" s="66">
        <f>+U44-V44</f>
        <v>-9</v>
      </c>
      <c r="AI44" s="13"/>
      <c r="AJ44" s="13"/>
      <c r="AK44" s="13"/>
      <c r="AL44" s="13"/>
    </row>
    <row r="45" spans="1:38" ht="15.75" thickTop="1">
      <c r="A45" s="84"/>
      <c r="B45" s="85" t="s">
        <v>336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8"/>
      <c r="U45" s="89"/>
      <c r="V45" s="90" t="s">
        <v>337</v>
      </c>
      <c r="W45" s="91">
        <f>SUM(W41:W44)</f>
        <v>0</v>
      </c>
      <c r="X45" s="90" t="str">
        <f>IF(W45=0,"OK","Virhe")</f>
        <v>OK</v>
      </c>
      <c r="AI45" s="13"/>
      <c r="AJ45" s="13"/>
      <c r="AK45" s="13"/>
      <c r="AL45" s="13"/>
    </row>
    <row r="46" spans="1:38" ht="15.75" thickBot="1">
      <c r="A46" s="92"/>
      <c r="B46" s="93" t="s">
        <v>338</v>
      </c>
      <c r="C46" s="94"/>
      <c r="D46" s="94"/>
      <c r="E46" s="95"/>
      <c r="F46" s="248" t="s">
        <v>51</v>
      </c>
      <c r="G46" s="240"/>
      <c r="H46" s="239" t="s">
        <v>52</v>
      </c>
      <c r="I46" s="240"/>
      <c r="J46" s="239" t="s">
        <v>53</v>
      </c>
      <c r="K46" s="240"/>
      <c r="L46" s="239" t="s">
        <v>68</v>
      </c>
      <c r="M46" s="240"/>
      <c r="N46" s="239" t="s">
        <v>69</v>
      </c>
      <c r="O46" s="240"/>
      <c r="P46" s="241" t="s">
        <v>48</v>
      </c>
      <c r="Q46" s="242"/>
      <c r="S46" s="96"/>
      <c r="U46" s="97" t="s">
        <v>334</v>
      </c>
      <c r="V46" s="98"/>
      <c r="W46" s="52" t="s">
        <v>335</v>
      </c>
      <c r="AI46" s="13"/>
      <c r="AJ46" s="13"/>
      <c r="AK46" s="13"/>
      <c r="AL46" s="13"/>
    </row>
    <row r="47" spans="1:38" ht="15.75">
      <c r="A47" s="99" t="s">
        <v>339</v>
      </c>
      <c r="B47" s="100" t="str">
        <f>IF(B41&gt;"",B41,"")</f>
        <v>Pasi Valasti</v>
      </c>
      <c r="C47" s="101" t="str">
        <f>IF(B43&gt;"",B43,"")</f>
        <v>Thomas Lundsröm</v>
      </c>
      <c r="D47" s="86"/>
      <c r="E47" s="102"/>
      <c r="F47" s="245">
        <v>5</v>
      </c>
      <c r="G47" s="246"/>
      <c r="H47" s="243">
        <v>3</v>
      </c>
      <c r="I47" s="244"/>
      <c r="J47" s="243">
        <v>6</v>
      </c>
      <c r="K47" s="244"/>
      <c r="L47" s="243"/>
      <c r="M47" s="244"/>
      <c r="N47" s="247"/>
      <c r="O47" s="244"/>
      <c r="P47" s="103">
        <f aca="true" t="shared" si="29" ref="P47:P52">IF(COUNT(F47:N47)=0,"",COUNTIF(F47:N47,"&gt;=0"))</f>
        <v>3</v>
      </c>
      <c r="Q47" s="104">
        <f aca="true" t="shared" si="30" ref="Q47:Q52">IF(COUNT(F47:N47)=0,"",(IF(LEFT(F47,1)="-",1,0)+IF(LEFT(H47,1)="-",1,0)+IF(LEFT(J47,1)="-",1,0)+IF(LEFT(L47,1)="-",1,0)+IF(LEFT(N47,1)="-",1,0)))</f>
        <v>0</v>
      </c>
      <c r="R47" s="105"/>
      <c r="S47" s="106"/>
      <c r="U47" s="107">
        <f aca="true" t="shared" si="31" ref="U47:V52">+Y47+AA47+AC47+AE47+AG47</f>
        <v>33</v>
      </c>
      <c r="V47" s="108">
        <f t="shared" si="31"/>
        <v>14</v>
      </c>
      <c r="W47" s="109">
        <f aca="true" t="shared" si="32" ref="W47:W52">+U47-V47</f>
        <v>19</v>
      </c>
      <c r="Y47" s="110">
        <f aca="true" t="shared" si="33" ref="Y47:Y52">IF(F47="",0,IF(LEFT(F47,1)="-",ABS(F47),(IF(F47&gt;9,F47+2,11))))</f>
        <v>11</v>
      </c>
      <c r="Z47" s="111">
        <f aca="true" t="shared" si="34" ref="Z47:Z52">IF(F47="",0,IF(LEFT(F47,1)="-",(IF(ABS(F47)&gt;9,(ABS(F47)+2),11)),F47))</f>
        <v>5</v>
      </c>
      <c r="AA47" s="110">
        <f aca="true" t="shared" si="35" ref="AA47:AA52">IF(H47="",0,IF(LEFT(H47,1)="-",ABS(H47),(IF(H47&gt;9,H47+2,11))))</f>
        <v>11</v>
      </c>
      <c r="AB47" s="111">
        <f aca="true" t="shared" si="36" ref="AB47:AB52">IF(H47="",0,IF(LEFT(H47,1)="-",(IF(ABS(H47)&gt;9,(ABS(H47)+2),11)),H47))</f>
        <v>3</v>
      </c>
      <c r="AC47" s="110">
        <f aca="true" t="shared" si="37" ref="AC47:AC52">IF(J47="",0,IF(LEFT(J47,1)="-",ABS(J47),(IF(J47&gt;9,J47+2,11))))</f>
        <v>11</v>
      </c>
      <c r="AD47" s="111">
        <f aca="true" t="shared" si="38" ref="AD47:AD52">IF(J47="",0,IF(LEFT(J47,1)="-",(IF(ABS(J47)&gt;9,(ABS(J47)+2),11)),J47))</f>
        <v>6</v>
      </c>
      <c r="AE47" s="110">
        <f aca="true" t="shared" si="39" ref="AE47:AE52">IF(L47="",0,IF(LEFT(L47,1)="-",ABS(L47),(IF(L47&gt;9,L47+2,11))))</f>
        <v>0</v>
      </c>
      <c r="AF47" s="111">
        <f aca="true" t="shared" si="40" ref="AF47:AF52">IF(L47="",0,IF(LEFT(L47,1)="-",(IF(ABS(L47)&gt;9,(ABS(L47)+2),11)),L47))</f>
        <v>0</v>
      </c>
      <c r="AG47" s="110">
        <f aca="true" t="shared" si="41" ref="AG47:AG52">IF(N47="",0,IF(LEFT(N47,1)="-",ABS(N47),(IF(N47&gt;9,N47+2,11))))</f>
        <v>0</v>
      </c>
      <c r="AH47" s="111">
        <f aca="true" t="shared" si="42" ref="AH47:AH52">IF(N47="",0,IF(LEFT(N47,1)="-",(IF(ABS(N47)&gt;9,(ABS(N47)+2),11)),N47))</f>
        <v>0</v>
      </c>
      <c r="AI47" s="13"/>
      <c r="AJ47" s="13"/>
      <c r="AK47" s="13"/>
      <c r="AL47" s="13"/>
    </row>
    <row r="48" spans="1:38" ht="15.75">
      <c r="A48" s="99" t="s">
        <v>340</v>
      </c>
      <c r="B48" s="100" t="str">
        <f>IF(B42&gt;"",B42,"")</f>
        <v>Kimmo Arenius</v>
      </c>
      <c r="C48" s="112" t="str">
        <f>IF(B44&gt;"",B44,"")</f>
        <v>Aleksei Titievski</v>
      </c>
      <c r="D48" s="113"/>
      <c r="E48" s="102"/>
      <c r="F48" s="249">
        <v>3</v>
      </c>
      <c r="G48" s="250"/>
      <c r="H48" s="249">
        <v>5</v>
      </c>
      <c r="I48" s="250"/>
      <c r="J48" s="249">
        <v>11</v>
      </c>
      <c r="K48" s="250"/>
      <c r="L48" s="249"/>
      <c r="M48" s="250"/>
      <c r="N48" s="249"/>
      <c r="O48" s="250"/>
      <c r="P48" s="103">
        <f t="shared" si="29"/>
        <v>3</v>
      </c>
      <c r="Q48" s="104">
        <f t="shared" si="30"/>
        <v>0</v>
      </c>
      <c r="R48" s="114"/>
      <c r="S48" s="115"/>
      <c r="U48" s="107">
        <f t="shared" si="31"/>
        <v>35</v>
      </c>
      <c r="V48" s="108">
        <f t="shared" si="31"/>
        <v>19</v>
      </c>
      <c r="W48" s="109">
        <f t="shared" si="32"/>
        <v>16</v>
      </c>
      <c r="Y48" s="116">
        <f t="shared" si="33"/>
        <v>11</v>
      </c>
      <c r="Z48" s="117">
        <f t="shared" si="34"/>
        <v>3</v>
      </c>
      <c r="AA48" s="116">
        <f t="shared" si="35"/>
        <v>11</v>
      </c>
      <c r="AB48" s="117">
        <f t="shared" si="36"/>
        <v>5</v>
      </c>
      <c r="AC48" s="116">
        <f t="shared" si="37"/>
        <v>13</v>
      </c>
      <c r="AD48" s="117">
        <f t="shared" si="38"/>
        <v>11</v>
      </c>
      <c r="AE48" s="116">
        <f t="shared" si="39"/>
        <v>0</v>
      </c>
      <c r="AF48" s="117">
        <f t="shared" si="40"/>
        <v>0</v>
      </c>
      <c r="AG48" s="116">
        <f t="shared" si="41"/>
        <v>0</v>
      </c>
      <c r="AH48" s="117">
        <f t="shared" si="42"/>
        <v>0</v>
      </c>
      <c r="AI48" s="13"/>
      <c r="AJ48" s="13"/>
      <c r="AK48" s="13"/>
      <c r="AL48" s="13"/>
    </row>
    <row r="49" spans="1:38" ht="16.5" thickBot="1">
      <c r="A49" s="99" t="s">
        <v>341</v>
      </c>
      <c r="B49" s="118" t="str">
        <f>IF(B41&gt;"",B41,"")</f>
        <v>Pasi Valasti</v>
      </c>
      <c r="C49" s="119" t="str">
        <f>IF(B44&gt;"",B44,"")</f>
        <v>Aleksei Titievski</v>
      </c>
      <c r="D49" s="94"/>
      <c r="E49" s="95"/>
      <c r="F49" s="251">
        <v>1</v>
      </c>
      <c r="G49" s="252"/>
      <c r="H49" s="251">
        <v>2</v>
      </c>
      <c r="I49" s="252"/>
      <c r="J49" s="251">
        <v>5</v>
      </c>
      <c r="K49" s="252"/>
      <c r="L49" s="251"/>
      <c r="M49" s="252"/>
      <c r="N49" s="251"/>
      <c r="O49" s="252"/>
      <c r="P49" s="103">
        <f t="shared" si="29"/>
        <v>3</v>
      </c>
      <c r="Q49" s="104">
        <f t="shared" si="30"/>
        <v>0</v>
      </c>
      <c r="R49" s="114"/>
      <c r="S49" s="115"/>
      <c r="U49" s="107">
        <f t="shared" si="31"/>
        <v>33</v>
      </c>
      <c r="V49" s="108">
        <f t="shared" si="31"/>
        <v>8</v>
      </c>
      <c r="W49" s="109">
        <f t="shared" si="32"/>
        <v>25</v>
      </c>
      <c r="Y49" s="116">
        <f t="shared" si="33"/>
        <v>11</v>
      </c>
      <c r="Z49" s="117">
        <f t="shared" si="34"/>
        <v>1</v>
      </c>
      <c r="AA49" s="116">
        <f t="shared" si="35"/>
        <v>11</v>
      </c>
      <c r="AB49" s="117">
        <f t="shared" si="36"/>
        <v>2</v>
      </c>
      <c r="AC49" s="116">
        <f t="shared" si="37"/>
        <v>11</v>
      </c>
      <c r="AD49" s="117">
        <f t="shared" si="38"/>
        <v>5</v>
      </c>
      <c r="AE49" s="116">
        <f t="shared" si="39"/>
        <v>0</v>
      </c>
      <c r="AF49" s="117">
        <f t="shared" si="40"/>
        <v>0</v>
      </c>
      <c r="AG49" s="116">
        <f t="shared" si="41"/>
        <v>0</v>
      </c>
      <c r="AH49" s="117">
        <f t="shared" si="42"/>
        <v>0</v>
      </c>
      <c r="AI49" s="13"/>
      <c r="AJ49" s="13"/>
      <c r="AK49" s="13"/>
      <c r="AL49" s="13"/>
    </row>
    <row r="50" spans="1:38" ht="15.75">
      <c r="A50" s="99" t="s">
        <v>342</v>
      </c>
      <c r="B50" s="100" t="str">
        <f>IF(B42&gt;"",B42,"")</f>
        <v>Kimmo Arenius</v>
      </c>
      <c r="C50" s="112" t="str">
        <f>IF(B43&gt;"",B43,"")</f>
        <v>Thomas Lundsröm</v>
      </c>
      <c r="D50" s="86"/>
      <c r="E50" s="102"/>
      <c r="F50" s="243">
        <v>6</v>
      </c>
      <c r="G50" s="244"/>
      <c r="H50" s="243">
        <v>2</v>
      </c>
      <c r="I50" s="244"/>
      <c r="J50" s="243">
        <v>10</v>
      </c>
      <c r="K50" s="244"/>
      <c r="L50" s="243"/>
      <c r="M50" s="244"/>
      <c r="N50" s="243"/>
      <c r="O50" s="244"/>
      <c r="P50" s="103">
        <f t="shared" si="29"/>
        <v>3</v>
      </c>
      <c r="Q50" s="104">
        <f t="shared" si="30"/>
        <v>0</v>
      </c>
      <c r="R50" s="114"/>
      <c r="S50" s="115"/>
      <c r="U50" s="107">
        <f t="shared" si="31"/>
        <v>34</v>
      </c>
      <c r="V50" s="108">
        <f t="shared" si="31"/>
        <v>18</v>
      </c>
      <c r="W50" s="109">
        <f t="shared" si="32"/>
        <v>16</v>
      </c>
      <c r="Y50" s="116">
        <f t="shared" si="33"/>
        <v>11</v>
      </c>
      <c r="Z50" s="117">
        <f t="shared" si="34"/>
        <v>6</v>
      </c>
      <c r="AA50" s="116">
        <f t="shared" si="35"/>
        <v>11</v>
      </c>
      <c r="AB50" s="117">
        <f t="shared" si="36"/>
        <v>2</v>
      </c>
      <c r="AC50" s="116">
        <f t="shared" si="37"/>
        <v>12</v>
      </c>
      <c r="AD50" s="117">
        <f t="shared" si="38"/>
        <v>10</v>
      </c>
      <c r="AE50" s="116">
        <f t="shared" si="39"/>
        <v>0</v>
      </c>
      <c r="AF50" s="117">
        <f t="shared" si="40"/>
        <v>0</v>
      </c>
      <c r="AG50" s="116">
        <f t="shared" si="41"/>
        <v>0</v>
      </c>
      <c r="AH50" s="117">
        <f t="shared" si="42"/>
        <v>0</v>
      </c>
      <c r="AI50" s="13"/>
      <c r="AJ50" s="13"/>
      <c r="AK50" s="13"/>
      <c r="AL50" s="13"/>
    </row>
    <row r="51" spans="1:38" ht="15.75">
      <c r="A51" s="99" t="s">
        <v>343</v>
      </c>
      <c r="B51" s="100" t="str">
        <f>IF(B41&gt;"",B41,"")</f>
        <v>Pasi Valasti</v>
      </c>
      <c r="C51" s="112" t="str">
        <f>IF(B42&gt;"",B42,"")</f>
        <v>Kimmo Arenius</v>
      </c>
      <c r="D51" s="113"/>
      <c r="E51" s="102"/>
      <c r="F51" s="249">
        <v>9</v>
      </c>
      <c r="G51" s="250"/>
      <c r="H51" s="249">
        <v>5</v>
      </c>
      <c r="I51" s="250"/>
      <c r="J51" s="253">
        <v>8</v>
      </c>
      <c r="K51" s="250"/>
      <c r="L51" s="249"/>
      <c r="M51" s="250"/>
      <c r="N51" s="249"/>
      <c r="O51" s="250"/>
      <c r="P51" s="103">
        <f t="shared" si="29"/>
        <v>3</v>
      </c>
      <c r="Q51" s="104">
        <f t="shared" si="30"/>
        <v>0</v>
      </c>
      <c r="R51" s="114"/>
      <c r="S51" s="115"/>
      <c r="U51" s="107">
        <f t="shared" si="31"/>
        <v>33</v>
      </c>
      <c r="V51" s="108">
        <f t="shared" si="31"/>
        <v>22</v>
      </c>
      <c r="W51" s="109">
        <f t="shared" si="32"/>
        <v>11</v>
      </c>
      <c r="Y51" s="116">
        <f t="shared" si="33"/>
        <v>11</v>
      </c>
      <c r="Z51" s="117">
        <f t="shared" si="34"/>
        <v>9</v>
      </c>
      <c r="AA51" s="116">
        <f t="shared" si="35"/>
        <v>11</v>
      </c>
      <c r="AB51" s="117">
        <f t="shared" si="36"/>
        <v>5</v>
      </c>
      <c r="AC51" s="116">
        <f t="shared" si="37"/>
        <v>11</v>
      </c>
      <c r="AD51" s="117">
        <f t="shared" si="38"/>
        <v>8</v>
      </c>
      <c r="AE51" s="116">
        <f t="shared" si="39"/>
        <v>0</v>
      </c>
      <c r="AF51" s="117">
        <f t="shared" si="40"/>
        <v>0</v>
      </c>
      <c r="AG51" s="116">
        <f t="shared" si="41"/>
        <v>0</v>
      </c>
      <c r="AH51" s="117">
        <f t="shared" si="42"/>
        <v>0</v>
      </c>
      <c r="AI51" s="13"/>
      <c r="AJ51" s="13"/>
      <c r="AK51" s="13"/>
      <c r="AL51" s="13"/>
    </row>
    <row r="52" spans="1:38" ht="16.5" thickBot="1">
      <c r="A52" s="120" t="s">
        <v>344</v>
      </c>
      <c r="B52" s="121" t="str">
        <f>IF(B43&gt;"",B43,"")</f>
        <v>Thomas Lundsröm</v>
      </c>
      <c r="C52" s="122" t="str">
        <f>IF(B44&gt;"",B44,"")</f>
        <v>Aleksei Titievski</v>
      </c>
      <c r="D52" s="123"/>
      <c r="E52" s="210" t="s">
        <v>627</v>
      </c>
      <c r="F52" s="288">
        <v>-1</v>
      </c>
      <c r="G52" s="231"/>
      <c r="H52" s="288" t="s">
        <v>692</v>
      </c>
      <c r="I52" s="231"/>
      <c r="J52" s="288" t="s">
        <v>692</v>
      </c>
      <c r="K52" s="231"/>
      <c r="L52" s="230"/>
      <c r="M52" s="231"/>
      <c r="N52" s="230"/>
      <c r="O52" s="231"/>
      <c r="P52" s="125">
        <f t="shared" si="29"/>
        <v>0</v>
      </c>
      <c r="Q52" s="126">
        <f t="shared" si="30"/>
        <v>3</v>
      </c>
      <c r="R52" s="127"/>
      <c r="S52" s="128"/>
      <c r="U52" s="107">
        <f t="shared" si="31"/>
        <v>1</v>
      </c>
      <c r="V52" s="108">
        <f t="shared" si="31"/>
        <v>33</v>
      </c>
      <c r="W52" s="109">
        <f t="shared" si="32"/>
        <v>-32</v>
      </c>
      <c r="Y52" s="129">
        <f t="shared" si="33"/>
        <v>1</v>
      </c>
      <c r="Z52" s="130">
        <f t="shared" si="34"/>
        <v>11</v>
      </c>
      <c r="AA52" s="129">
        <f t="shared" si="35"/>
        <v>0</v>
      </c>
      <c r="AB52" s="130">
        <f t="shared" si="36"/>
        <v>11</v>
      </c>
      <c r="AC52" s="129">
        <f t="shared" si="37"/>
        <v>0</v>
      </c>
      <c r="AD52" s="130">
        <f t="shared" si="38"/>
        <v>11</v>
      </c>
      <c r="AE52" s="129">
        <f t="shared" si="39"/>
        <v>0</v>
      </c>
      <c r="AF52" s="130">
        <f t="shared" si="40"/>
        <v>0</v>
      </c>
      <c r="AG52" s="129">
        <f t="shared" si="41"/>
        <v>0</v>
      </c>
      <c r="AH52" s="130">
        <f t="shared" si="42"/>
        <v>0</v>
      </c>
      <c r="AI52" s="13"/>
      <c r="AJ52" s="13"/>
      <c r="AK52" s="13"/>
      <c r="AL52" s="13"/>
    </row>
    <row r="53" spans="1:38" ht="13.5" thickTop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1:38" ht="13.5" thickBo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ht="16.5" thickTop="1">
      <c r="A55" s="32"/>
      <c r="B55" s="33"/>
      <c r="C55" s="34"/>
      <c r="D55" s="34"/>
      <c r="E55" s="34"/>
      <c r="F55" s="35"/>
      <c r="G55" s="34"/>
      <c r="H55" s="36" t="s">
        <v>324</v>
      </c>
      <c r="I55" s="37"/>
      <c r="J55" s="213" t="s">
        <v>2</v>
      </c>
      <c r="K55" s="214"/>
      <c r="L55" s="214"/>
      <c r="M55" s="215"/>
      <c r="N55" s="216" t="s">
        <v>325</v>
      </c>
      <c r="O55" s="217"/>
      <c r="P55" s="217"/>
      <c r="Q55" s="218" t="s">
        <v>5</v>
      </c>
      <c r="R55" s="219"/>
      <c r="S55" s="220"/>
      <c r="AI55" s="13"/>
      <c r="AJ55" s="13"/>
      <c r="AK55" s="13"/>
      <c r="AL55" s="13"/>
    </row>
    <row r="56" spans="1:38" ht="16.5" thickBot="1">
      <c r="A56" s="38"/>
      <c r="B56" s="39"/>
      <c r="C56" s="40" t="s">
        <v>326</v>
      </c>
      <c r="D56" s="232"/>
      <c r="E56" s="233"/>
      <c r="F56" s="234"/>
      <c r="G56" s="235" t="s">
        <v>327</v>
      </c>
      <c r="H56" s="236"/>
      <c r="I56" s="236"/>
      <c r="J56" s="237"/>
      <c r="K56" s="237"/>
      <c r="L56" s="237"/>
      <c r="M56" s="238"/>
      <c r="N56" s="41" t="s">
        <v>328</v>
      </c>
      <c r="O56" s="42"/>
      <c r="P56" s="42"/>
      <c r="Q56" s="222"/>
      <c r="R56" s="222"/>
      <c r="S56" s="223"/>
      <c r="AI56" s="13"/>
      <c r="AJ56" s="13"/>
      <c r="AK56" s="13"/>
      <c r="AL56" s="13"/>
    </row>
    <row r="57" spans="1:38" ht="15.75" thickTop="1">
      <c r="A57" s="43"/>
      <c r="B57" s="44" t="s">
        <v>329</v>
      </c>
      <c r="C57" s="45" t="s">
        <v>330</v>
      </c>
      <c r="D57" s="226" t="s">
        <v>154</v>
      </c>
      <c r="E57" s="227"/>
      <c r="F57" s="226" t="s">
        <v>157</v>
      </c>
      <c r="G57" s="227"/>
      <c r="H57" s="226" t="s">
        <v>331</v>
      </c>
      <c r="I57" s="227"/>
      <c r="J57" s="226" t="s">
        <v>156</v>
      </c>
      <c r="K57" s="227"/>
      <c r="L57" s="226"/>
      <c r="M57" s="227"/>
      <c r="N57" s="46" t="s">
        <v>236</v>
      </c>
      <c r="O57" s="47" t="s">
        <v>332</v>
      </c>
      <c r="P57" s="48" t="s">
        <v>333</v>
      </c>
      <c r="Q57" s="49"/>
      <c r="R57" s="228" t="s">
        <v>50</v>
      </c>
      <c r="S57" s="229"/>
      <c r="U57" s="50" t="s">
        <v>334</v>
      </c>
      <c r="V57" s="51"/>
      <c r="W57" s="52" t="s">
        <v>335</v>
      </c>
      <c r="AI57" s="13"/>
      <c r="AJ57" s="13"/>
      <c r="AK57" s="13"/>
      <c r="AL57" s="13"/>
    </row>
    <row r="58" spans="1:38" ht="12.75">
      <c r="A58" s="53" t="s">
        <v>154</v>
      </c>
      <c r="B58" s="54" t="s">
        <v>36</v>
      </c>
      <c r="C58" s="55" t="s">
        <v>33</v>
      </c>
      <c r="D58" s="56"/>
      <c r="E58" s="57"/>
      <c r="F58" s="58">
        <f>+P68</f>
        <v>3</v>
      </c>
      <c r="G58" s="59">
        <f>+Q68</f>
        <v>2</v>
      </c>
      <c r="H58" s="58">
        <f>P64</f>
        <v>3</v>
      </c>
      <c r="I58" s="59">
        <f>Q64</f>
        <v>0</v>
      </c>
      <c r="J58" s="58">
        <f>P66</f>
        <v>3</v>
      </c>
      <c r="K58" s="59">
        <f>Q66</f>
        <v>0</v>
      </c>
      <c r="L58" s="58"/>
      <c r="M58" s="59"/>
      <c r="N58" s="60">
        <f>IF(SUM(D58:M58)=0,"",COUNTIF(E58:E61,"3"))</f>
        <v>3</v>
      </c>
      <c r="O58" s="61">
        <f>IF(SUM(E58:N58)=0,"",COUNTIF(D58:D61,"3"))</f>
        <v>0</v>
      </c>
      <c r="P58" s="62">
        <f>IF(SUM(D58:M58)=0,"",SUM(E58:E61))</f>
        <v>9</v>
      </c>
      <c r="Q58" s="63">
        <f>IF(SUM(D58:M58)=0,"",SUM(D58:D61))</f>
        <v>2</v>
      </c>
      <c r="R58" s="221"/>
      <c r="S58" s="212"/>
      <c r="U58" s="64">
        <f>+U64+U66+U68</f>
        <v>111</v>
      </c>
      <c r="V58" s="65">
        <f>+V64+V66+V68</f>
        <v>79</v>
      </c>
      <c r="W58" s="66">
        <f>+U58-V58</f>
        <v>32</v>
      </c>
      <c r="AI58" s="13"/>
      <c r="AJ58" s="13"/>
      <c r="AK58" s="13"/>
      <c r="AL58" s="13"/>
    </row>
    <row r="59" spans="1:38" ht="12.75">
      <c r="A59" s="67" t="s">
        <v>157</v>
      </c>
      <c r="B59" s="54" t="s">
        <v>93</v>
      </c>
      <c r="C59" s="68" t="s">
        <v>39</v>
      </c>
      <c r="D59" s="69">
        <f>+Q68</f>
        <v>2</v>
      </c>
      <c r="E59" s="70">
        <f>+P68</f>
        <v>3</v>
      </c>
      <c r="F59" s="71"/>
      <c r="G59" s="72"/>
      <c r="H59" s="69">
        <f>P67</f>
        <v>3</v>
      </c>
      <c r="I59" s="70">
        <f>Q67</f>
        <v>0</v>
      </c>
      <c r="J59" s="69">
        <f>P65</f>
        <v>3</v>
      </c>
      <c r="K59" s="70">
        <f>Q65</f>
        <v>1</v>
      </c>
      <c r="L59" s="69"/>
      <c r="M59" s="70"/>
      <c r="N59" s="60">
        <f>IF(SUM(D59:M59)=0,"",COUNTIF(G58:G61,"3"))</f>
        <v>2</v>
      </c>
      <c r="O59" s="61">
        <f>IF(SUM(E59:N59)=0,"",COUNTIF(F58:F61,"3"))</f>
        <v>1</v>
      </c>
      <c r="P59" s="62">
        <f>IF(SUM(D59:M59)=0,"",SUM(G58:G61))</f>
        <v>8</v>
      </c>
      <c r="Q59" s="63">
        <f>IF(SUM(D59:M59)=0,"",SUM(F58:F61))</f>
        <v>4</v>
      </c>
      <c r="R59" s="221"/>
      <c r="S59" s="212"/>
      <c r="U59" s="64">
        <f>+U65+U67+V68</f>
        <v>113</v>
      </c>
      <c r="V59" s="65">
        <f>+V65+V67+U68</f>
        <v>103</v>
      </c>
      <c r="W59" s="66">
        <f>+U59-V59</f>
        <v>10</v>
      </c>
      <c r="AI59" s="13"/>
      <c r="AJ59" s="13"/>
      <c r="AK59" s="13"/>
      <c r="AL59" s="13"/>
    </row>
    <row r="60" spans="1:38" ht="12.75">
      <c r="A60" s="67" t="s">
        <v>331</v>
      </c>
      <c r="B60" s="54" t="s">
        <v>216</v>
      </c>
      <c r="C60" s="68" t="s">
        <v>141</v>
      </c>
      <c r="D60" s="69">
        <f>+Q64</f>
        <v>0</v>
      </c>
      <c r="E60" s="70">
        <f>+P64</f>
        <v>3</v>
      </c>
      <c r="F60" s="69">
        <f>Q67</f>
        <v>0</v>
      </c>
      <c r="G60" s="70">
        <f>P67</f>
        <v>3</v>
      </c>
      <c r="H60" s="71"/>
      <c r="I60" s="72"/>
      <c r="J60" s="69">
        <f>P69</f>
        <v>2</v>
      </c>
      <c r="K60" s="70">
        <f>Q69</f>
        <v>3</v>
      </c>
      <c r="L60" s="69"/>
      <c r="M60" s="70"/>
      <c r="N60" s="60">
        <f>IF(SUM(D60:M60)=0,"",COUNTIF(I58:I61,"3"))</f>
        <v>0</v>
      </c>
      <c r="O60" s="61">
        <f>IF(SUM(E60:N60)=0,"",COUNTIF(H58:H61,"3"))</f>
        <v>3</v>
      </c>
      <c r="P60" s="62">
        <f>IF(SUM(D60:M60)=0,"",SUM(I58:I61))</f>
        <v>2</v>
      </c>
      <c r="Q60" s="63">
        <f>IF(SUM(D60:M60)=0,"",SUM(H58:H61))</f>
        <v>9</v>
      </c>
      <c r="R60" s="221"/>
      <c r="S60" s="212"/>
      <c r="U60" s="64">
        <f>+V64+V67+U69</f>
        <v>77</v>
      </c>
      <c r="V60" s="65">
        <f>+U64+U67+V69</f>
        <v>113</v>
      </c>
      <c r="W60" s="66">
        <f>+U60-V60</f>
        <v>-36</v>
      </c>
      <c r="AI60" s="13"/>
      <c r="AJ60" s="13"/>
      <c r="AK60" s="13"/>
      <c r="AL60" s="13"/>
    </row>
    <row r="61" spans="1:38" ht="13.5" thickBot="1">
      <c r="A61" s="73" t="s">
        <v>156</v>
      </c>
      <c r="B61" s="74" t="s">
        <v>180</v>
      </c>
      <c r="C61" s="75" t="s">
        <v>135</v>
      </c>
      <c r="D61" s="76">
        <f>Q66</f>
        <v>0</v>
      </c>
      <c r="E61" s="77">
        <f>P66</f>
        <v>3</v>
      </c>
      <c r="F61" s="76">
        <f>Q65</f>
        <v>1</v>
      </c>
      <c r="G61" s="77">
        <f>P65</f>
        <v>3</v>
      </c>
      <c r="H61" s="76">
        <f>Q69</f>
        <v>3</v>
      </c>
      <c r="I61" s="77">
        <f>P69</f>
        <v>2</v>
      </c>
      <c r="J61" s="78"/>
      <c r="K61" s="79"/>
      <c r="L61" s="76"/>
      <c r="M61" s="77"/>
      <c r="N61" s="80">
        <f>IF(SUM(D61:M61)=0,"",COUNTIF(K58:K61,"3"))</f>
        <v>1</v>
      </c>
      <c r="O61" s="81">
        <f>IF(SUM(E61:N61)=0,"",COUNTIF(J58:J61,"3"))</f>
        <v>2</v>
      </c>
      <c r="P61" s="82">
        <f>IF(SUM(D61:M62)=0,"",SUM(K58:K61))</f>
        <v>4</v>
      </c>
      <c r="Q61" s="83">
        <f>IF(SUM(D61:M61)=0,"",SUM(J58:J61))</f>
        <v>8</v>
      </c>
      <c r="R61" s="224"/>
      <c r="S61" s="225"/>
      <c r="U61" s="64">
        <f>+V65+V66+V69</f>
        <v>107</v>
      </c>
      <c r="V61" s="65">
        <f>+U65+U66+U69</f>
        <v>113</v>
      </c>
      <c r="W61" s="66">
        <f>+U61-V61</f>
        <v>-6</v>
      </c>
      <c r="AI61" s="13"/>
      <c r="AJ61" s="13"/>
      <c r="AK61" s="13"/>
      <c r="AL61" s="13"/>
    </row>
    <row r="62" spans="1:38" ht="15.75" thickTop="1">
      <c r="A62" s="84"/>
      <c r="B62" s="85" t="s">
        <v>336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7"/>
      <c r="S62" s="88"/>
      <c r="U62" s="89"/>
      <c r="V62" s="90" t="s">
        <v>337</v>
      </c>
      <c r="W62" s="91">
        <f>SUM(W58:W61)</f>
        <v>0</v>
      </c>
      <c r="X62" s="90" t="str">
        <f>IF(W62=0,"OK","Virhe")</f>
        <v>OK</v>
      </c>
      <c r="AI62" s="13"/>
      <c r="AJ62" s="13"/>
      <c r="AK62" s="13"/>
      <c r="AL62" s="13"/>
    </row>
    <row r="63" spans="1:38" ht="15.75" thickBot="1">
      <c r="A63" s="92"/>
      <c r="B63" s="93" t="s">
        <v>338</v>
      </c>
      <c r="C63" s="94"/>
      <c r="D63" s="94"/>
      <c r="E63" s="95"/>
      <c r="F63" s="248" t="s">
        <v>51</v>
      </c>
      <c r="G63" s="240"/>
      <c r="H63" s="239" t="s">
        <v>52</v>
      </c>
      <c r="I63" s="240"/>
      <c r="J63" s="239" t="s">
        <v>53</v>
      </c>
      <c r="K63" s="240"/>
      <c r="L63" s="239" t="s">
        <v>68</v>
      </c>
      <c r="M63" s="240"/>
      <c r="N63" s="239" t="s">
        <v>69</v>
      </c>
      <c r="O63" s="240"/>
      <c r="P63" s="241" t="s">
        <v>48</v>
      </c>
      <c r="Q63" s="242"/>
      <c r="S63" s="96"/>
      <c r="U63" s="97" t="s">
        <v>334</v>
      </c>
      <c r="V63" s="98"/>
      <c r="W63" s="52" t="s">
        <v>335</v>
      </c>
      <c r="AI63" s="13"/>
      <c r="AJ63" s="13"/>
      <c r="AK63" s="13"/>
      <c r="AL63" s="13"/>
    </row>
    <row r="64" spans="1:38" ht="15.75">
      <c r="A64" s="99" t="s">
        <v>339</v>
      </c>
      <c r="B64" s="100" t="str">
        <f>IF(B58&gt;"",B58,"")</f>
        <v>Jani Jormanainen</v>
      </c>
      <c r="C64" s="101" t="str">
        <f>IF(B60&gt;"",B60,"")</f>
        <v>Harri Liukkonen</v>
      </c>
      <c r="D64" s="86"/>
      <c r="E64" s="102"/>
      <c r="F64" s="245">
        <v>4</v>
      </c>
      <c r="G64" s="246"/>
      <c r="H64" s="243">
        <v>8</v>
      </c>
      <c r="I64" s="244"/>
      <c r="J64" s="243">
        <v>6</v>
      </c>
      <c r="K64" s="244"/>
      <c r="L64" s="243"/>
      <c r="M64" s="244"/>
      <c r="N64" s="247"/>
      <c r="O64" s="244"/>
      <c r="P64" s="103">
        <f aca="true" t="shared" si="43" ref="P64:P69">IF(COUNT(F64:N64)=0,"",COUNTIF(F64:N64,"&gt;=0"))</f>
        <v>3</v>
      </c>
      <c r="Q64" s="104">
        <f aca="true" t="shared" si="44" ref="Q64:Q69">IF(COUNT(F64:N64)=0,"",(IF(LEFT(F64,1)="-",1,0)+IF(LEFT(H64,1)="-",1,0)+IF(LEFT(J64,1)="-",1,0)+IF(LEFT(L64,1)="-",1,0)+IF(LEFT(N64,1)="-",1,0)))</f>
        <v>0</v>
      </c>
      <c r="R64" s="105"/>
      <c r="S64" s="106"/>
      <c r="U64" s="107">
        <f aca="true" t="shared" si="45" ref="U64:V69">+Y64+AA64+AC64+AE64+AG64</f>
        <v>33</v>
      </c>
      <c r="V64" s="108">
        <f t="shared" si="45"/>
        <v>18</v>
      </c>
      <c r="W64" s="109">
        <f aca="true" t="shared" si="46" ref="W64:W69">+U64-V64</f>
        <v>15</v>
      </c>
      <c r="Y64" s="110">
        <f aca="true" t="shared" si="47" ref="Y64:Y69">IF(F64="",0,IF(LEFT(F64,1)="-",ABS(F64),(IF(F64&gt;9,F64+2,11))))</f>
        <v>11</v>
      </c>
      <c r="Z64" s="111">
        <f aca="true" t="shared" si="48" ref="Z64:Z69">IF(F64="",0,IF(LEFT(F64,1)="-",(IF(ABS(F64)&gt;9,(ABS(F64)+2),11)),F64))</f>
        <v>4</v>
      </c>
      <c r="AA64" s="110">
        <f aca="true" t="shared" si="49" ref="AA64:AA69">IF(H64="",0,IF(LEFT(H64,1)="-",ABS(H64),(IF(H64&gt;9,H64+2,11))))</f>
        <v>11</v>
      </c>
      <c r="AB64" s="111">
        <f aca="true" t="shared" si="50" ref="AB64:AB69">IF(H64="",0,IF(LEFT(H64,1)="-",(IF(ABS(H64)&gt;9,(ABS(H64)+2),11)),H64))</f>
        <v>8</v>
      </c>
      <c r="AC64" s="110">
        <f aca="true" t="shared" si="51" ref="AC64:AC69">IF(J64="",0,IF(LEFT(J64,1)="-",ABS(J64),(IF(J64&gt;9,J64+2,11))))</f>
        <v>11</v>
      </c>
      <c r="AD64" s="111">
        <f aca="true" t="shared" si="52" ref="AD64:AD69">IF(J64="",0,IF(LEFT(J64,1)="-",(IF(ABS(J64)&gt;9,(ABS(J64)+2),11)),J64))</f>
        <v>6</v>
      </c>
      <c r="AE64" s="110">
        <f aca="true" t="shared" si="53" ref="AE64:AE69">IF(L64="",0,IF(LEFT(L64,1)="-",ABS(L64),(IF(L64&gt;9,L64+2,11))))</f>
        <v>0</v>
      </c>
      <c r="AF64" s="111">
        <f aca="true" t="shared" si="54" ref="AF64:AF69">IF(L64="",0,IF(LEFT(L64,1)="-",(IF(ABS(L64)&gt;9,(ABS(L64)+2),11)),L64))</f>
        <v>0</v>
      </c>
      <c r="AG64" s="110">
        <f aca="true" t="shared" si="55" ref="AG64:AG69">IF(N64="",0,IF(LEFT(N64,1)="-",ABS(N64),(IF(N64&gt;9,N64+2,11))))</f>
        <v>0</v>
      </c>
      <c r="AH64" s="111">
        <f aca="true" t="shared" si="56" ref="AH64:AH69">IF(N64="",0,IF(LEFT(N64,1)="-",(IF(ABS(N64)&gt;9,(ABS(N64)+2),11)),N64))</f>
        <v>0</v>
      </c>
      <c r="AI64" s="13"/>
      <c r="AJ64" s="13"/>
      <c r="AK64" s="13"/>
      <c r="AL64" s="13"/>
    </row>
    <row r="65" spans="1:38" ht="15.75">
      <c r="A65" s="99" t="s">
        <v>340</v>
      </c>
      <c r="B65" s="100" t="str">
        <f>IF(B59&gt;"",B59,"")</f>
        <v>Anders Lundström</v>
      </c>
      <c r="C65" s="112" t="str">
        <f>IF(B61&gt;"",B61,"")</f>
        <v>Ville Julin</v>
      </c>
      <c r="D65" s="113"/>
      <c r="E65" s="102"/>
      <c r="F65" s="249">
        <v>-10</v>
      </c>
      <c r="G65" s="250"/>
      <c r="H65" s="249">
        <v>7</v>
      </c>
      <c r="I65" s="250"/>
      <c r="J65" s="249">
        <v>8</v>
      </c>
      <c r="K65" s="250"/>
      <c r="L65" s="249">
        <v>9</v>
      </c>
      <c r="M65" s="250"/>
      <c r="N65" s="249"/>
      <c r="O65" s="250"/>
      <c r="P65" s="103">
        <f t="shared" si="43"/>
        <v>3</v>
      </c>
      <c r="Q65" s="104">
        <f t="shared" si="44"/>
        <v>1</v>
      </c>
      <c r="R65" s="114"/>
      <c r="S65" s="115"/>
      <c r="U65" s="107">
        <f t="shared" si="45"/>
        <v>43</v>
      </c>
      <c r="V65" s="108">
        <f t="shared" si="45"/>
        <v>36</v>
      </c>
      <c r="W65" s="109">
        <f t="shared" si="46"/>
        <v>7</v>
      </c>
      <c r="Y65" s="116">
        <f t="shared" si="47"/>
        <v>10</v>
      </c>
      <c r="Z65" s="117">
        <f t="shared" si="48"/>
        <v>12</v>
      </c>
      <c r="AA65" s="116">
        <f t="shared" si="49"/>
        <v>11</v>
      </c>
      <c r="AB65" s="117">
        <f t="shared" si="50"/>
        <v>7</v>
      </c>
      <c r="AC65" s="116">
        <f t="shared" si="51"/>
        <v>11</v>
      </c>
      <c r="AD65" s="117">
        <f t="shared" si="52"/>
        <v>8</v>
      </c>
      <c r="AE65" s="116">
        <f t="shared" si="53"/>
        <v>11</v>
      </c>
      <c r="AF65" s="117">
        <f t="shared" si="54"/>
        <v>9</v>
      </c>
      <c r="AG65" s="116">
        <f t="shared" si="55"/>
        <v>0</v>
      </c>
      <c r="AH65" s="117">
        <f t="shared" si="56"/>
        <v>0</v>
      </c>
      <c r="AI65" s="13"/>
      <c r="AJ65" s="13"/>
      <c r="AK65" s="13"/>
      <c r="AL65" s="13"/>
    </row>
    <row r="66" spans="1:38" ht="16.5" thickBot="1">
      <c r="A66" s="99" t="s">
        <v>341</v>
      </c>
      <c r="B66" s="118" t="str">
        <f>IF(B58&gt;"",B58,"")</f>
        <v>Jani Jormanainen</v>
      </c>
      <c r="C66" s="119" t="str">
        <f>IF(B61&gt;"",B61,"")</f>
        <v>Ville Julin</v>
      </c>
      <c r="D66" s="94"/>
      <c r="E66" s="95"/>
      <c r="F66" s="251">
        <v>9</v>
      </c>
      <c r="G66" s="252"/>
      <c r="H66" s="251">
        <v>6</v>
      </c>
      <c r="I66" s="252"/>
      <c r="J66" s="251">
        <v>9</v>
      </c>
      <c r="K66" s="252"/>
      <c r="L66" s="251"/>
      <c r="M66" s="252"/>
      <c r="N66" s="251"/>
      <c r="O66" s="252"/>
      <c r="P66" s="103">
        <f t="shared" si="43"/>
        <v>3</v>
      </c>
      <c r="Q66" s="104">
        <f t="shared" si="44"/>
        <v>0</v>
      </c>
      <c r="R66" s="114"/>
      <c r="S66" s="115"/>
      <c r="U66" s="107">
        <f t="shared" si="45"/>
        <v>33</v>
      </c>
      <c r="V66" s="108">
        <f t="shared" si="45"/>
        <v>24</v>
      </c>
      <c r="W66" s="109">
        <f t="shared" si="46"/>
        <v>9</v>
      </c>
      <c r="Y66" s="116">
        <f t="shared" si="47"/>
        <v>11</v>
      </c>
      <c r="Z66" s="117">
        <f t="shared" si="48"/>
        <v>9</v>
      </c>
      <c r="AA66" s="116">
        <f t="shared" si="49"/>
        <v>11</v>
      </c>
      <c r="AB66" s="117">
        <f t="shared" si="50"/>
        <v>6</v>
      </c>
      <c r="AC66" s="116">
        <f t="shared" si="51"/>
        <v>11</v>
      </c>
      <c r="AD66" s="117">
        <f t="shared" si="52"/>
        <v>9</v>
      </c>
      <c r="AE66" s="116">
        <f t="shared" si="53"/>
        <v>0</v>
      </c>
      <c r="AF66" s="117">
        <f t="shared" si="54"/>
        <v>0</v>
      </c>
      <c r="AG66" s="116">
        <f t="shared" si="55"/>
        <v>0</v>
      </c>
      <c r="AH66" s="117">
        <f t="shared" si="56"/>
        <v>0</v>
      </c>
      <c r="AI66" s="13"/>
      <c r="AJ66" s="13"/>
      <c r="AK66" s="13"/>
      <c r="AL66" s="13"/>
    </row>
    <row r="67" spans="1:38" ht="15.75">
      <c r="A67" s="99" t="s">
        <v>342</v>
      </c>
      <c r="B67" s="100" t="str">
        <f>IF(B59&gt;"",B59,"")</f>
        <v>Anders Lundström</v>
      </c>
      <c r="C67" s="112" t="str">
        <f>IF(B60&gt;"",B60,"")</f>
        <v>Harri Liukkonen</v>
      </c>
      <c r="D67" s="86"/>
      <c r="E67" s="102"/>
      <c r="F67" s="243">
        <v>5</v>
      </c>
      <c r="G67" s="244"/>
      <c r="H67" s="243">
        <v>8</v>
      </c>
      <c r="I67" s="244"/>
      <c r="J67" s="243">
        <v>9</v>
      </c>
      <c r="K67" s="244"/>
      <c r="L67" s="243"/>
      <c r="M67" s="244"/>
      <c r="N67" s="243"/>
      <c r="O67" s="244"/>
      <c r="P67" s="103">
        <f t="shared" si="43"/>
        <v>3</v>
      </c>
      <c r="Q67" s="104">
        <f t="shared" si="44"/>
        <v>0</v>
      </c>
      <c r="R67" s="114"/>
      <c r="S67" s="115"/>
      <c r="U67" s="107">
        <f t="shared" si="45"/>
        <v>33</v>
      </c>
      <c r="V67" s="108">
        <f t="shared" si="45"/>
        <v>22</v>
      </c>
      <c r="W67" s="109">
        <f t="shared" si="46"/>
        <v>11</v>
      </c>
      <c r="Y67" s="116">
        <f t="shared" si="47"/>
        <v>11</v>
      </c>
      <c r="Z67" s="117">
        <f t="shared" si="48"/>
        <v>5</v>
      </c>
      <c r="AA67" s="116">
        <f t="shared" si="49"/>
        <v>11</v>
      </c>
      <c r="AB67" s="117">
        <f t="shared" si="50"/>
        <v>8</v>
      </c>
      <c r="AC67" s="116">
        <f t="shared" si="51"/>
        <v>11</v>
      </c>
      <c r="AD67" s="117">
        <f t="shared" si="52"/>
        <v>9</v>
      </c>
      <c r="AE67" s="116">
        <f t="shared" si="53"/>
        <v>0</v>
      </c>
      <c r="AF67" s="117">
        <f t="shared" si="54"/>
        <v>0</v>
      </c>
      <c r="AG67" s="116">
        <f t="shared" si="55"/>
        <v>0</v>
      </c>
      <c r="AH67" s="117">
        <f t="shared" si="56"/>
        <v>0</v>
      </c>
      <c r="AI67" s="13"/>
      <c r="AJ67" s="13"/>
      <c r="AK67" s="13"/>
      <c r="AL67" s="13"/>
    </row>
    <row r="68" spans="1:38" ht="15.75">
      <c r="A68" s="99" t="s">
        <v>343</v>
      </c>
      <c r="B68" s="100" t="str">
        <f>IF(B58&gt;"",B58,"")</f>
        <v>Jani Jormanainen</v>
      </c>
      <c r="C68" s="112" t="str">
        <f>IF(B59&gt;"",B59,"")</f>
        <v>Anders Lundström</v>
      </c>
      <c r="D68" s="113"/>
      <c r="E68" s="102"/>
      <c r="F68" s="249">
        <v>-5</v>
      </c>
      <c r="G68" s="250"/>
      <c r="H68" s="249">
        <v>-7</v>
      </c>
      <c r="I68" s="250"/>
      <c r="J68" s="253">
        <v>2</v>
      </c>
      <c r="K68" s="250"/>
      <c r="L68" s="249">
        <v>4</v>
      </c>
      <c r="M68" s="250"/>
      <c r="N68" s="249">
        <v>9</v>
      </c>
      <c r="O68" s="250"/>
      <c r="P68" s="103">
        <f t="shared" si="43"/>
        <v>3</v>
      </c>
      <c r="Q68" s="104">
        <f t="shared" si="44"/>
        <v>2</v>
      </c>
      <c r="R68" s="114"/>
      <c r="S68" s="115"/>
      <c r="U68" s="107">
        <f t="shared" si="45"/>
        <v>45</v>
      </c>
      <c r="V68" s="108">
        <f t="shared" si="45"/>
        <v>37</v>
      </c>
      <c r="W68" s="109">
        <f t="shared" si="46"/>
        <v>8</v>
      </c>
      <c r="Y68" s="116">
        <f t="shared" si="47"/>
        <v>5</v>
      </c>
      <c r="Z68" s="117">
        <f t="shared" si="48"/>
        <v>11</v>
      </c>
      <c r="AA68" s="116">
        <f t="shared" si="49"/>
        <v>7</v>
      </c>
      <c r="AB68" s="117">
        <f t="shared" si="50"/>
        <v>11</v>
      </c>
      <c r="AC68" s="116">
        <f t="shared" si="51"/>
        <v>11</v>
      </c>
      <c r="AD68" s="117">
        <f t="shared" si="52"/>
        <v>2</v>
      </c>
      <c r="AE68" s="116">
        <f t="shared" si="53"/>
        <v>11</v>
      </c>
      <c r="AF68" s="117">
        <f t="shared" si="54"/>
        <v>4</v>
      </c>
      <c r="AG68" s="116">
        <f t="shared" si="55"/>
        <v>11</v>
      </c>
      <c r="AH68" s="117">
        <f t="shared" si="56"/>
        <v>9</v>
      </c>
      <c r="AI68" s="13"/>
      <c r="AJ68" s="13"/>
      <c r="AK68" s="13"/>
      <c r="AL68" s="13"/>
    </row>
    <row r="69" spans="1:38" ht="16.5" thickBot="1">
      <c r="A69" s="120" t="s">
        <v>344</v>
      </c>
      <c r="B69" s="121" t="str">
        <f>IF(B60&gt;"",B60,"")</f>
        <v>Harri Liukkonen</v>
      </c>
      <c r="C69" s="122" t="str">
        <f>IF(B61&gt;"",B61,"")</f>
        <v>Ville Julin</v>
      </c>
      <c r="D69" s="123"/>
      <c r="E69" s="124"/>
      <c r="F69" s="230">
        <v>9</v>
      </c>
      <c r="G69" s="231"/>
      <c r="H69" s="230">
        <v>-3</v>
      </c>
      <c r="I69" s="231"/>
      <c r="J69" s="230">
        <v>5</v>
      </c>
      <c r="K69" s="231"/>
      <c r="L69" s="230">
        <v>-4</v>
      </c>
      <c r="M69" s="231"/>
      <c r="N69" s="230">
        <v>-8</v>
      </c>
      <c r="O69" s="231"/>
      <c r="P69" s="125">
        <f t="shared" si="43"/>
        <v>2</v>
      </c>
      <c r="Q69" s="126">
        <f t="shared" si="44"/>
        <v>3</v>
      </c>
      <c r="R69" s="127"/>
      <c r="S69" s="128"/>
      <c r="U69" s="107">
        <f t="shared" si="45"/>
        <v>37</v>
      </c>
      <c r="V69" s="108">
        <f t="shared" si="45"/>
        <v>47</v>
      </c>
      <c r="W69" s="109">
        <f t="shared" si="46"/>
        <v>-10</v>
      </c>
      <c r="Y69" s="129">
        <f t="shared" si="47"/>
        <v>11</v>
      </c>
      <c r="Z69" s="130">
        <f t="shared" si="48"/>
        <v>9</v>
      </c>
      <c r="AA69" s="129">
        <f t="shared" si="49"/>
        <v>3</v>
      </c>
      <c r="AB69" s="130">
        <f t="shared" si="50"/>
        <v>11</v>
      </c>
      <c r="AC69" s="129">
        <f t="shared" si="51"/>
        <v>11</v>
      </c>
      <c r="AD69" s="130">
        <f t="shared" si="52"/>
        <v>5</v>
      </c>
      <c r="AE69" s="129">
        <f t="shared" si="53"/>
        <v>4</v>
      </c>
      <c r="AF69" s="130">
        <f t="shared" si="54"/>
        <v>11</v>
      </c>
      <c r="AG69" s="129">
        <f t="shared" si="55"/>
        <v>8</v>
      </c>
      <c r="AH69" s="130">
        <f t="shared" si="56"/>
        <v>11</v>
      </c>
      <c r="AI69" s="13"/>
      <c r="AJ69" s="13"/>
      <c r="AK69" s="13"/>
      <c r="AL69" s="13"/>
    </row>
    <row r="70" spans="1:38" ht="13.5" thickTop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1:38" ht="13.5" thickBo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1:38" ht="16.5" thickTop="1">
      <c r="A72" s="32"/>
      <c r="B72" s="33"/>
      <c r="C72" s="34"/>
      <c r="D72" s="34"/>
      <c r="E72" s="34"/>
      <c r="F72" s="35"/>
      <c r="G72" s="34"/>
      <c r="H72" s="36" t="s">
        <v>324</v>
      </c>
      <c r="I72" s="37"/>
      <c r="J72" s="213" t="s">
        <v>2</v>
      </c>
      <c r="K72" s="214"/>
      <c r="L72" s="214"/>
      <c r="M72" s="215"/>
      <c r="N72" s="216" t="s">
        <v>325</v>
      </c>
      <c r="O72" s="217"/>
      <c r="P72" s="217"/>
      <c r="Q72" s="218" t="s">
        <v>345</v>
      </c>
      <c r="R72" s="219"/>
      <c r="S72" s="220"/>
      <c r="AI72" s="13"/>
      <c r="AJ72" s="13"/>
      <c r="AK72" s="13"/>
      <c r="AL72" s="13"/>
    </row>
    <row r="73" spans="1:38" ht="16.5" thickBot="1">
      <c r="A73" s="38"/>
      <c r="B73" s="39"/>
      <c r="C73" s="40" t="s">
        <v>326</v>
      </c>
      <c r="D73" s="232"/>
      <c r="E73" s="233"/>
      <c r="F73" s="234"/>
      <c r="G73" s="235" t="s">
        <v>327</v>
      </c>
      <c r="H73" s="236"/>
      <c r="I73" s="236"/>
      <c r="J73" s="237"/>
      <c r="K73" s="237"/>
      <c r="L73" s="237"/>
      <c r="M73" s="238"/>
      <c r="N73" s="41" t="s">
        <v>328</v>
      </c>
      <c r="O73" s="42"/>
      <c r="P73" s="42"/>
      <c r="Q73" s="222"/>
      <c r="R73" s="222"/>
      <c r="S73" s="223"/>
      <c r="AI73" s="13"/>
      <c r="AJ73" s="13"/>
      <c r="AK73" s="13"/>
      <c r="AL73" s="13"/>
    </row>
    <row r="74" spans="1:38" ht="15.75" thickTop="1">
      <c r="A74" s="43"/>
      <c r="B74" s="44" t="s">
        <v>329</v>
      </c>
      <c r="C74" s="45" t="s">
        <v>330</v>
      </c>
      <c r="D74" s="226" t="s">
        <v>154</v>
      </c>
      <c r="E74" s="227"/>
      <c r="F74" s="226" t="s">
        <v>157</v>
      </c>
      <c r="G74" s="227"/>
      <c r="H74" s="226" t="s">
        <v>331</v>
      </c>
      <c r="I74" s="227"/>
      <c r="J74" s="226" t="s">
        <v>156</v>
      </c>
      <c r="K74" s="227"/>
      <c r="L74" s="226"/>
      <c r="M74" s="227"/>
      <c r="N74" s="46" t="s">
        <v>236</v>
      </c>
      <c r="O74" s="47" t="s">
        <v>332</v>
      </c>
      <c r="P74" s="48" t="s">
        <v>333</v>
      </c>
      <c r="Q74" s="49"/>
      <c r="R74" s="228" t="s">
        <v>50</v>
      </c>
      <c r="S74" s="229"/>
      <c r="U74" s="50" t="s">
        <v>334</v>
      </c>
      <c r="V74" s="51"/>
      <c r="W74" s="52" t="s">
        <v>335</v>
      </c>
      <c r="AI74" s="13"/>
      <c r="AJ74" s="13"/>
      <c r="AK74" s="13"/>
      <c r="AL74" s="13"/>
    </row>
    <row r="75" spans="1:38" ht="12.75">
      <c r="A75" s="53" t="s">
        <v>154</v>
      </c>
      <c r="B75" s="54" t="s">
        <v>174</v>
      </c>
      <c r="C75" s="68" t="s">
        <v>33</v>
      </c>
      <c r="D75" s="56"/>
      <c r="E75" s="57"/>
      <c r="F75" s="58">
        <f>+P85</f>
        <v>3</v>
      </c>
      <c r="G75" s="59">
        <f>+Q85</f>
        <v>0</v>
      </c>
      <c r="H75" s="58">
        <f>P81</f>
        <v>3</v>
      </c>
      <c r="I75" s="59">
        <f>Q81</f>
        <v>2</v>
      </c>
      <c r="J75" s="58">
        <f>P83</f>
      </c>
      <c r="K75" s="59">
        <f>Q83</f>
      </c>
      <c r="L75" s="58"/>
      <c r="M75" s="59"/>
      <c r="N75" s="60">
        <f>IF(SUM(D75:M75)=0,"",COUNTIF(E75:E78,"3"))</f>
        <v>2</v>
      </c>
      <c r="O75" s="61">
        <f>IF(SUM(E75:N75)=0,"",COUNTIF(D75:D78,"3"))</f>
        <v>0</v>
      </c>
      <c r="P75" s="62">
        <f>IF(SUM(D75:M75)=0,"",SUM(E75:E78))</f>
        <v>6</v>
      </c>
      <c r="Q75" s="63">
        <f>IF(SUM(D75:M75)=0,"",SUM(D75:D78))</f>
        <v>2</v>
      </c>
      <c r="R75" s="221"/>
      <c r="S75" s="212"/>
      <c r="U75" s="64">
        <f>+U81+U83+U85</f>
        <v>85</v>
      </c>
      <c r="V75" s="65">
        <f>+V81+V83+V85</f>
        <v>55</v>
      </c>
      <c r="W75" s="66">
        <f>+U75-V75</f>
        <v>30</v>
      </c>
      <c r="AI75" s="13"/>
      <c r="AJ75" s="13"/>
      <c r="AK75" s="13"/>
      <c r="AL75" s="13"/>
    </row>
    <row r="76" spans="1:38" ht="12.75">
      <c r="A76" s="67" t="s">
        <v>157</v>
      </c>
      <c r="B76" s="54" t="s">
        <v>225</v>
      </c>
      <c r="C76" s="68" t="s">
        <v>198</v>
      </c>
      <c r="D76" s="69">
        <f>+Q85</f>
        <v>0</v>
      </c>
      <c r="E76" s="70">
        <f>+P85</f>
        <v>3</v>
      </c>
      <c r="F76" s="71"/>
      <c r="G76" s="72"/>
      <c r="H76" s="69">
        <f>P84</f>
        <v>2</v>
      </c>
      <c r="I76" s="70">
        <f>Q84</f>
        <v>3</v>
      </c>
      <c r="J76" s="69">
        <f>P82</f>
      </c>
      <c r="K76" s="70">
        <f>Q82</f>
      </c>
      <c r="L76" s="69"/>
      <c r="M76" s="70"/>
      <c r="N76" s="60">
        <f>IF(SUM(D76:M76)=0,"",COUNTIF(G75:G78,"3"))</f>
        <v>0</v>
      </c>
      <c r="O76" s="61">
        <f>IF(SUM(E76:N76)=0,"",COUNTIF(F75:F78,"3"))</f>
        <v>2</v>
      </c>
      <c r="P76" s="62">
        <f>IF(SUM(D76:M76)=0,"",SUM(G75:G78))</f>
        <v>2</v>
      </c>
      <c r="Q76" s="63">
        <f>IF(SUM(D76:M76)=0,"",SUM(F75:F78))</f>
        <v>6</v>
      </c>
      <c r="R76" s="221"/>
      <c r="S76" s="212"/>
      <c r="U76" s="64">
        <f>+U82+U84+V85</f>
        <v>69</v>
      </c>
      <c r="V76" s="65">
        <f>+V82+V84+U85</f>
        <v>88</v>
      </c>
      <c r="W76" s="66">
        <f>+U76-V76</f>
        <v>-19</v>
      </c>
      <c r="AI76" s="13"/>
      <c r="AJ76" s="13"/>
      <c r="AK76" s="13"/>
      <c r="AL76" s="13"/>
    </row>
    <row r="77" spans="1:38" ht="12.75">
      <c r="A77" s="67" t="s">
        <v>331</v>
      </c>
      <c r="B77" s="54" t="s">
        <v>85</v>
      </c>
      <c r="C77" s="68" t="s">
        <v>31</v>
      </c>
      <c r="D77" s="69">
        <f>+Q81</f>
        <v>2</v>
      </c>
      <c r="E77" s="70">
        <f>+P81</f>
        <v>3</v>
      </c>
      <c r="F77" s="69">
        <f>Q84</f>
        <v>3</v>
      </c>
      <c r="G77" s="70">
        <f>P84</f>
        <v>2</v>
      </c>
      <c r="H77" s="71"/>
      <c r="I77" s="72"/>
      <c r="J77" s="69">
        <f>P86</f>
      </c>
      <c r="K77" s="70">
        <f>Q86</f>
      </c>
      <c r="L77" s="69"/>
      <c r="M77" s="70"/>
      <c r="N77" s="60">
        <f>IF(SUM(D77:M77)=0,"",COUNTIF(I75:I78,"3"))</f>
        <v>1</v>
      </c>
      <c r="O77" s="61">
        <f>IF(SUM(E77:N77)=0,"",COUNTIF(H75:H78,"3"))</f>
        <v>1</v>
      </c>
      <c r="P77" s="62">
        <f>IF(SUM(D77:M77)=0,"",SUM(I75:I78))</f>
        <v>5</v>
      </c>
      <c r="Q77" s="63">
        <f>IF(SUM(D77:M77)=0,"",SUM(H75:H78))</f>
        <v>5</v>
      </c>
      <c r="R77" s="221"/>
      <c r="S77" s="212"/>
      <c r="U77" s="64">
        <f>+V81+V84+U86</f>
        <v>93</v>
      </c>
      <c r="V77" s="65">
        <f>+U81+U84+V86</f>
        <v>104</v>
      </c>
      <c r="W77" s="66">
        <f>+U77-V77</f>
        <v>-11</v>
      </c>
      <c r="AI77" s="13"/>
      <c r="AJ77" s="13"/>
      <c r="AK77" s="13"/>
      <c r="AL77" s="13"/>
    </row>
    <row r="78" spans="1:38" ht="13.5" thickBot="1">
      <c r="A78" s="73" t="s">
        <v>156</v>
      </c>
      <c r="B78" s="74"/>
      <c r="C78" s="75"/>
      <c r="D78" s="76">
        <f>Q83</f>
      </c>
      <c r="E78" s="77">
        <f>P83</f>
      </c>
      <c r="F78" s="76">
        <f>Q82</f>
      </c>
      <c r="G78" s="77">
        <f>P82</f>
      </c>
      <c r="H78" s="76">
        <f>Q86</f>
      </c>
      <c r="I78" s="77">
        <f>P86</f>
      </c>
      <c r="J78" s="78"/>
      <c r="K78" s="79"/>
      <c r="L78" s="76"/>
      <c r="M78" s="77"/>
      <c r="N78" s="80">
        <f>IF(SUM(D78:M78)=0,"",COUNTIF(K75:K78,"3"))</f>
      </c>
      <c r="O78" s="81">
        <f>IF(SUM(E78:N78)=0,"",COUNTIF(J75:J78,"3"))</f>
      </c>
      <c r="P78" s="82">
        <f>IF(SUM(D78:M79)=0,"",SUM(K75:K78))</f>
      </c>
      <c r="Q78" s="83">
        <f>IF(SUM(D78:M78)=0,"",SUM(J75:J78))</f>
      </c>
      <c r="R78" s="224"/>
      <c r="S78" s="225"/>
      <c r="U78" s="64">
        <f>+V82+V83+V86</f>
        <v>0</v>
      </c>
      <c r="V78" s="65">
        <f>+U82+U83+U86</f>
        <v>0</v>
      </c>
      <c r="W78" s="66">
        <f>+U78-V78</f>
        <v>0</v>
      </c>
      <c r="AI78" s="13"/>
      <c r="AJ78" s="13"/>
      <c r="AK78" s="13"/>
      <c r="AL78" s="13"/>
    </row>
    <row r="79" spans="1:38" ht="15.75" thickTop="1">
      <c r="A79" s="84"/>
      <c r="B79" s="85" t="s">
        <v>336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7"/>
      <c r="S79" s="88"/>
      <c r="U79" s="89"/>
      <c r="V79" s="90" t="s">
        <v>337</v>
      </c>
      <c r="W79" s="91">
        <f>SUM(W75:W78)</f>
        <v>0</v>
      </c>
      <c r="X79" s="90" t="str">
        <f>IF(W79=0,"OK","Virhe")</f>
        <v>OK</v>
      </c>
      <c r="AI79" s="13"/>
      <c r="AJ79" s="13"/>
      <c r="AK79" s="13"/>
      <c r="AL79" s="13"/>
    </row>
    <row r="80" spans="1:38" ht="15.75" thickBot="1">
      <c r="A80" s="92"/>
      <c r="B80" s="93" t="s">
        <v>338</v>
      </c>
      <c r="C80" s="94"/>
      <c r="D80" s="94"/>
      <c r="E80" s="95"/>
      <c r="F80" s="248" t="s">
        <v>51</v>
      </c>
      <c r="G80" s="240"/>
      <c r="H80" s="239" t="s">
        <v>52</v>
      </c>
      <c r="I80" s="240"/>
      <c r="J80" s="239" t="s">
        <v>53</v>
      </c>
      <c r="K80" s="240"/>
      <c r="L80" s="239" t="s">
        <v>68</v>
      </c>
      <c r="M80" s="240"/>
      <c r="N80" s="239" t="s">
        <v>69</v>
      </c>
      <c r="O80" s="240"/>
      <c r="P80" s="241" t="s">
        <v>48</v>
      </c>
      <c r="Q80" s="242"/>
      <c r="S80" s="96"/>
      <c r="U80" s="97" t="s">
        <v>334</v>
      </c>
      <c r="V80" s="98"/>
      <c r="W80" s="52" t="s">
        <v>335</v>
      </c>
      <c r="AI80" s="13"/>
      <c r="AJ80" s="13"/>
      <c r="AK80" s="13"/>
      <c r="AL80" s="13"/>
    </row>
    <row r="81" spans="1:38" ht="15.75">
      <c r="A81" s="99" t="s">
        <v>339</v>
      </c>
      <c r="B81" s="100" t="str">
        <f>IF(B75&gt;"",B75,"")</f>
        <v>Samuli Soine</v>
      </c>
      <c r="C81" s="101" t="str">
        <f>IF(B77&gt;"",B77,"")</f>
        <v>Jouni Nousiainen</v>
      </c>
      <c r="D81" s="86"/>
      <c r="E81" s="102"/>
      <c r="F81" s="245">
        <v>8</v>
      </c>
      <c r="G81" s="246"/>
      <c r="H81" s="243">
        <v>-10</v>
      </c>
      <c r="I81" s="244"/>
      <c r="J81" s="243">
        <v>-9</v>
      </c>
      <c r="K81" s="244"/>
      <c r="L81" s="243">
        <v>2</v>
      </c>
      <c r="M81" s="244"/>
      <c r="N81" s="247">
        <v>5</v>
      </c>
      <c r="O81" s="244"/>
      <c r="P81" s="103">
        <f aca="true" t="shared" si="57" ref="P81:P86">IF(COUNT(F81:N81)=0,"",COUNTIF(F81:N81,"&gt;=0"))</f>
        <v>3</v>
      </c>
      <c r="Q81" s="104">
        <f aca="true" t="shared" si="58" ref="Q81:Q86">IF(COUNT(F81:N81)=0,"",(IF(LEFT(F81,1)="-",1,0)+IF(LEFT(H81,1)="-",1,0)+IF(LEFT(J81,1)="-",1,0)+IF(LEFT(L81,1)="-",1,0)+IF(LEFT(N81,1)="-",1,0)))</f>
        <v>2</v>
      </c>
      <c r="R81" s="105"/>
      <c r="S81" s="106"/>
      <c r="U81" s="107">
        <f aca="true" t="shared" si="59" ref="U81:V86">+Y81+AA81+AC81+AE81+AG81</f>
        <v>52</v>
      </c>
      <c r="V81" s="108">
        <f t="shared" si="59"/>
        <v>38</v>
      </c>
      <c r="W81" s="109">
        <f aca="true" t="shared" si="60" ref="W81:W86">+U81-V81</f>
        <v>14</v>
      </c>
      <c r="Y81" s="110">
        <f aca="true" t="shared" si="61" ref="Y81:Y86">IF(F81="",0,IF(LEFT(F81,1)="-",ABS(F81),(IF(F81&gt;9,F81+2,11))))</f>
        <v>11</v>
      </c>
      <c r="Z81" s="111">
        <f aca="true" t="shared" si="62" ref="Z81:Z86">IF(F81="",0,IF(LEFT(F81,1)="-",(IF(ABS(F81)&gt;9,(ABS(F81)+2),11)),F81))</f>
        <v>8</v>
      </c>
      <c r="AA81" s="110">
        <f aca="true" t="shared" si="63" ref="AA81:AA86">IF(H81="",0,IF(LEFT(H81,1)="-",ABS(H81),(IF(H81&gt;9,H81+2,11))))</f>
        <v>10</v>
      </c>
      <c r="AB81" s="111">
        <f aca="true" t="shared" si="64" ref="AB81:AB86">IF(H81="",0,IF(LEFT(H81,1)="-",(IF(ABS(H81)&gt;9,(ABS(H81)+2),11)),H81))</f>
        <v>12</v>
      </c>
      <c r="AC81" s="110">
        <f aca="true" t="shared" si="65" ref="AC81:AC86">IF(J81="",0,IF(LEFT(J81,1)="-",ABS(J81),(IF(J81&gt;9,J81+2,11))))</f>
        <v>9</v>
      </c>
      <c r="AD81" s="111">
        <f aca="true" t="shared" si="66" ref="AD81:AD86">IF(J81="",0,IF(LEFT(J81,1)="-",(IF(ABS(J81)&gt;9,(ABS(J81)+2),11)),J81))</f>
        <v>11</v>
      </c>
      <c r="AE81" s="110">
        <f aca="true" t="shared" si="67" ref="AE81:AE86">IF(L81="",0,IF(LEFT(L81,1)="-",ABS(L81),(IF(L81&gt;9,L81+2,11))))</f>
        <v>11</v>
      </c>
      <c r="AF81" s="111">
        <f aca="true" t="shared" si="68" ref="AF81:AF86">IF(L81="",0,IF(LEFT(L81,1)="-",(IF(ABS(L81)&gt;9,(ABS(L81)+2),11)),L81))</f>
        <v>2</v>
      </c>
      <c r="AG81" s="110">
        <f aca="true" t="shared" si="69" ref="AG81:AG86">IF(N81="",0,IF(LEFT(N81,1)="-",ABS(N81),(IF(N81&gt;9,N81+2,11))))</f>
        <v>11</v>
      </c>
      <c r="AH81" s="111">
        <f aca="true" t="shared" si="70" ref="AH81:AH86">IF(N81="",0,IF(LEFT(N81,1)="-",(IF(ABS(N81)&gt;9,(ABS(N81)+2),11)),N81))</f>
        <v>5</v>
      </c>
      <c r="AI81" s="13"/>
      <c r="AJ81" s="13"/>
      <c r="AK81" s="13"/>
      <c r="AL81" s="13"/>
    </row>
    <row r="82" spans="1:38" ht="15.75">
      <c r="A82" s="99" t="s">
        <v>340</v>
      </c>
      <c r="B82" s="100" t="str">
        <f>IF(B76&gt;"",B76,"")</f>
        <v>Håkan Nyberg</v>
      </c>
      <c r="C82" s="112">
        <f>IF(B78&gt;"",B78,"")</f>
      </c>
      <c r="D82" s="113"/>
      <c r="E82" s="102"/>
      <c r="F82" s="249"/>
      <c r="G82" s="250"/>
      <c r="H82" s="249"/>
      <c r="I82" s="250"/>
      <c r="J82" s="249"/>
      <c r="K82" s="250"/>
      <c r="L82" s="249"/>
      <c r="M82" s="250"/>
      <c r="N82" s="249"/>
      <c r="O82" s="250"/>
      <c r="P82" s="103">
        <f t="shared" si="57"/>
      </c>
      <c r="Q82" s="104">
        <f t="shared" si="58"/>
      </c>
      <c r="R82" s="114"/>
      <c r="S82" s="115"/>
      <c r="U82" s="107">
        <f t="shared" si="59"/>
        <v>0</v>
      </c>
      <c r="V82" s="108">
        <f t="shared" si="59"/>
        <v>0</v>
      </c>
      <c r="W82" s="109">
        <f t="shared" si="60"/>
        <v>0</v>
      </c>
      <c r="Y82" s="116">
        <f t="shared" si="61"/>
        <v>0</v>
      </c>
      <c r="Z82" s="117">
        <f t="shared" si="62"/>
        <v>0</v>
      </c>
      <c r="AA82" s="116">
        <f t="shared" si="63"/>
        <v>0</v>
      </c>
      <c r="AB82" s="117">
        <f t="shared" si="64"/>
        <v>0</v>
      </c>
      <c r="AC82" s="116">
        <f t="shared" si="65"/>
        <v>0</v>
      </c>
      <c r="AD82" s="117">
        <f t="shared" si="66"/>
        <v>0</v>
      </c>
      <c r="AE82" s="116">
        <f t="shared" si="67"/>
        <v>0</v>
      </c>
      <c r="AF82" s="117">
        <f t="shared" si="68"/>
        <v>0</v>
      </c>
      <c r="AG82" s="116">
        <f t="shared" si="69"/>
        <v>0</v>
      </c>
      <c r="AH82" s="117">
        <f t="shared" si="70"/>
        <v>0</v>
      </c>
      <c r="AI82" s="13"/>
      <c r="AJ82" s="13"/>
      <c r="AK82" s="13"/>
      <c r="AL82" s="13"/>
    </row>
    <row r="83" spans="1:38" ht="16.5" thickBot="1">
      <c r="A83" s="99" t="s">
        <v>341</v>
      </c>
      <c r="B83" s="118" t="str">
        <f>IF(B75&gt;"",B75,"")</f>
        <v>Samuli Soine</v>
      </c>
      <c r="C83" s="119">
        <f>IF(B78&gt;"",B78,"")</f>
      </c>
      <c r="D83" s="94"/>
      <c r="E83" s="95"/>
      <c r="F83" s="251"/>
      <c r="G83" s="252"/>
      <c r="H83" s="251"/>
      <c r="I83" s="252"/>
      <c r="J83" s="251"/>
      <c r="K83" s="252"/>
      <c r="L83" s="251"/>
      <c r="M83" s="252"/>
      <c r="N83" s="251"/>
      <c r="O83" s="252"/>
      <c r="P83" s="103">
        <f t="shared" si="57"/>
      </c>
      <c r="Q83" s="104">
        <f t="shared" si="58"/>
      </c>
      <c r="R83" s="114"/>
      <c r="S83" s="115"/>
      <c r="U83" s="107">
        <f t="shared" si="59"/>
        <v>0</v>
      </c>
      <c r="V83" s="108">
        <f t="shared" si="59"/>
        <v>0</v>
      </c>
      <c r="W83" s="109">
        <f t="shared" si="60"/>
        <v>0</v>
      </c>
      <c r="Y83" s="116">
        <f t="shared" si="61"/>
        <v>0</v>
      </c>
      <c r="Z83" s="117">
        <f t="shared" si="62"/>
        <v>0</v>
      </c>
      <c r="AA83" s="116">
        <f t="shared" si="63"/>
        <v>0</v>
      </c>
      <c r="AB83" s="117">
        <f t="shared" si="64"/>
        <v>0</v>
      </c>
      <c r="AC83" s="116">
        <f t="shared" si="65"/>
        <v>0</v>
      </c>
      <c r="AD83" s="117">
        <f t="shared" si="66"/>
        <v>0</v>
      </c>
      <c r="AE83" s="116">
        <f t="shared" si="67"/>
        <v>0</v>
      </c>
      <c r="AF83" s="117">
        <f t="shared" si="68"/>
        <v>0</v>
      </c>
      <c r="AG83" s="116">
        <f t="shared" si="69"/>
        <v>0</v>
      </c>
      <c r="AH83" s="117">
        <f t="shared" si="70"/>
        <v>0</v>
      </c>
      <c r="AI83" s="13"/>
      <c r="AJ83" s="13"/>
      <c r="AK83" s="13"/>
      <c r="AL83" s="13"/>
    </row>
    <row r="84" spans="1:38" ht="15.75">
      <c r="A84" s="99" t="s">
        <v>342</v>
      </c>
      <c r="B84" s="100" t="str">
        <f>IF(B76&gt;"",B76,"")</f>
        <v>Håkan Nyberg</v>
      </c>
      <c r="C84" s="112" t="str">
        <f>IF(B77&gt;"",B77,"")</f>
        <v>Jouni Nousiainen</v>
      </c>
      <c r="D84" s="86"/>
      <c r="E84" s="102"/>
      <c r="F84" s="243">
        <v>8</v>
      </c>
      <c r="G84" s="244"/>
      <c r="H84" s="243">
        <v>-14</v>
      </c>
      <c r="I84" s="244"/>
      <c r="J84" s="243">
        <v>7</v>
      </c>
      <c r="K84" s="244"/>
      <c r="L84" s="243">
        <v>-11</v>
      </c>
      <c r="M84" s="244"/>
      <c r="N84" s="243">
        <v>-5</v>
      </c>
      <c r="O84" s="244"/>
      <c r="P84" s="103">
        <f t="shared" si="57"/>
        <v>2</v>
      </c>
      <c r="Q84" s="104">
        <f t="shared" si="58"/>
        <v>3</v>
      </c>
      <c r="R84" s="114"/>
      <c r="S84" s="115"/>
      <c r="U84" s="107">
        <f t="shared" si="59"/>
        <v>52</v>
      </c>
      <c r="V84" s="108">
        <f t="shared" si="59"/>
        <v>55</v>
      </c>
      <c r="W84" s="109">
        <f t="shared" si="60"/>
        <v>-3</v>
      </c>
      <c r="Y84" s="116">
        <f t="shared" si="61"/>
        <v>11</v>
      </c>
      <c r="Z84" s="117">
        <f t="shared" si="62"/>
        <v>8</v>
      </c>
      <c r="AA84" s="116">
        <f t="shared" si="63"/>
        <v>14</v>
      </c>
      <c r="AB84" s="117">
        <f t="shared" si="64"/>
        <v>16</v>
      </c>
      <c r="AC84" s="116">
        <f t="shared" si="65"/>
        <v>11</v>
      </c>
      <c r="AD84" s="117">
        <f t="shared" si="66"/>
        <v>7</v>
      </c>
      <c r="AE84" s="116">
        <f t="shared" si="67"/>
        <v>11</v>
      </c>
      <c r="AF84" s="117">
        <f t="shared" si="68"/>
        <v>13</v>
      </c>
      <c r="AG84" s="116">
        <f t="shared" si="69"/>
        <v>5</v>
      </c>
      <c r="AH84" s="117">
        <f t="shared" si="70"/>
        <v>11</v>
      </c>
      <c r="AI84" s="13"/>
      <c r="AJ84" s="13"/>
      <c r="AK84" s="13"/>
      <c r="AL84" s="13"/>
    </row>
    <row r="85" spans="1:38" ht="15.75">
      <c r="A85" s="99" t="s">
        <v>343</v>
      </c>
      <c r="B85" s="100" t="str">
        <f>IF(B75&gt;"",B75,"")</f>
        <v>Samuli Soine</v>
      </c>
      <c r="C85" s="112" t="str">
        <f>IF(B76&gt;"",B76,"")</f>
        <v>Håkan Nyberg</v>
      </c>
      <c r="D85" s="113"/>
      <c r="E85" s="102"/>
      <c r="F85" s="249">
        <v>2</v>
      </c>
      <c r="G85" s="250"/>
      <c r="H85" s="249">
        <v>8</v>
      </c>
      <c r="I85" s="250"/>
      <c r="J85" s="253">
        <v>7</v>
      </c>
      <c r="K85" s="250"/>
      <c r="L85" s="249"/>
      <c r="M85" s="250"/>
      <c r="N85" s="249"/>
      <c r="O85" s="250"/>
      <c r="P85" s="103">
        <f t="shared" si="57"/>
        <v>3</v>
      </c>
      <c r="Q85" s="104">
        <f t="shared" si="58"/>
        <v>0</v>
      </c>
      <c r="R85" s="114"/>
      <c r="S85" s="115"/>
      <c r="U85" s="107">
        <f t="shared" si="59"/>
        <v>33</v>
      </c>
      <c r="V85" s="108">
        <f t="shared" si="59"/>
        <v>17</v>
      </c>
      <c r="W85" s="109">
        <f t="shared" si="60"/>
        <v>16</v>
      </c>
      <c r="Y85" s="116">
        <f t="shared" si="61"/>
        <v>11</v>
      </c>
      <c r="Z85" s="117">
        <f t="shared" si="62"/>
        <v>2</v>
      </c>
      <c r="AA85" s="116">
        <f t="shared" si="63"/>
        <v>11</v>
      </c>
      <c r="AB85" s="117">
        <f t="shared" si="64"/>
        <v>8</v>
      </c>
      <c r="AC85" s="116">
        <f t="shared" si="65"/>
        <v>11</v>
      </c>
      <c r="AD85" s="117">
        <f t="shared" si="66"/>
        <v>7</v>
      </c>
      <c r="AE85" s="116">
        <f t="shared" si="67"/>
        <v>0</v>
      </c>
      <c r="AF85" s="117">
        <f t="shared" si="68"/>
        <v>0</v>
      </c>
      <c r="AG85" s="116">
        <f t="shared" si="69"/>
        <v>0</v>
      </c>
      <c r="AH85" s="117">
        <f t="shared" si="70"/>
        <v>0</v>
      </c>
      <c r="AI85" s="13"/>
      <c r="AJ85" s="13"/>
      <c r="AK85" s="13"/>
      <c r="AL85" s="13"/>
    </row>
    <row r="86" spans="1:38" ht="16.5" thickBot="1">
      <c r="A86" s="120" t="s">
        <v>344</v>
      </c>
      <c r="B86" s="121" t="str">
        <f>IF(B77&gt;"",B77,"")</f>
        <v>Jouni Nousiainen</v>
      </c>
      <c r="C86" s="122">
        <f>IF(B78&gt;"",B78,"")</f>
      </c>
      <c r="D86" s="123"/>
      <c r="E86" s="124"/>
      <c r="F86" s="230"/>
      <c r="G86" s="231"/>
      <c r="H86" s="230"/>
      <c r="I86" s="231"/>
      <c r="J86" s="230"/>
      <c r="K86" s="231"/>
      <c r="L86" s="230"/>
      <c r="M86" s="231"/>
      <c r="N86" s="230"/>
      <c r="O86" s="231"/>
      <c r="P86" s="125">
        <f t="shared" si="57"/>
      </c>
      <c r="Q86" s="126">
        <f t="shared" si="58"/>
      </c>
      <c r="R86" s="127"/>
      <c r="S86" s="128"/>
      <c r="U86" s="107">
        <f t="shared" si="59"/>
        <v>0</v>
      </c>
      <c r="V86" s="108">
        <f t="shared" si="59"/>
        <v>0</v>
      </c>
      <c r="W86" s="109">
        <f t="shared" si="60"/>
        <v>0</v>
      </c>
      <c r="Y86" s="129">
        <f t="shared" si="61"/>
        <v>0</v>
      </c>
      <c r="Z86" s="130">
        <f t="shared" si="62"/>
        <v>0</v>
      </c>
      <c r="AA86" s="129">
        <f t="shared" si="63"/>
        <v>0</v>
      </c>
      <c r="AB86" s="130">
        <f t="shared" si="64"/>
        <v>0</v>
      </c>
      <c r="AC86" s="129">
        <f t="shared" si="65"/>
        <v>0</v>
      </c>
      <c r="AD86" s="130">
        <f t="shared" si="66"/>
        <v>0</v>
      </c>
      <c r="AE86" s="129">
        <f t="shared" si="67"/>
        <v>0</v>
      </c>
      <c r="AF86" s="130">
        <f t="shared" si="68"/>
        <v>0</v>
      </c>
      <c r="AG86" s="129">
        <f t="shared" si="69"/>
        <v>0</v>
      </c>
      <c r="AH86" s="130">
        <f t="shared" si="70"/>
        <v>0</v>
      </c>
      <c r="AI86" s="13"/>
      <c r="AJ86" s="13"/>
      <c r="AK86" s="13"/>
      <c r="AL86" s="13"/>
    </row>
    <row r="87" ht="13.5" thickTop="1"/>
    <row r="88" spans="1:38" ht="13.5" thickBo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</row>
    <row r="89" spans="1:38" ht="16.5" thickTop="1">
      <c r="A89" s="32"/>
      <c r="B89" s="33"/>
      <c r="C89" s="34"/>
      <c r="D89" s="34"/>
      <c r="E89" s="34"/>
      <c r="F89" s="35"/>
      <c r="G89" s="34"/>
      <c r="H89" s="36" t="s">
        <v>324</v>
      </c>
      <c r="I89" s="37"/>
      <c r="J89" s="213" t="s">
        <v>2</v>
      </c>
      <c r="K89" s="214"/>
      <c r="L89" s="214"/>
      <c r="M89" s="215"/>
      <c r="N89" s="216" t="s">
        <v>325</v>
      </c>
      <c r="O89" s="217"/>
      <c r="P89" s="217"/>
      <c r="Q89" s="218" t="s">
        <v>346</v>
      </c>
      <c r="R89" s="219"/>
      <c r="S89" s="220"/>
      <c r="AI89" s="13"/>
      <c r="AJ89" s="13"/>
      <c r="AK89" s="13"/>
      <c r="AL89" s="13"/>
    </row>
    <row r="90" spans="1:38" ht="16.5" thickBot="1">
      <c r="A90" s="38"/>
      <c r="B90" s="39"/>
      <c r="C90" s="40" t="s">
        <v>326</v>
      </c>
      <c r="D90" s="232"/>
      <c r="E90" s="233"/>
      <c r="F90" s="234"/>
      <c r="G90" s="235" t="s">
        <v>327</v>
      </c>
      <c r="H90" s="236"/>
      <c r="I90" s="236"/>
      <c r="J90" s="237"/>
      <c r="K90" s="237"/>
      <c r="L90" s="237"/>
      <c r="M90" s="238"/>
      <c r="N90" s="41" t="s">
        <v>328</v>
      </c>
      <c r="O90" s="42"/>
      <c r="P90" s="42"/>
      <c r="Q90" s="222"/>
      <c r="R90" s="222"/>
      <c r="S90" s="223"/>
      <c r="AI90" s="13"/>
      <c r="AJ90" s="13"/>
      <c r="AK90" s="13"/>
      <c r="AL90" s="13"/>
    </row>
    <row r="91" spans="1:38" ht="15.75" thickTop="1">
      <c r="A91" s="43"/>
      <c r="B91" s="44" t="s">
        <v>329</v>
      </c>
      <c r="C91" s="45" t="s">
        <v>330</v>
      </c>
      <c r="D91" s="226" t="s">
        <v>154</v>
      </c>
      <c r="E91" s="227"/>
      <c r="F91" s="226" t="s">
        <v>157</v>
      </c>
      <c r="G91" s="227"/>
      <c r="H91" s="226" t="s">
        <v>331</v>
      </c>
      <c r="I91" s="227"/>
      <c r="J91" s="226" t="s">
        <v>156</v>
      </c>
      <c r="K91" s="227"/>
      <c r="L91" s="226"/>
      <c r="M91" s="227"/>
      <c r="N91" s="46" t="s">
        <v>236</v>
      </c>
      <c r="O91" s="47" t="s">
        <v>332</v>
      </c>
      <c r="P91" s="48" t="s">
        <v>333</v>
      </c>
      <c r="Q91" s="49"/>
      <c r="R91" s="228" t="s">
        <v>50</v>
      </c>
      <c r="S91" s="229"/>
      <c r="U91" s="50" t="s">
        <v>334</v>
      </c>
      <c r="V91" s="51"/>
      <c r="W91" s="52" t="s">
        <v>335</v>
      </c>
      <c r="AI91" s="13"/>
      <c r="AJ91" s="13"/>
      <c r="AK91" s="13"/>
      <c r="AL91" s="13"/>
    </row>
    <row r="92" spans="1:38" ht="12.75">
      <c r="A92" s="53" t="s">
        <v>154</v>
      </c>
      <c r="B92" s="54"/>
      <c r="C92" s="68"/>
      <c r="D92" s="56"/>
      <c r="E92" s="57"/>
      <c r="F92" s="58">
        <f>+P102</f>
      </c>
      <c r="G92" s="59">
        <f>+Q102</f>
      </c>
      <c r="H92" s="58">
        <f>P98</f>
      </c>
      <c r="I92" s="59">
        <f>Q98</f>
      </c>
      <c r="J92" s="58">
        <f>P100</f>
      </c>
      <c r="K92" s="59">
        <f>Q100</f>
      </c>
      <c r="L92" s="58"/>
      <c r="M92" s="59"/>
      <c r="N92" s="60">
        <f>IF(SUM(D92:M92)=0,"",COUNTIF(E92:E95,"3"))</f>
      </c>
      <c r="O92" s="61">
        <f>IF(SUM(E92:N92)=0,"",COUNTIF(D92:D95,"3"))</f>
      </c>
      <c r="P92" s="62">
        <f>IF(SUM(D92:M92)=0,"",SUM(E92:E95))</f>
      </c>
      <c r="Q92" s="63">
        <f>IF(SUM(D92:M92)=0,"",SUM(D92:D95))</f>
      </c>
      <c r="R92" s="221"/>
      <c r="S92" s="212"/>
      <c r="U92" s="64">
        <f>+U98+U100+U102</f>
        <v>0</v>
      </c>
      <c r="V92" s="65">
        <f>+V98+V100+V102</f>
        <v>0</v>
      </c>
      <c r="W92" s="66">
        <f>+U92-V92</f>
        <v>0</v>
      </c>
      <c r="AI92" s="13"/>
      <c r="AJ92" s="13"/>
      <c r="AK92" s="13"/>
      <c r="AL92" s="13"/>
    </row>
    <row r="93" spans="1:38" ht="12.75">
      <c r="A93" s="67" t="s">
        <v>157</v>
      </c>
      <c r="B93" s="54" t="s">
        <v>184</v>
      </c>
      <c r="C93" s="68" t="s">
        <v>31</v>
      </c>
      <c r="D93" s="69">
        <f>+Q102</f>
      </c>
      <c r="E93" s="70">
        <f>+P102</f>
      </c>
      <c r="F93" s="71"/>
      <c r="G93" s="72"/>
      <c r="H93" s="69">
        <f>P101</f>
        <v>3</v>
      </c>
      <c r="I93" s="70">
        <f>Q101</f>
        <v>2</v>
      </c>
      <c r="J93" s="69">
        <f>P99</f>
        <v>3</v>
      </c>
      <c r="K93" s="70">
        <f>Q99</f>
        <v>0</v>
      </c>
      <c r="L93" s="69"/>
      <c r="M93" s="70"/>
      <c r="N93" s="60">
        <f>IF(SUM(D93:M93)=0,"",COUNTIF(G92:G95,"3"))</f>
        <v>2</v>
      </c>
      <c r="O93" s="61">
        <f>IF(SUM(E93:N93)=0,"",COUNTIF(F92:F95,"3"))</f>
        <v>0</v>
      </c>
      <c r="P93" s="62">
        <f>IF(SUM(D93:M93)=0,"",SUM(G92:G95))</f>
        <v>6</v>
      </c>
      <c r="Q93" s="63">
        <f>IF(SUM(D93:M93)=0,"",SUM(F92:F95))</f>
        <v>2</v>
      </c>
      <c r="R93" s="221"/>
      <c r="S93" s="212"/>
      <c r="U93" s="64">
        <f>+U99+U101+V102</f>
        <v>85</v>
      </c>
      <c r="V93" s="65">
        <f>+V99+V101+U102</f>
        <v>59</v>
      </c>
      <c r="W93" s="66">
        <f>+U93-V93</f>
        <v>26</v>
      </c>
      <c r="AI93" s="13"/>
      <c r="AJ93" s="13"/>
      <c r="AK93" s="13"/>
      <c r="AL93" s="13"/>
    </row>
    <row r="94" spans="1:38" ht="12.75">
      <c r="A94" s="67" t="s">
        <v>331</v>
      </c>
      <c r="B94" s="54" t="s">
        <v>173</v>
      </c>
      <c r="C94" s="68" t="s">
        <v>136</v>
      </c>
      <c r="D94" s="69">
        <f>+Q98</f>
      </c>
      <c r="E94" s="70">
        <f>+P98</f>
      </c>
      <c r="F94" s="69">
        <f>Q101</f>
        <v>2</v>
      </c>
      <c r="G94" s="70">
        <f>P101</f>
        <v>3</v>
      </c>
      <c r="H94" s="71"/>
      <c r="I94" s="72"/>
      <c r="J94" s="69">
        <f>P103</f>
        <v>3</v>
      </c>
      <c r="K94" s="70">
        <f>Q103</f>
        <v>2</v>
      </c>
      <c r="L94" s="69"/>
      <c r="M94" s="70"/>
      <c r="N94" s="60">
        <f>IF(SUM(D94:M94)=0,"",COUNTIF(I92:I95,"3"))</f>
        <v>1</v>
      </c>
      <c r="O94" s="61">
        <f>IF(SUM(E94:N94)=0,"",COUNTIF(H92:H95,"3"))</f>
        <v>1</v>
      </c>
      <c r="P94" s="62">
        <f>IF(SUM(D94:M94)=0,"",SUM(I92:I95))</f>
        <v>5</v>
      </c>
      <c r="Q94" s="63">
        <f>IF(SUM(D94:M94)=0,"",SUM(H92:H95))</f>
        <v>5</v>
      </c>
      <c r="R94" s="221"/>
      <c r="S94" s="212"/>
      <c r="U94" s="64">
        <f>+V98+V101+U103</f>
        <v>88</v>
      </c>
      <c r="V94" s="65">
        <f>+U98+U101+V103</f>
        <v>89</v>
      </c>
      <c r="W94" s="66">
        <f>+U94-V94</f>
        <v>-1</v>
      </c>
      <c r="AI94" s="13"/>
      <c r="AJ94" s="13"/>
      <c r="AK94" s="13"/>
      <c r="AL94" s="13"/>
    </row>
    <row r="95" spans="1:38" ht="13.5" thickBot="1">
      <c r="A95" s="73" t="s">
        <v>156</v>
      </c>
      <c r="B95" s="74" t="s">
        <v>172</v>
      </c>
      <c r="C95" s="75" t="s">
        <v>33</v>
      </c>
      <c r="D95" s="76">
        <f>Q100</f>
      </c>
      <c r="E95" s="77">
        <f>P100</f>
      </c>
      <c r="F95" s="76">
        <f>Q99</f>
        <v>0</v>
      </c>
      <c r="G95" s="77">
        <f>P99</f>
        <v>3</v>
      </c>
      <c r="H95" s="76">
        <f>Q103</f>
        <v>2</v>
      </c>
      <c r="I95" s="77">
        <f>P103</f>
        <v>3</v>
      </c>
      <c r="J95" s="78"/>
      <c r="K95" s="79"/>
      <c r="L95" s="76"/>
      <c r="M95" s="77"/>
      <c r="N95" s="80">
        <f>IF(SUM(D95:M95)=0,"",COUNTIF(K92:K95,"3"))</f>
        <v>0</v>
      </c>
      <c r="O95" s="81">
        <f>IF(SUM(E95:N95)=0,"",COUNTIF(J92:J95,"3"))</f>
        <v>2</v>
      </c>
      <c r="P95" s="82">
        <f>IF(SUM(D95:M96)=0,"",SUM(K92:K95))</f>
        <v>2</v>
      </c>
      <c r="Q95" s="83">
        <f>IF(SUM(D95:M95)=0,"",SUM(J92:J95))</f>
        <v>6</v>
      </c>
      <c r="R95" s="224"/>
      <c r="S95" s="225"/>
      <c r="U95" s="64">
        <f>+V99+V100+V103</f>
        <v>61</v>
      </c>
      <c r="V95" s="65">
        <f>+U99+U100+U103</f>
        <v>86</v>
      </c>
      <c r="W95" s="66">
        <f>+U95-V95</f>
        <v>-25</v>
      </c>
      <c r="AI95" s="13"/>
      <c r="AJ95" s="13"/>
      <c r="AK95" s="13"/>
      <c r="AL95" s="13"/>
    </row>
    <row r="96" spans="1:38" ht="15.75" thickTop="1">
      <c r="A96" s="84"/>
      <c r="B96" s="85" t="s">
        <v>336</v>
      </c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7"/>
      <c r="S96" s="88"/>
      <c r="U96" s="89"/>
      <c r="V96" s="90" t="s">
        <v>337</v>
      </c>
      <c r="W96" s="91">
        <f>SUM(W92:W95)</f>
        <v>0</v>
      </c>
      <c r="X96" s="90" t="str">
        <f>IF(W96=0,"OK","Virhe")</f>
        <v>OK</v>
      </c>
      <c r="AI96" s="13"/>
      <c r="AJ96" s="13"/>
      <c r="AK96" s="13"/>
      <c r="AL96" s="13"/>
    </row>
    <row r="97" spans="1:38" ht="15.75" thickBot="1">
      <c r="A97" s="92"/>
      <c r="B97" s="93" t="s">
        <v>338</v>
      </c>
      <c r="C97" s="94"/>
      <c r="D97" s="94"/>
      <c r="E97" s="95"/>
      <c r="F97" s="248" t="s">
        <v>51</v>
      </c>
      <c r="G97" s="240"/>
      <c r="H97" s="239" t="s">
        <v>52</v>
      </c>
      <c r="I97" s="240"/>
      <c r="J97" s="239" t="s">
        <v>53</v>
      </c>
      <c r="K97" s="240"/>
      <c r="L97" s="239" t="s">
        <v>68</v>
      </c>
      <c r="M97" s="240"/>
      <c r="N97" s="239" t="s">
        <v>69</v>
      </c>
      <c r="O97" s="240"/>
      <c r="P97" s="241" t="s">
        <v>48</v>
      </c>
      <c r="Q97" s="242"/>
      <c r="S97" s="96"/>
      <c r="U97" s="97" t="s">
        <v>334</v>
      </c>
      <c r="V97" s="98"/>
      <c r="W97" s="52" t="s">
        <v>335</v>
      </c>
      <c r="AI97" s="13"/>
      <c r="AJ97" s="13"/>
      <c r="AK97" s="13"/>
      <c r="AL97" s="13"/>
    </row>
    <row r="98" spans="1:38" ht="15.75">
      <c r="A98" s="99" t="s">
        <v>339</v>
      </c>
      <c r="B98" s="100">
        <f>IF(B92&gt;"",B92,"")</f>
      </c>
      <c r="C98" s="101" t="str">
        <f>IF(B94&gt;"",B94,"")</f>
        <v>Aleksi Hyttinen</v>
      </c>
      <c r="D98" s="86"/>
      <c r="E98" s="102"/>
      <c r="F98" s="245"/>
      <c r="G98" s="246"/>
      <c r="H98" s="243"/>
      <c r="I98" s="244"/>
      <c r="J98" s="243"/>
      <c r="K98" s="244"/>
      <c r="L98" s="243"/>
      <c r="M98" s="244"/>
      <c r="N98" s="247"/>
      <c r="O98" s="244"/>
      <c r="P98" s="103">
        <f aca="true" t="shared" si="71" ref="P98:P103">IF(COUNT(F98:N98)=0,"",COUNTIF(F98:N98,"&gt;=0"))</f>
      </c>
      <c r="Q98" s="104">
        <f aca="true" t="shared" si="72" ref="Q98:Q103">IF(COUNT(F98:N98)=0,"",(IF(LEFT(F98,1)="-",1,0)+IF(LEFT(H98,1)="-",1,0)+IF(LEFT(J98,1)="-",1,0)+IF(LEFT(L98,1)="-",1,0)+IF(LEFT(N98,1)="-",1,0)))</f>
      </c>
      <c r="R98" s="105"/>
      <c r="S98" s="106"/>
      <c r="U98" s="107">
        <f aca="true" t="shared" si="73" ref="U98:V103">+Y98+AA98+AC98+AE98+AG98</f>
        <v>0</v>
      </c>
      <c r="V98" s="108">
        <f t="shared" si="73"/>
        <v>0</v>
      </c>
      <c r="W98" s="109">
        <f aca="true" t="shared" si="74" ref="W98:W103">+U98-V98</f>
        <v>0</v>
      </c>
      <c r="Y98" s="110">
        <f aca="true" t="shared" si="75" ref="Y98:Y103">IF(F98="",0,IF(LEFT(F98,1)="-",ABS(F98),(IF(F98&gt;9,F98+2,11))))</f>
        <v>0</v>
      </c>
      <c r="Z98" s="111">
        <f aca="true" t="shared" si="76" ref="Z98:Z103">IF(F98="",0,IF(LEFT(F98,1)="-",(IF(ABS(F98)&gt;9,(ABS(F98)+2),11)),F98))</f>
        <v>0</v>
      </c>
      <c r="AA98" s="110">
        <f aca="true" t="shared" si="77" ref="AA98:AA103">IF(H98="",0,IF(LEFT(H98,1)="-",ABS(H98),(IF(H98&gt;9,H98+2,11))))</f>
        <v>0</v>
      </c>
      <c r="AB98" s="111">
        <f aca="true" t="shared" si="78" ref="AB98:AB103">IF(H98="",0,IF(LEFT(H98,1)="-",(IF(ABS(H98)&gt;9,(ABS(H98)+2),11)),H98))</f>
        <v>0</v>
      </c>
      <c r="AC98" s="110">
        <f aca="true" t="shared" si="79" ref="AC98:AC103">IF(J98="",0,IF(LEFT(J98,1)="-",ABS(J98),(IF(J98&gt;9,J98+2,11))))</f>
        <v>0</v>
      </c>
      <c r="AD98" s="111">
        <f aca="true" t="shared" si="80" ref="AD98:AD103">IF(J98="",0,IF(LEFT(J98,1)="-",(IF(ABS(J98)&gt;9,(ABS(J98)+2),11)),J98))</f>
        <v>0</v>
      </c>
      <c r="AE98" s="110">
        <f aca="true" t="shared" si="81" ref="AE98:AE103">IF(L98="",0,IF(LEFT(L98,1)="-",ABS(L98),(IF(L98&gt;9,L98+2,11))))</f>
        <v>0</v>
      </c>
      <c r="AF98" s="111">
        <f aca="true" t="shared" si="82" ref="AF98:AF103">IF(L98="",0,IF(LEFT(L98,1)="-",(IF(ABS(L98)&gt;9,(ABS(L98)+2),11)),L98))</f>
        <v>0</v>
      </c>
      <c r="AG98" s="110">
        <f aca="true" t="shared" si="83" ref="AG98:AG103">IF(N98="",0,IF(LEFT(N98,1)="-",ABS(N98),(IF(N98&gt;9,N98+2,11))))</f>
        <v>0</v>
      </c>
      <c r="AH98" s="111">
        <f aca="true" t="shared" si="84" ref="AH98:AH103">IF(N98="",0,IF(LEFT(N98,1)="-",(IF(ABS(N98)&gt;9,(ABS(N98)+2),11)),N98))</f>
        <v>0</v>
      </c>
      <c r="AI98" s="13"/>
      <c r="AJ98" s="13"/>
      <c r="AK98" s="13"/>
      <c r="AL98" s="13"/>
    </row>
    <row r="99" spans="1:38" ht="15.75">
      <c r="A99" s="99" t="s">
        <v>340</v>
      </c>
      <c r="B99" s="100" t="str">
        <f>IF(B93&gt;"",B93,"")</f>
        <v>Marko Holopainen</v>
      </c>
      <c r="C99" s="112" t="str">
        <f>IF(B95&gt;"",B95,"")</f>
        <v>Svetlana Kirichenko</v>
      </c>
      <c r="D99" s="113"/>
      <c r="E99" s="102"/>
      <c r="F99" s="249">
        <v>6</v>
      </c>
      <c r="G99" s="250"/>
      <c r="H99" s="249">
        <v>11</v>
      </c>
      <c r="I99" s="250"/>
      <c r="J99" s="249">
        <v>5</v>
      </c>
      <c r="K99" s="250"/>
      <c r="L99" s="249"/>
      <c r="M99" s="250"/>
      <c r="N99" s="249"/>
      <c r="O99" s="250"/>
      <c r="P99" s="103">
        <f t="shared" si="71"/>
        <v>3</v>
      </c>
      <c r="Q99" s="104">
        <f t="shared" si="72"/>
        <v>0</v>
      </c>
      <c r="R99" s="114"/>
      <c r="S99" s="115"/>
      <c r="U99" s="107">
        <f t="shared" si="73"/>
        <v>35</v>
      </c>
      <c r="V99" s="108">
        <f t="shared" si="73"/>
        <v>22</v>
      </c>
      <c r="W99" s="109">
        <f t="shared" si="74"/>
        <v>13</v>
      </c>
      <c r="Y99" s="116">
        <f t="shared" si="75"/>
        <v>11</v>
      </c>
      <c r="Z99" s="117">
        <f t="shared" si="76"/>
        <v>6</v>
      </c>
      <c r="AA99" s="116">
        <f t="shared" si="77"/>
        <v>13</v>
      </c>
      <c r="AB99" s="117">
        <f t="shared" si="78"/>
        <v>11</v>
      </c>
      <c r="AC99" s="116">
        <f t="shared" si="79"/>
        <v>11</v>
      </c>
      <c r="AD99" s="117">
        <f t="shared" si="80"/>
        <v>5</v>
      </c>
      <c r="AE99" s="116">
        <f t="shared" si="81"/>
        <v>0</v>
      </c>
      <c r="AF99" s="117">
        <f t="shared" si="82"/>
        <v>0</v>
      </c>
      <c r="AG99" s="116">
        <f t="shared" si="83"/>
        <v>0</v>
      </c>
      <c r="AH99" s="117">
        <f t="shared" si="84"/>
        <v>0</v>
      </c>
      <c r="AI99" s="13"/>
      <c r="AJ99" s="13"/>
      <c r="AK99" s="13"/>
      <c r="AL99" s="13"/>
    </row>
    <row r="100" spans="1:38" ht="16.5" thickBot="1">
      <c r="A100" s="99" t="s">
        <v>341</v>
      </c>
      <c r="B100" s="118">
        <f>IF(B92&gt;"",B92,"")</f>
      </c>
      <c r="C100" s="119" t="str">
        <f>IF(B95&gt;"",B95,"")</f>
        <v>Svetlana Kirichenko</v>
      </c>
      <c r="D100" s="94"/>
      <c r="E100" s="95"/>
      <c r="F100" s="251"/>
      <c r="G100" s="252"/>
      <c r="H100" s="251"/>
      <c r="I100" s="252"/>
      <c r="J100" s="251"/>
      <c r="K100" s="252"/>
      <c r="L100" s="251"/>
      <c r="M100" s="252"/>
      <c r="N100" s="251"/>
      <c r="O100" s="252"/>
      <c r="P100" s="103">
        <f t="shared" si="71"/>
      </c>
      <c r="Q100" s="104">
        <f t="shared" si="72"/>
      </c>
      <c r="R100" s="114"/>
      <c r="S100" s="115"/>
      <c r="U100" s="107">
        <f t="shared" si="73"/>
        <v>0</v>
      </c>
      <c r="V100" s="108">
        <f t="shared" si="73"/>
        <v>0</v>
      </c>
      <c r="W100" s="109">
        <f t="shared" si="74"/>
        <v>0</v>
      </c>
      <c r="Y100" s="116">
        <f t="shared" si="75"/>
        <v>0</v>
      </c>
      <c r="Z100" s="117">
        <f t="shared" si="76"/>
        <v>0</v>
      </c>
      <c r="AA100" s="116">
        <f t="shared" si="77"/>
        <v>0</v>
      </c>
      <c r="AB100" s="117">
        <f t="shared" si="78"/>
        <v>0</v>
      </c>
      <c r="AC100" s="116">
        <f t="shared" si="79"/>
        <v>0</v>
      </c>
      <c r="AD100" s="117">
        <f t="shared" si="80"/>
        <v>0</v>
      </c>
      <c r="AE100" s="116">
        <f t="shared" si="81"/>
        <v>0</v>
      </c>
      <c r="AF100" s="117">
        <f t="shared" si="82"/>
        <v>0</v>
      </c>
      <c r="AG100" s="116">
        <f t="shared" si="83"/>
        <v>0</v>
      </c>
      <c r="AH100" s="117">
        <f t="shared" si="84"/>
        <v>0</v>
      </c>
      <c r="AI100" s="13"/>
      <c r="AJ100" s="13"/>
      <c r="AK100" s="13"/>
      <c r="AL100" s="13"/>
    </row>
    <row r="101" spans="1:38" ht="15.75">
      <c r="A101" s="99" t="s">
        <v>342</v>
      </c>
      <c r="B101" s="100" t="str">
        <f>IF(B93&gt;"",B93,"")</f>
        <v>Marko Holopainen</v>
      </c>
      <c r="C101" s="112" t="str">
        <f>IF(B94&gt;"",B94,"")</f>
        <v>Aleksi Hyttinen</v>
      </c>
      <c r="D101" s="86"/>
      <c r="E101" s="102"/>
      <c r="F101" s="243">
        <v>-9</v>
      </c>
      <c r="G101" s="244"/>
      <c r="H101" s="243">
        <v>8</v>
      </c>
      <c r="I101" s="244"/>
      <c r="J101" s="243">
        <v>4</v>
      </c>
      <c r="K101" s="244"/>
      <c r="L101" s="243">
        <v>-8</v>
      </c>
      <c r="M101" s="244"/>
      <c r="N101" s="243">
        <v>3</v>
      </c>
      <c r="O101" s="244"/>
      <c r="P101" s="103">
        <f t="shared" si="71"/>
        <v>3</v>
      </c>
      <c r="Q101" s="104">
        <f t="shared" si="72"/>
        <v>2</v>
      </c>
      <c r="R101" s="114"/>
      <c r="S101" s="115"/>
      <c r="U101" s="107">
        <f t="shared" si="73"/>
        <v>50</v>
      </c>
      <c r="V101" s="108">
        <f t="shared" si="73"/>
        <v>37</v>
      </c>
      <c r="W101" s="109">
        <f t="shared" si="74"/>
        <v>13</v>
      </c>
      <c r="Y101" s="116">
        <f t="shared" si="75"/>
        <v>9</v>
      </c>
      <c r="Z101" s="117">
        <f t="shared" si="76"/>
        <v>11</v>
      </c>
      <c r="AA101" s="116">
        <f t="shared" si="77"/>
        <v>11</v>
      </c>
      <c r="AB101" s="117">
        <f t="shared" si="78"/>
        <v>8</v>
      </c>
      <c r="AC101" s="116">
        <f t="shared" si="79"/>
        <v>11</v>
      </c>
      <c r="AD101" s="117">
        <f t="shared" si="80"/>
        <v>4</v>
      </c>
      <c r="AE101" s="116">
        <f t="shared" si="81"/>
        <v>8</v>
      </c>
      <c r="AF101" s="117">
        <f t="shared" si="82"/>
        <v>11</v>
      </c>
      <c r="AG101" s="116">
        <f t="shared" si="83"/>
        <v>11</v>
      </c>
      <c r="AH101" s="117">
        <f t="shared" si="84"/>
        <v>3</v>
      </c>
      <c r="AI101" s="13"/>
      <c r="AJ101" s="13"/>
      <c r="AK101" s="13"/>
      <c r="AL101" s="13"/>
    </row>
    <row r="102" spans="1:38" ht="15.75">
      <c r="A102" s="99" t="s">
        <v>343</v>
      </c>
      <c r="B102" s="100">
        <f>IF(B92&gt;"",B92,"")</f>
      </c>
      <c r="C102" s="112" t="str">
        <f>IF(B93&gt;"",B93,"")</f>
        <v>Marko Holopainen</v>
      </c>
      <c r="D102" s="113"/>
      <c r="E102" s="102"/>
      <c r="F102" s="249"/>
      <c r="G102" s="250"/>
      <c r="H102" s="249"/>
      <c r="I102" s="250"/>
      <c r="J102" s="253"/>
      <c r="K102" s="250"/>
      <c r="L102" s="249"/>
      <c r="M102" s="250"/>
      <c r="N102" s="249"/>
      <c r="O102" s="250"/>
      <c r="P102" s="103">
        <f t="shared" si="71"/>
      </c>
      <c r="Q102" s="104">
        <f t="shared" si="72"/>
      </c>
      <c r="R102" s="114"/>
      <c r="S102" s="115"/>
      <c r="U102" s="107">
        <f t="shared" si="73"/>
        <v>0</v>
      </c>
      <c r="V102" s="108">
        <f t="shared" si="73"/>
        <v>0</v>
      </c>
      <c r="W102" s="109">
        <f t="shared" si="74"/>
        <v>0</v>
      </c>
      <c r="Y102" s="116">
        <f t="shared" si="75"/>
        <v>0</v>
      </c>
      <c r="Z102" s="117">
        <f t="shared" si="76"/>
        <v>0</v>
      </c>
      <c r="AA102" s="116">
        <f t="shared" si="77"/>
        <v>0</v>
      </c>
      <c r="AB102" s="117">
        <f t="shared" si="78"/>
        <v>0</v>
      </c>
      <c r="AC102" s="116">
        <f t="shared" si="79"/>
        <v>0</v>
      </c>
      <c r="AD102" s="117">
        <f t="shared" si="80"/>
        <v>0</v>
      </c>
      <c r="AE102" s="116">
        <f t="shared" si="81"/>
        <v>0</v>
      </c>
      <c r="AF102" s="117">
        <f t="shared" si="82"/>
        <v>0</v>
      </c>
      <c r="AG102" s="116">
        <f t="shared" si="83"/>
        <v>0</v>
      </c>
      <c r="AH102" s="117">
        <f t="shared" si="84"/>
        <v>0</v>
      </c>
      <c r="AI102" s="13"/>
      <c r="AJ102" s="13"/>
      <c r="AK102" s="13"/>
      <c r="AL102" s="13"/>
    </row>
    <row r="103" spans="1:38" ht="16.5" thickBot="1">
      <c r="A103" s="120" t="s">
        <v>344</v>
      </c>
      <c r="B103" s="121" t="str">
        <f>IF(B94&gt;"",B94,"")</f>
        <v>Aleksi Hyttinen</v>
      </c>
      <c r="C103" s="122" t="str">
        <f>IF(B95&gt;"",B95,"")</f>
        <v>Svetlana Kirichenko</v>
      </c>
      <c r="D103" s="123"/>
      <c r="E103" s="124"/>
      <c r="F103" s="230">
        <v>-9</v>
      </c>
      <c r="G103" s="231"/>
      <c r="H103" s="230">
        <v>-8</v>
      </c>
      <c r="I103" s="231"/>
      <c r="J103" s="230">
        <v>4</v>
      </c>
      <c r="K103" s="231"/>
      <c r="L103" s="230">
        <v>3</v>
      </c>
      <c r="M103" s="231"/>
      <c r="N103" s="230">
        <v>10</v>
      </c>
      <c r="O103" s="231"/>
      <c r="P103" s="125">
        <f t="shared" si="71"/>
        <v>3</v>
      </c>
      <c r="Q103" s="126">
        <f t="shared" si="72"/>
        <v>2</v>
      </c>
      <c r="R103" s="127"/>
      <c r="S103" s="128"/>
      <c r="U103" s="107">
        <f t="shared" si="73"/>
        <v>51</v>
      </c>
      <c r="V103" s="108">
        <f t="shared" si="73"/>
        <v>39</v>
      </c>
      <c r="W103" s="109">
        <f t="shared" si="74"/>
        <v>12</v>
      </c>
      <c r="Y103" s="129">
        <f t="shared" si="75"/>
        <v>9</v>
      </c>
      <c r="Z103" s="130">
        <f t="shared" si="76"/>
        <v>11</v>
      </c>
      <c r="AA103" s="129">
        <f t="shared" si="77"/>
        <v>8</v>
      </c>
      <c r="AB103" s="130">
        <f t="shared" si="78"/>
        <v>11</v>
      </c>
      <c r="AC103" s="129">
        <f t="shared" si="79"/>
        <v>11</v>
      </c>
      <c r="AD103" s="130">
        <f t="shared" si="80"/>
        <v>4</v>
      </c>
      <c r="AE103" s="129">
        <f t="shared" si="81"/>
        <v>11</v>
      </c>
      <c r="AF103" s="130">
        <f t="shared" si="82"/>
        <v>3</v>
      </c>
      <c r="AG103" s="129">
        <f t="shared" si="83"/>
        <v>12</v>
      </c>
      <c r="AH103" s="130">
        <f t="shared" si="84"/>
        <v>10</v>
      </c>
      <c r="AI103" s="13"/>
      <c r="AJ103" s="13"/>
      <c r="AK103" s="13"/>
      <c r="AL103" s="13"/>
    </row>
    <row r="104" ht="13.5" thickTop="1"/>
    <row r="105" spans="1:38" ht="13.5" thickBo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</row>
    <row r="106" spans="1:38" ht="16.5" thickTop="1">
      <c r="A106" s="32"/>
      <c r="B106" s="33"/>
      <c r="C106" s="34"/>
      <c r="D106" s="34"/>
      <c r="E106" s="34"/>
      <c r="F106" s="35"/>
      <c r="G106" s="34"/>
      <c r="H106" s="36" t="s">
        <v>324</v>
      </c>
      <c r="I106" s="37"/>
      <c r="J106" s="213" t="s">
        <v>2</v>
      </c>
      <c r="K106" s="214"/>
      <c r="L106" s="214"/>
      <c r="M106" s="215"/>
      <c r="N106" s="216" t="s">
        <v>325</v>
      </c>
      <c r="O106" s="217"/>
      <c r="P106" s="217"/>
      <c r="Q106" s="218" t="s">
        <v>366</v>
      </c>
      <c r="R106" s="219"/>
      <c r="S106" s="220"/>
      <c r="AI106" s="13"/>
      <c r="AJ106" s="13"/>
      <c r="AK106" s="13"/>
      <c r="AL106" s="13"/>
    </row>
    <row r="107" spans="1:38" ht="16.5" thickBot="1">
      <c r="A107" s="38"/>
      <c r="B107" s="39"/>
      <c r="C107" s="40" t="s">
        <v>326</v>
      </c>
      <c r="D107" s="232"/>
      <c r="E107" s="233"/>
      <c r="F107" s="234"/>
      <c r="G107" s="235" t="s">
        <v>327</v>
      </c>
      <c r="H107" s="236"/>
      <c r="I107" s="236"/>
      <c r="J107" s="237"/>
      <c r="K107" s="237"/>
      <c r="L107" s="237"/>
      <c r="M107" s="238"/>
      <c r="N107" s="41" t="s">
        <v>328</v>
      </c>
      <c r="O107" s="42"/>
      <c r="P107" s="42"/>
      <c r="Q107" s="222"/>
      <c r="R107" s="222"/>
      <c r="S107" s="223"/>
      <c r="AI107" s="13"/>
      <c r="AJ107" s="13"/>
      <c r="AK107" s="13"/>
      <c r="AL107" s="13"/>
    </row>
    <row r="108" spans="1:38" ht="15.75" thickTop="1">
      <c r="A108" s="43"/>
      <c r="B108" s="44" t="s">
        <v>329</v>
      </c>
      <c r="C108" s="45" t="s">
        <v>330</v>
      </c>
      <c r="D108" s="226" t="s">
        <v>154</v>
      </c>
      <c r="E108" s="227"/>
      <c r="F108" s="226" t="s">
        <v>157</v>
      </c>
      <c r="G108" s="227"/>
      <c r="H108" s="226" t="s">
        <v>331</v>
      </c>
      <c r="I108" s="227"/>
      <c r="J108" s="226" t="s">
        <v>156</v>
      </c>
      <c r="K108" s="227"/>
      <c r="L108" s="226"/>
      <c r="M108" s="227"/>
      <c r="N108" s="46" t="s">
        <v>236</v>
      </c>
      <c r="O108" s="47" t="s">
        <v>332</v>
      </c>
      <c r="P108" s="48" t="s">
        <v>333</v>
      </c>
      <c r="Q108" s="49"/>
      <c r="R108" s="228" t="s">
        <v>50</v>
      </c>
      <c r="S108" s="229"/>
      <c r="U108" s="50" t="s">
        <v>334</v>
      </c>
      <c r="V108" s="51"/>
      <c r="W108" s="52" t="s">
        <v>335</v>
      </c>
      <c r="AI108" s="13"/>
      <c r="AJ108" s="13"/>
      <c r="AK108" s="13"/>
      <c r="AL108" s="13"/>
    </row>
    <row r="109" spans="1:38" ht="12.75">
      <c r="A109" s="53" t="s">
        <v>154</v>
      </c>
      <c r="B109" s="54" t="s">
        <v>117</v>
      </c>
      <c r="C109" s="55" t="s">
        <v>31</v>
      </c>
      <c r="D109" s="56"/>
      <c r="E109" s="57"/>
      <c r="F109" s="58">
        <f>+P119</f>
        <v>3</v>
      </c>
      <c r="G109" s="59">
        <f>+Q119</f>
        <v>1</v>
      </c>
      <c r="H109" s="58">
        <f>P115</f>
        <v>3</v>
      </c>
      <c r="I109" s="59">
        <f>Q115</f>
        <v>0</v>
      </c>
      <c r="J109" s="58">
        <f>P117</f>
        <v>3</v>
      </c>
      <c r="K109" s="59">
        <f>Q117</f>
        <v>0</v>
      </c>
      <c r="L109" s="58"/>
      <c r="M109" s="59"/>
      <c r="N109" s="60">
        <f>IF(SUM(D109:M109)=0,"",COUNTIF(E109:E112,"3"))</f>
        <v>3</v>
      </c>
      <c r="O109" s="61">
        <f>IF(SUM(E109:N109)=0,"",COUNTIF(D109:D112,"3"))</f>
        <v>0</v>
      </c>
      <c r="P109" s="62">
        <f>IF(SUM(D109:M109)=0,"",SUM(E109:E112))</f>
        <v>9</v>
      </c>
      <c r="Q109" s="63">
        <f>IF(SUM(D109:M109)=0,"",SUM(D109:D112))</f>
        <v>1</v>
      </c>
      <c r="R109" s="221"/>
      <c r="S109" s="212"/>
      <c r="U109" s="64">
        <f>+U115+U117+U119</f>
        <v>108</v>
      </c>
      <c r="V109" s="65">
        <f>+V115+V117+V119</f>
        <v>51</v>
      </c>
      <c r="W109" s="66">
        <f>+U109-V109</f>
        <v>57</v>
      </c>
      <c r="AI109" s="13"/>
      <c r="AJ109" s="13"/>
      <c r="AK109" s="13"/>
      <c r="AL109" s="13"/>
    </row>
    <row r="110" spans="1:38" ht="12.75">
      <c r="A110" s="67" t="s">
        <v>157</v>
      </c>
      <c r="B110" s="54" t="s">
        <v>186</v>
      </c>
      <c r="C110" s="68" t="s">
        <v>136</v>
      </c>
      <c r="D110" s="69">
        <f>+Q119</f>
        <v>1</v>
      </c>
      <c r="E110" s="70">
        <f>+P119</f>
        <v>3</v>
      </c>
      <c r="F110" s="71"/>
      <c r="G110" s="72"/>
      <c r="H110" s="69">
        <f>P118</f>
        <v>3</v>
      </c>
      <c r="I110" s="70">
        <f>Q118</f>
        <v>1</v>
      </c>
      <c r="J110" s="69">
        <f>P116</f>
        <v>2</v>
      </c>
      <c r="K110" s="70">
        <f>Q116</f>
        <v>3</v>
      </c>
      <c r="L110" s="69"/>
      <c r="M110" s="70"/>
      <c r="N110" s="60">
        <f>IF(SUM(D110:M110)=0,"",COUNTIF(G109:G112,"3"))</f>
        <v>1</v>
      </c>
      <c r="O110" s="61">
        <f>IF(SUM(E110:N110)=0,"",COUNTIF(F109:F112,"3"))</f>
        <v>2</v>
      </c>
      <c r="P110" s="62">
        <f>IF(SUM(D110:M110)=0,"",SUM(G109:G112))</f>
        <v>6</v>
      </c>
      <c r="Q110" s="63">
        <f>IF(SUM(D110:M110)=0,"",SUM(F109:F112))</f>
        <v>7</v>
      </c>
      <c r="R110" s="221"/>
      <c r="S110" s="212"/>
      <c r="U110" s="64">
        <f>+U116+U118+V119</f>
        <v>119</v>
      </c>
      <c r="V110" s="65">
        <f>+V116+V118+U119</f>
        <v>124</v>
      </c>
      <c r="W110" s="66">
        <f>+U110-V110</f>
        <v>-5</v>
      </c>
      <c r="AI110" s="13"/>
      <c r="AJ110" s="13"/>
      <c r="AK110" s="13"/>
      <c r="AL110" s="13"/>
    </row>
    <row r="111" spans="1:38" ht="12.75">
      <c r="A111" s="67" t="s">
        <v>331</v>
      </c>
      <c r="B111" s="54" t="s">
        <v>188</v>
      </c>
      <c r="C111" s="68" t="s">
        <v>44</v>
      </c>
      <c r="D111" s="69">
        <f>+Q115</f>
        <v>0</v>
      </c>
      <c r="E111" s="70">
        <f>+P115</f>
        <v>3</v>
      </c>
      <c r="F111" s="69">
        <f>Q118</f>
        <v>1</v>
      </c>
      <c r="G111" s="70">
        <f>P118</f>
        <v>3</v>
      </c>
      <c r="H111" s="71"/>
      <c r="I111" s="72"/>
      <c r="J111" s="69">
        <f>P120</f>
        <v>3</v>
      </c>
      <c r="K111" s="70">
        <f>Q120</f>
        <v>0</v>
      </c>
      <c r="L111" s="69"/>
      <c r="M111" s="70"/>
      <c r="N111" s="60">
        <f>IF(SUM(D111:M111)=0,"",COUNTIF(I109:I112,"3"))</f>
        <v>1</v>
      </c>
      <c r="O111" s="61">
        <f>IF(SUM(E111:N111)=0,"",COUNTIF(H109:H112,"3"))</f>
        <v>2</v>
      </c>
      <c r="P111" s="62">
        <f>IF(SUM(D111:M111)=0,"",SUM(I109:I112))</f>
        <v>4</v>
      </c>
      <c r="Q111" s="63">
        <f>IF(SUM(D111:M111)=0,"",SUM(H109:H112))</f>
        <v>6</v>
      </c>
      <c r="R111" s="221"/>
      <c r="S111" s="212"/>
      <c r="U111" s="64">
        <f>+V115+V118+U120</f>
        <v>78</v>
      </c>
      <c r="V111" s="65">
        <f>+U115+U118+V120</f>
        <v>93</v>
      </c>
      <c r="W111" s="66">
        <f>+U111-V111</f>
        <v>-15</v>
      </c>
      <c r="AI111" s="13"/>
      <c r="AJ111" s="13"/>
      <c r="AK111" s="13"/>
      <c r="AL111" s="13"/>
    </row>
    <row r="112" spans="1:38" ht="13.5" thickBot="1">
      <c r="A112" s="73" t="s">
        <v>156</v>
      </c>
      <c r="B112" s="74" t="s">
        <v>232</v>
      </c>
      <c r="C112" s="75" t="s">
        <v>198</v>
      </c>
      <c r="D112" s="76">
        <f>Q117</f>
        <v>0</v>
      </c>
      <c r="E112" s="77">
        <f>P117</f>
        <v>3</v>
      </c>
      <c r="F112" s="76">
        <f>Q116</f>
        <v>3</v>
      </c>
      <c r="G112" s="77">
        <f>P116</f>
        <v>2</v>
      </c>
      <c r="H112" s="76">
        <f>Q120</f>
        <v>0</v>
      </c>
      <c r="I112" s="77">
        <f>P120</f>
        <v>3</v>
      </c>
      <c r="J112" s="78"/>
      <c r="K112" s="79"/>
      <c r="L112" s="76"/>
      <c r="M112" s="77"/>
      <c r="N112" s="80">
        <f>IF(SUM(D112:M112)=0,"",COUNTIF(K109:K112,"3"))</f>
        <v>1</v>
      </c>
      <c r="O112" s="81">
        <f>IF(SUM(E112:N112)=0,"",COUNTIF(J109:J112,"3"))</f>
        <v>2</v>
      </c>
      <c r="P112" s="82">
        <f>IF(SUM(D112:M113)=0,"",SUM(K109:K112))</f>
        <v>3</v>
      </c>
      <c r="Q112" s="83">
        <f>IF(SUM(D112:M112)=0,"",SUM(J109:J112))</f>
        <v>8</v>
      </c>
      <c r="R112" s="224"/>
      <c r="S112" s="225"/>
      <c r="U112" s="64">
        <f>+V116+V117+V120</f>
        <v>78</v>
      </c>
      <c r="V112" s="65">
        <f>+U116+U117+U120</f>
        <v>115</v>
      </c>
      <c r="W112" s="66">
        <f>+U112-V112</f>
        <v>-37</v>
      </c>
      <c r="AI112" s="13"/>
      <c r="AJ112" s="13"/>
      <c r="AK112" s="13"/>
      <c r="AL112" s="13"/>
    </row>
    <row r="113" spans="1:38" ht="15.75" thickTop="1">
      <c r="A113" s="84"/>
      <c r="B113" s="85" t="s">
        <v>336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7"/>
      <c r="S113" s="88"/>
      <c r="U113" s="89"/>
      <c r="V113" s="90" t="s">
        <v>337</v>
      </c>
      <c r="W113" s="91">
        <f>SUM(W109:W112)</f>
        <v>0</v>
      </c>
      <c r="X113" s="90" t="str">
        <f>IF(W113=0,"OK","Virhe")</f>
        <v>OK</v>
      </c>
      <c r="AI113" s="13"/>
      <c r="AJ113" s="13"/>
      <c r="AK113" s="13"/>
      <c r="AL113" s="13"/>
    </row>
    <row r="114" spans="1:38" ht="15.75" thickBot="1">
      <c r="A114" s="92"/>
      <c r="B114" s="93" t="s">
        <v>338</v>
      </c>
      <c r="C114" s="94"/>
      <c r="D114" s="94"/>
      <c r="E114" s="95"/>
      <c r="F114" s="248" t="s">
        <v>51</v>
      </c>
      <c r="G114" s="240"/>
      <c r="H114" s="239" t="s">
        <v>52</v>
      </c>
      <c r="I114" s="240"/>
      <c r="J114" s="239" t="s">
        <v>53</v>
      </c>
      <c r="K114" s="240"/>
      <c r="L114" s="239" t="s">
        <v>68</v>
      </c>
      <c r="M114" s="240"/>
      <c r="N114" s="239" t="s">
        <v>69</v>
      </c>
      <c r="O114" s="240"/>
      <c r="P114" s="241" t="s">
        <v>48</v>
      </c>
      <c r="Q114" s="242"/>
      <c r="S114" s="96"/>
      <c r="U114" s="97" t="s">
        <v>334</v>
      </c>
      <c r="V114" s="98"/>
      <c r="W114" s="52" t="s">
        <v>335</v>
      </c>
      <c r="AI114" s="13"/>
      <c r="AJ114" s="13"/>
      <c r="AK114" s="13"/>
      <c r="AL114" s="13"/>
    </row>
    <row r="115" spans="1:38" ht="15.75">
      <c r="A115" s="99" t="s">
        <v>339</v>
      </c>
      <c r="B115" s="100" t="str">
        <f>IF(B109&gt;"",B109,"")</f>
        <v>Esa Miettinen</v>
      </c>
      <c r="C115" s="101" t="str">
        <f>IF(B111&gt;"",B111,"")</f>
        <v>Riku Autio</v>
      </c>
      <c r="D115" s="86"/>
      <c r="E115" s="102"/>
      <c r="F115" s="245">
        <v>1</v>
      </c>
      <c r="G115" s="246"/>
      <c r="H115" s="243">
        <v>4</v>
      </c>
      <c r="I115" s="244"/>
      <c r="J115" s="243">
        <v>7</v>
      </c>
      <c r="K115" s="244"/>
      <c r="L115" s="243"/>
      <c r="M115" s="244"/>
      <c r="N115" s="247"/>
      <c r="O115" s="244"/>
      <c r="P115" s="103">
        <f aca="true" t="shared" si="85" ref="P115:P120">IF(COUNT(F115:N115)=0,"",COUNTIF(F115:N115,"&gt;=0"))</f>
        <v>3</v>
      </c>
      <c r="Q115" s="104">
        <f aca="true" t="shared" si="86" ref="Q115:Q120">IF(COUNT(F115:N115)=0,"",(IF(LEFT(F115,1)="-",1,0)+IF(LEFT(H115,1)="-",1,0)+IF(LEFT(J115,1)="-",1,0)+IF(LEFT(L115,1)="-",1,0)+IF(LEFT(N115,1)="-",1,0)))</f>
        <v>0</v>
      </c>
      <c r="R115" s="105"/>
      <c r="S115" s="106"/>
      <c r="U115" s="107">
        <f aca="true" t="shared" si="87" ref="U115:U120">+Y115+AA115+AC115+AE115+AG115</f>
        <v>33</v>
      </c>
      <c r="V115" s="108">
        <f aca="true" t="shared" si="88" ref="V115:V120">+Z115+AB115+AD115+AF115+AH115</f>
        <v>12</v>
      </c>
      <c r="W115" s="109">
        <f aca="true" t="shared" si="89" ref="W115:W120">+U115-V115</f>
        <v>21</v>
      </c>
      <c r="Y115" s="110">
        <f aca="true" t="shared" si="90" ref="Y115:Y120">IF(F115="",0,IF(LEFT(F115,1)="-",ABS(F115),(IF(F115&gt;9,F115+2,11))))</f>
        <v>11</v>
      </c>
      <c r="Z115" s="111">
        <f aca="true" t="shared" si="91" ref="Z115:Z120">IF(F115="",0,IF(LEFT(F115,1)="-",(IF(ABS(F115)&gt;9,(ABS(F115)+2),11)),F115))</f>
        <v>1</v>
      </c>
      <c r="AA115" s="110">
        <f aca="true" t="shared" si="92" ref="AA115:AA120">IF(H115="",0,IF(LEFT(H115,1)="-",ABS(H115),(IF(H115&gt;9,H115+2,11))))</f>
        <v>11</v>
      </c>
      <c r="AB115" s="111">
        <f aca="true" t="shared" si="93" ref="AB115:AB120">IF(H115="",0,IF(LEFT(H115,1)="-",(IF(ABS(H115)&gt;9,(ABS(H115)+2),11)),H115))</f>
        <v>4</v>
      </c>
      <c r="AC115" s="110">
        <f aca="true" t="shared" si="94" ref="AC115:AC120">IF(J115="",0,IF(LEFT(J115,1)="-",ABS(J115),(IF(J115&gt;9,J115+2,11))))</f>
        <v>11</v>
      </c>
      <c r="AD115" s="111">
        <f aca="true" t="shared" si="95" ref="AD115:AD120">IF(J115="",0,IF(LEFT(J115,1)="-",(IF(ABS(J115)&gt;9,(ABS(J115)+2),11)),J115))</f>
        <v>7</v>
      </c>
      <c r="AE115" s="110">
        <f aca="true" t="shared" si="96" ref="AE115:AE120">IF(L115="",0,IF(LEFT(L115,1)="-",ABS(L115),(IF(L115&gt;9,L115+2,11))))</f>
        <v>0</v>
      </c>
      <c r="AF115" s="111">
        <f aca="true" t="shared" si="97" ref="AF115:AF120">IF(L115="",0,IF(LEFT(L115,1)="-",(IF(ABS(L115)&gt;9,(ABS(L115)+2),11)),L115))</f>
        <v>0</v>
      </c>
      <c r="AG115" s="110">
        <f aca="true" t="shared" si="98" ref="AG115:AG120">IF(N115="",0,IF(LEFT(N115,1)="-",ABS(N115),(IF(N115&gt;9,N115+2,11))))</f>
        <v>0</v>
      </c>
      <c r="AH115" s="111">
        <f aca="true" t="shared" si="99" ref="AH115:AH120">IF(N115="",0,IF(LEFT(N115,1)="-",(IF(ABS(N115)&gt;9,(ABS(N115)+2),11)),N115))</f>
        <v>0</v>
      </c>
      <c r="AI115" s="13"/>
      <c r="AJ115" s="13"/>
      <c r="AK115" s="13"/>
      <c r="AL115" s="13"/>
    </row>
    <row r="116" spans="1:38" ht="15.75">
      <c r="A116" s="99" t="s">
        <v>340</v>
      </c>
      <c r="B116" s="100" t="str">
        <f>IF(B110&gt;"",B110,"")</f>
        <v>Sami Huuhka</v>
      </c>
      <c r="C116" s="112" t="str">
        <f>IF(B112&gt;"",B112,"")</f>
        <v>Mikko Hänninen</v>
      </c>
      <c r="D116" s="113"/>
      <c r="E116" s="102"/>
      <c r="F116" s="249">
        <v>9</v>
      </c>
      <c r="G116" s="250"/>
      <c r="H116" s="249">
        <v>-10</v>
      </c>
      <c r="I116" s="250"/>
      <c r="J116" s="249">
        <v>-9</v>
      </c>
      <c r="K116" s="250"/>
      <c r="L116" s="249">
        <v>6</v>
      </c>
      <c r="M116" s="250"/>
      <c r="N116" s="249">
        <v>-8</v>
      </c>
      <c r="O116" s="250"/>
      <c r="P116" s="103">
        <f t="shared" si="85"/>
        <v>2</v>
      </c>
      <c r="Q116" s="104">
        <f t="shared" si="86"/>
        <v>3</v>
      </c>
      <c r="R116" s="114"/>
      <c r="S116" s="115"/>
      <c r="U116" s="107">
        <f t="shared" si="87"/>
        <v>49</v>
      </c>
      <c r="V116" s="108">
        <f t="shared" si="88"/>
        <v>49</v>
      </c>
      <c r="W116" s="109">
        <f t="shared" si="89"/>
        <v>0</v>
      </c>
      <c r="Y116" s="116">
        <f t="shared" si="90"/>
        <v>11</v>
      </c>
      <c r="Z116" s="117">
        <f t="shared" si="91"/>
        <v>9</v>
      </c>
      <c r="AA116" s="116">
        <f t="shared" si="92"/>
        <v>10</v>
      </c>
      <c r="AB116" s="117">
        <f t="shared" si="93"/>
        <v>12</v>
      </c>
      <c r="AC116" s="116">
        <f t="shared" si="94"/>
        <v>9</v>
      </c>
      <c r="AD116" s="117">
        <f t="shared" si="95"/>
        <v>11</v>
      </c>
      <c r="AE116" s="116">
        <f t="shared" si="96"/>
        <v>11</v>
      </c>
      <c r="AF116" s="117">
        <f t="shared" si="97"/>
        <v>6</v>
      </c>
      <c r="AG116" s="116">
        <f t="shared" si="98"/>
        <v>8</v>
      </c>
      <c r="AH116" s="117">
        <f t="shared" si="99"/>
        <v>11</v>
      </c>
      <c r="AI116" s="13"/>
      <c r="AJ116" s="13"/>
      <c r="AK116" s="13"/>
      <c r="AL116" s="13"/>
    </row>
    <row r="117" spans="1:38" ht="16.5" thickBot="1">
      <c r="A117" s="99" t="s">
        <v>341</v>
      </c>
      <c r="B117" s="118" t="str">
        <f>IF(B109&gt;"",B109,"")</f>
        <v>Esa Miettinen</v>
      </c>
      <c r="C117" s="119" t="str">
        <f>IF(B112&gt;"",B112,"")</f>
        <v>Mikko Hänninen</v>
      </c>
      <c r="D117" s="94"/>
      <c r="E117" s="95"/>
      <c r="F117" s="251">
        <v>2</v>
      </c>
      <c r="G117" s="252"/>
      <c r="H117" s="251">
        <v>4</v>
      </c>
      <c r="I117" s="252"/>
      <c r="J117" s="251">
        <v>4</v>
      </c>
      <c r="K117" s="252"/>
      <c r="L117" s="251"/>
      <c r="M117" s="252"/>
      <c r="N117" s="251"/>
      <c r="O117" s="252"/>
      <c r="P117" s="103">
        <f t="shared" si="85"/>
        <v>3</v>
      </c>
      <c r="Q117" s="104">
        <f t="shared" si="86"/>
        <v>0</v>
      </c>
      <c r="R117" s="114"/>
      <c r="S117" s="115"/>
      <c r="U117" s="107">
        <f t="shared" si="87"/>
        <v>33</v>
      </c>
      <c r="V117" s="108">
        <f t="shared" si="88"/>
        <v>10</v>
      </c>
      <c r="W117" s="109">
        <f t="shared" si="89"/>
        <v>23</v>
      </c>
      <c r="Y117" s="116">
        <f t="shared" si="90"/>
        <v>11</v>
      </c>
      <c r="Z117" s="117">
        <f t="shared" si="91"/>
        <v>2</v>
      </c>
      <c r="AA117" s="116">
        <f t="shared" si="92"/>
        <v>11</v>
      </c>
      <c r="AB117" s="117">
        <f t="shared" si="93"/>
        <v>4</v>
      </c>
      <c r="AC117" s="116">
        <f t="shared" si="94"/>
        <v>11</v>
      </c>
      <c r="AD117" s="117">
        <f t="shared" si="95"/>
        <v>4</v>
      </c>
      <c r="AE117" s="116">
        <f t="shared" si="96"/>
        <v>0</v>
      </c>
      <c r="AF117" s="117">
        <f t="shared" si="97"/>
        <v>0</v>
      </c>
      <c r="AG117" s="116">
        <f t="shared" si="98"/>
        <v>0</v>
      </c>
      <c r="AH117" s="117">
        <f t="shared" si="99"/>
        <v>0</v>
      </c>
      <c r="AI117" s="13"/>
      <c r="AJ117" s="13"/>
      <c r="AK117" s="13"/>
      <c r="AL117" s="13"/>
    </row>
    <row r="118" spans="1:38" ht="15.75">
      <c r="A118" s="99" t="s">
        <v>342</v>
      </c>
      <c r="B118" s="100" t="str">
        <f>IF(B110&gt;"",B110,"")</f>
        <v>Sami Huuhka</v>
      </c>
      <c r="C118" s="112" t="str">
        <f>IF(B111&gt;"",B111,"")</f>
        <v>Riku Autio</v>
      </c>
      <c r="D118" s="86"/>
      <c r="E118" s="102"/>
      <c r="F118" s="243">
        <v>9</v>
      </c>
      <c r="G118" s="244"/>
      <c r="H118" s="243">
        <v>-8</v>
      </c>
      <c r="I118" s="244"/>
      <c r="J118" s="243">
        <v>7</v>
      </c>
      <c r="K118" s="244"/>
      <c r="L118" s="243">
        <v>6</v>
      </c>
      <c r="M118" s="244"/>
      <c r="N118" s="243"/>
      <c r="O118" s="244"/>
      <c r="P118" s="103">
        <f t="shared" si="85"/>
        <v>3</v>
      </c>
      <c r="Q118" s="104">
        <f t="shared" si="86"/>
        <v>1</v>
      </c>
      <c r="R118" s="114"/>
      <c r="S118" s="115"/>
      <c r="U118" s="107">
        <f t="shared" si="87"/>
        <v>41</v>
      </c>
      <c r="V118" s="108">
        <f t="shared" si="88"/>
        <v>33</v>
      </c>
      <c r="W118" s="109">
        <f t="shared" si="89"/>
        <v>8</v>
      </c>
      <c r="Y118" s="116">
        <f t="shared" si="90"/>
        <v>11</v>
      </c>
      <c r="Z118" s="117">
        <f t="shared" si="91"/>
        <v>9</v>
      </c>
      <c r="AA118" s="116">
        <f t="shared" si="92"/>
        <v>8</v>
      </c>
      <c r="AB118" s="117">
        <f t="shared" si="93"/>
        <v>11</v>
      </c>
      <c r="AC118" s="116">
        <f t="shared" si="94"/>
        <v>11</v>
      </c>
      <c r="AD118" s="117">
        <f t="shared" si="95"/>
        <v>7</v>
      </c>
      <c r="AE118" s="116">
        <f t="shared" si="96"/>
        <v>11</v>
      </c>
      <c r="AF118" s="117">
        <f t="shared" si="97"/>
        <v>6</v>
      </c>
      <c r="AG118" s="116">
        <f t="shared" si="98"/>
        <v>0</v>
      </c>
      <c r="AH118" s="117">
        <f t="shared" si="99"/>
        <v>0</v>
      </c>
      <c r="AI118" s="13"/>
      <c r="AJ118" s="13"/>
      <c r="AK118" s="13"/>
      <c r="AL118" s="13"/>
    </row>
    <row r="119" spans="1:38" ht="15.75">
      <c r="A119" s="99" t="s">
        <v>343</v>
      </c>
      <c r="B119" s="100" t="str">
        <f>IF(B109&gt;"",B109,"")</f>
        <v>Esa Miettinen</v>
      </c>
      <c r="C119" s="112" t="str">
        <f>IF(B110&gt;"",B110,"")</f>
        <v>Sami Huuhka</v>
      </c>
      <c r="D119" s="113"/>
      <c r="E119" s="102"/>
      <c r="F119" s="249">
        <v>8</v>
      </c>
      <c r="G119" s="250"/>
      <c r="H119" s="249">
        <v>-9</v>
      </c>
      <c r="I119" s="250"/>
      <c r="J119" s="253">
        <v>6</v>
      </c>
      <c r="K119" s="250"/>
      <c r="L119" s="249">
        <v>4</v>
      </c>
      <c r="M119" s="250"/>
      <c r="N119" s="249"/>
      <c r="O119" s="250"/>
      <c r="P119" s="103">
        <f t="shared" si="85"/>
        <v>3</v>
      </c>
      <c r="Q119" s="104">
        <f t="shared" si="86"/>
        <v>1</v>
      </c>
      <c r="R119" s="114"/>
      <c r="S119" s="115"/>
      <c r="U119" s="107">
        <f t="shared" si="87"/>
        <v>42</v>
      </c>
      <c r="V119" s="108">
        <f t="shared" si="88"/>
        <v>29</v>
      </c>
      <c r="W119" s="109">
        <f t="shared" si="89"/>
        <v>13</v>
      </c>
      <c r="Y119" s="116">
        <f t="shared" si="90"/>
        <v>11</v>
      </c>
      <c r="Z119" s="117">
        <f t="shared" si="91"/>
        <v>8</v>
      </c>
      <c r="AA119" s="116">
        <f t="shared" si="92"/>
        <v>9</v>
      </c>
      <c r="AB119" s="117">
        <f t="shared" si="93"/>
        <v>11</v>
      </c>
      <c r="AC119" s="116">
        <f t="shared" si="94"/>
        <v>11</v>
      </c>
      <c r="AD119" s="117">
        <f t="shared" si="95"/>
        <v>6</v>
      </c>
      <c r="AE119" s="116">
        <f t="shared" si="96"/>
        <v>11</v>
      </c>
      <c r="AF119" s="117">
        <f t="shared" si="97"/>
        <v>4</v>
      </c>
      <c r="AG119" s="116">
        <f t="shared" si="98"/>
        <v>0</v>
      </c>
      <c r="AH119" s="117">
        <f t="shared" si="99"/>
        <v>0</v>
      </c>
      <c r="AI119" s="13"/>
      <c r="AJ119" s="13"/>
      <c r="AK119" s="13"/>
      <c r="AL119" s="13"/>
    </row>
    <row r="120" spans="1:38" ht="16.5" thickBot="1">
      <c r="A120" s="120" t="s">
        <v>344</v>
      </c>
      <c r="B120" s="121" t="str">
        <f>IF(B111&gt;"",B111,"")</f>
        <v>Riku Autio</v>
      </c>
      <c r="C120" s="122" t="str">
        <f>IF(B112&gt;"",B112,"")</f>
        <v>Mikko Hänninen</v>
      </c>
      <c r="D120" s="123"/>
      <c r="E120" s="124"/>
      <c r="F120" s="230">
        <v>7</v>
      </c>
      <c r="G120" s="231"/>
      <c r="H120" s="230">
        <v>7</v>
      </c>
      <c r="I120" s="231"/>
      <c r="J120" s="230">
        <v>5</v>
      </c>
      <c r="K120" s="231"/>
      <c r="L120" s="230"/>
      <c r="M120" s="231"/>
      <c r="N120" s="230"/>
      <c r="O120" s="231"/>
      <c r="P120" s="125">
        <f t="shared" si="85"/>
        <v>3</v>
      </c>
      <c r="Q120" s="126">
        <f t="shared" si="86"/>
        <v>0</v>
      </c>
      <c r="R120" s="127"/>
      <c r="S120" s="128"/>
      <c r="U120" s="107">
        <f t="shared" si="87"/>
        <v>33</v>
      </c>
      <c r="V120" s="108">
        <f t="shared" si="88"/>
        <v>19</v>
      </c>
      <c r="W120" s="109">
        <f t="shared" si="89"/>
        <v>14</v>
      </c>
      <c r="Y120" s="129">
        <f t="shared" si="90"/>
        <v>11</v>
      </c>
      <c r="Z120" s="130">
        <f t="shared" si="91"/>
        <v>7</v>
      </c>
      <c r="AA120" s="129">
        <f t="shared" si="92"/>
        <v>11</v>
      </c>
      <c r="AB120" s="130">
        <f t="shared" si="93"/>
        <v>7</v>
      </c>
      <c r="AC120" s="129">
        <f t="shared" si="94"/>
        <v>11</v>
      </c>
      <c r="AD120" s="130">
        <f t="shared" si="95"/>
        <v>5</v>
      </c>
      <c r="AE120" s="129">
        <f t="shared" si="96"/>
        <v>0</v>
      </c>
      <c r="AF120" s="130">
        <f t="shared" si="97"/>
        <v>0</v>
      </c>
      <c r="AG120" s="129">
        <f t="shared" si="98"/>
        <v>0</v>
      </c>
      <c r="AH120" s="130">
        <f t="shared" si="99"/>
        <v>0</v>
      </c>
      <c r="AI120" s="13"/>
      <c r="AJ120" s="13"/>
      <c r="AK120" s="13"/>
      <c r="AL120" s="13"/>
    </row>
    <row r="121" spans="1:38" ht="13.5" thickTop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</row>
    <row r="122" spans="1:38" ht="13.5" thickBo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</row>
    <row r="123" spans="1:38" ht="16.5" thickTop="1">
      <c r="A123" s="32"/>
      <c r="B123" s="33"/>
      <c r="C123" s="34"/>
      <c r="D123" s="34"/>
      <c r="E123" s="34"/>
      <c r="F123" s="35"/>
      <c r="G123" s="34"/>
      <c r="H123" s="36" t="s">
        <v>324</v>
      </c>
      <c r="I123" s="37"/>
      <c r="J123" s="213" t="s">
        <v>2</v>
      </c>
      <c r="K123" s="214"/>
      <c r="L123" s="214"/>
      <c r="M123" s="215"/>
      <c r="N123" s="216" t="s">
        <v>325</v>
      </c>
      <c r="O123" s="217"/>
      <c r="P123" s="217"/>
      <c r="Q123" s="218" t="s">
        <v>397</v>
      </c>
      <c r="R123" s="219"/>
      <c r="S123" s="220"/>
      <c r="AI123" s="13"/>
      <c r="AJ123" s="13"/>
      <c r="AK123" s="13"/>
      <c r="AL123" s="13"/>
    </row>
    <row r="124" spans="1:38" ht="16.5" thickBot="1">
      <c r="A124" s="38"/>
      <c r="B124" s="39"/>
      <c r="C124" s="40" t="s">
        <v>326</v>
      </c>
      <c r="D124" s="232"/>
      <c r="E124" s="233"/>
      <c r="F124" s="234"/>
      <c r="G124" s="235" t="s">
        <v>327</v>
      </c>
      <c r="H124" s="236"/>
      <c r="I124" s="236"/>
      <c r="J124" s="237"/>
      <c r="K124" s="237"/>
      <c r="L124" s="237"/>
      <c r="M124" s="238"/>
      <c r="N124" s="41" t="s">
        <v>328</v>
      </c>
      <c r="O124" s="42"/>
      <c r="P124" s="42"/>
      <c r="Q124" s="222"/>
      <c r="R124" s="222"/>
      <c r="S124" s="223"/>
      <c r="AI124" s="13"/>
      <c r="AJ124" s="13"/>
      <c r="AK124" s="13"/>
      <c r="AL124" s="13"/>
    </row>
    <row r="125" spans="1:38" ht="15.75" thickTop="1">
      <c r="A125" s="43"/>
      <c r="B125" s="44" t="s">
        <v>329</v>
      </c>
      <c r="C125" s="45" t="s">
        <v>330</v>
      </c>
      <c r="D125" s="226" t="s">
        <v>154</v>
      </c>
      <c r="E125" s="227"/>
      <c r="F125" s="226" t="s">
        <v>157</v>
      </c>
      <c r="G125" s="227"/>
      <c r="H125" s="226" t="s">
        <v>331</v>
      </c>
      <c r="I125" s="227"/>
      <c r="J125" s="226" t="s">
        <v>156</v>
      </c>
      <c r="K125" s="227"/>
      <c r="L125" s="226"/>
      <c r="M125" s="227"/>
      <c r="N125" s="46" t="s">
        <v>236</v>
      </c>
      <c r="O125" s="47" t="s">
        <v>332</v>
      </c>
      <c r="P125" s="48" t="s">
        <v>333</v>
      </c>
      <c r="Q125" s="49"/>
      <c r="R125" s="228" t="s">
        <v>50</v>
      </c>
      <c r="S125" s="229"/>
      <c r="U125" s="50" t="s">
        <v>334</v>
      </c>
      <c r="V125" s="51"/>
      <c r="W125" s="52" t="s">
        <v>335</v>
      </c>
      <c r="AI125" s="13"/>
      <c r="AJ125" s="13"/>
      <c r="AK125" s="13"/>
      <c r="AL125" s="13"/>
    </row>
    <row r="126" spans="1:38" ht="12.75">
      <c r="A126" s="53" t="s">
        <v>154</v>
      </c>
      <c r="B126" s="54" t="s">
        <v>373</v>
      </c>
      <c r="C126" s="55" t="s">
        <v>374</v>
      </c>
      <c r="D126" s="56"/>
      <c r="E126" s="57"/>
      <c r="F126" s="58">
        <f>+P136</f>
        <v>1</v>
      </c>
      <c r="G126" s="59">
        <f>+Q136</f>
        <v>3</v>
      </c>
      <c r="H126" s="58">
        <f>P132</f>
        <v>3</v>
      </c>
      <c r="I126" s="59">
        <f>Q132</f>
        <v>0</v>
      </c>
      <c r="J126" s="58">
        <f>P134</f>
        <v>3</v>
      </c>
      <c r="K126" s="59">
        <f>Q134</f>
        <v>0</v>
      </c>
      <c r="L126" s="58"/>
      <c r="M126" s="59"/>
      <c r="N126" s="60">
        <f>IF(SUM(D126:M126)=0,"",COUNTIF(E126:E129,"3"))</f>
        <v>2</v>
      </c>
      <c r="O126" s="61">
        <f>IF(SUM(E126:N126)=0,"",COUNTIF(D126:D129,"3"))</f>
        <v>1</v>
      </c>
      <c r="P126" s="62">
        <f>IF(SUM(D126:M126)=0,"",SUM(E126:E129))</f>
        <v>7</v>
      </c>
      <c r="Q126" s="63">
        <f>IF(SUM(D126:M126)=0,"",SUM(D126:D129))</f>
        <v>3</v>
      </c>
      <c r="R126" s="221"/>
      <c r="S126" s="212"/>
      <c r="U126" s="64">
        <f>+U132+U134+U136</f>
        <v>98</v>
      </c>
      <c r="V126" s="65">
        <f>+V132+V134+V136</f>
        <v>79</v>
      </c>
      <c r="W126" s="66">
        <f>+U126-V126</f>
        <v>19</v>
      </c>
      <c r="AI126" s="13"/>
      <c r="AJ126" s="13"/>
      <c r="AK126" s="13"/>
      <c r="AL126" s="13"/>
    </row>
    <row r="127" spans="1:38" ht="12.75">
      <c r="A127" s="67" t="s">
        <v>157</v>
      </c>
      <c r="B127" s="54" t="s">
        <v>83</v>
      </c>
      <c r="C127" s="68" t="s">
        <v>198</v>
      </c>
      <c r="D127" s="69">
        <f>+Q136</f>
        <v>3</v>
      </c>
      <c r="E127" s="70">
        <f>+P136</f>
        <v>1</v>
      </c>
      <c r="F127" s="71"/>
      <c r="G127" s="72"/>
      <c r="H127" s="69">
        <f>P135</f>
        <v>3</v>
      </c>
      <c r="I127" s="70">
        <f>Q135</f>
        <v>0</v>
      </c>
      <c r="J127" s="69">
        <f>P133</f>
        <v>3</v>
      </c>
      <c r="K127" s="70">
        <f>Q133</f>
        <v>0</v>
      </c>
      <c r="L127" s="69"/>
      <c r="M127" s="70"/>
      <c r="N127" s="60">
        <f>IF(SUM(D127:M127)=0,"",COUNTIF(G126:G129,"3"))</f>
        <v>3</v>
      </c>
      <c r="O127" s="61">
        <f>IF(SUM(E127:N127)=0,"",COUNTIF(F126:F129,"3"))</f>
        <v>0</v>
      </c>
      <c r="P127" s="62">
        <f>IF(SUM(D127:M127)=0,"",SUM(G126:G129))</f>
        <v>9</v>
      </c>
      <c r="Q127" s="63">
        <f>IF(SUM(D127:M127)=0,"",SUM(F126:F129))</f>
        <v>1</v>
      </c>
      <c r="R127" s="221"/>
      <c r="S127" s="212"/>
      <c r="U127" s="64">
        <f>+U133+U135+V136</f>
        <v>108</v>
      </c>
      <c r="V127" s="65">
        <f>+V133+V135+U136</f>
        <v>79</v>
      </c>
      <c r="W127" s="66">
        <f>+U127-V127</f>
        <v>29</v>
      </c>
      <c r="AI127" s="13"/>
      <c r="AJ127" s="13"/>
      <c r="AK127" s="13"/>
      <c r="AL127" s="13"/>
    </row>
    <row r="128" spans="1:38" ht="13.5" thickBot="1">
      <c r="A128" s="67" t="s">
        <v>331</v>
      </c>
      <c r="B128" s="74" t="s">
        <v>70</v>
      </c>
      <c r="C128" s="75" t="s">
        <v>42</v>
      </c>
      <c r="D128" s="69">
        <f>+Q132</f>
        <v>0</v>
      </c>
      <c r="E128" s="70">
        <f>+P132</f>
        <v>3</v>
      </c>
      <c r="F128" s="69">
        <f>Q135</f>
        <v>0</v>
      </c>
      <c r="G128" s="70">
        <f>P135</f>
        <v>3</v>
      </c>
      <c r="H128" s="71"/>
      <c r="I128" s="72"/>
      <c r="J128" s="69">
        <f>P137</f>
        <v>3</v>
      </c>
      <c r="K128" s="70">
        <f>Q137</f>
        <v>0</v>
      </c>
      <c r="L128" s="69"/>
      <c r="M128" s="70"/>
      <c r="N128" s="60">
        <f>IF(SUM(D128:M128)=0,"",COUNTIF(I126:I129,"3"))</f>
        <v>1</v>
      </c>
      <c r="O128" s="61">
        <f>IF(SUM(E128:N128)=0,"",COUNTIF(H126:H129,"3"))</f>
        <v>2</v>
      </c>
      <c r="P128" s="62">
        <f>IF(SUM(D128:M128)=0,"",SUM(I126:I129))</f>
        <v>3</v>
      </c>
      <c r="Q128" s="63">
        <f>IF(SUM(D128:M128)=0,"",SUM(H126:H129))</f>
        <v>6</v>
      </c>
      <c r="R128" s="221"/>
      <c r="S128" s="212"/>
      <c r="U128" s="64">
        <f>+V132+V135+U137</f>
        <v>75</v>
      </c>
      <c r="V128" s="65">
        <f>+U132+U135+V137</f>
        <v>78</v>
      </c>
      <c r="W128" s="66">
        <f>+U128-V128</f>
        <v>-3</v>
      </c>
      <c r="AI128" s="13"/>
      <c r="AJ128" s="13"/>
      <c r="AK128" s="13"/>
      <c r="AL128" s="13"/>
    </row>
    <row r="129" spans="1:38" ht="14.25" thickBot="1" thickTop="1">
      <c r="A129" s="73" t="s">
        <v>156</v>
      </c>
      <c r="B129" s="74" t="s">
        <v>193</v>
      </c>
      <c r="C129" s="75" t="s">
        <v>35</v>
      </c>
      <c r="D129" s="76">
        <f>Q134</f>
        <v>0</v>
      </c>
      <c r="E129" s="77">
        <f>P134</f>
        <v>3</v>
      </c>
      <c r="F129" s="76">
        <f>Q133</f>
        <v>0</v>
      </c>
      <c r="G129" s="77">
        <f>P133</f>
        <v>3</v>
      </c>
      <c r="H129" s="76">
        <f>Q137</f>
        <v>0</v>
      </c>
      <c r="I129" s="77">
        <f>P137</f>
        <v>3</v>
      </c>
      <c r="J129" s="78"/>
      <c r="K129" s="79"/>
      <c r="L129" s="76"/>
      <c r="M129" s="77"/>
      <c r="N129" s="80">
        <f>IF(SUM(D129:M129)=0,"",COUNTIF(K126:K129,"3"))</f>
        <v>0</v>
      </c>
      <c r="O129" s="81">
        <f>IF(SUM(E129:N129)=0,"",COUNTIF(J126:J129,"3"))</f>
        <v>3</v>
      </c>
      <c r="P129" s="82">
        <f>IF(SUM(D129:M130)=0,"",SUM(K126:K129))</f>
        <v>0</v>
      </c>
      <c r="Q129" s="83">
        <f>IF(SUM(D129:M129)=0,"",SUM(J126:J129))</f>
        <v>9</v>
      </c>
      <c r="R129" s="224"/>
      <c r="S129" s="225"/>
      <c r="U129" s="64">
        <f>+V133+V134+V137</f>
        <v>55</v>
      </c>
      <c r="V129" s="65">
        <f>+U133+U134+U137</f>
        <v>100</v>
      </c>
      <c r="W129" s="66">
        <f>+U129-V129</f>
        <v>-45</v>
      </c>
      <c r="AI129" s="13"/>
      <c r="AJ129" s="13"/>
      <c r="AK129" s="13"/>
      <c r="AL129" s="13"/>
    </row>
    <row r="130" spans="1:38" ht="15.75" thickTop="1">
      <c r="A130" s="84"/>
      <c r="B130" s="85" t="s">
        <v>336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7"/>
      <c r="S130" s="88"/>
      <c r="U130" s="89"/>
      <c r="V130" s="90" t="s">
        <v>337</v>
      </c>
      <c r="W130" s="91">
        <f>SUM(W126:W129)</f>
        <v>0</v>
      </c>
      <c r="X130" s="90" t="str">
        <f>IF(W130=0,"OK","Virhe")</f>
        <v>OK</v>
      </c>
      <c r="AI130" s="13"/>
      <c r="AJ130" s="13"/>
      <c r="AK130" s="13"/>
      <c r="AL130" s="13"/>
    </row>
    <row r="131" spans="1:38" ht="15.75" thickBot="1">
      <c r="A131" s="92"/>
      <c r="B131" s="93" t="s">
        <v>338</v>
      </c>
      <c r="C131" s="94"/>
      <c r="D131" s="94"/>
      <c r="E131" s="95"/>
      <c r="F131" s="248" t="s">
        <v>51</v>
      </c>
      <c r="G131" s="240"/>
      <c r="H131" s="239" t="s">
        <v>52</v>
      </c>
      <c r="I131" s="240"/>
      <c r="J131" s="239" t="s">
        <v>53</v>
      </c>
      <c r="K131" s="240"/>
      <c r="L131" s="239" t="s">
        <v>68</v>
      </c>
      <c r="M131" s="240"/>
      <c r="N131" s="239" t="s">
        <v>69</v>
      </c>
      <c r="O131" s="240"/>
      <c r="P131" s="241" t="s">
        <v>48</v>
      </c>
      <c r="Q131" s="242"/>
      <c r="S131" s="96"/>
      <c r="U131" s="97" t="s">
        <v>334</v>
      </c>
      <c r="V131" s="98"/>
      <c r="W131" s="52" t="s">
        <v>335</v>
      </c>
      <c r="AI131" s="13"/>
      <c r="AJ131" s="13"/>
      <c r="AK131" s="13"/>
      <c r="AL131" s="13"/>
    </row>
    <row r="132" spans="1:38" ht="15.75">
      <c r="A132" s="99" t="s">
        <v>339</v>
      </c>
      <c r="B132" s="100" t="str">
        <f>IF(B126&gt;"",B126,"")</f>
        <v>Tuomas Perkkiö</v>
      </c>
      <c r="C132" s="101" t="str">
        <f>IF(B128&gt;"",B128,"")</f>
        <v>Juha Rimpiläinen</v>
      </c>
      <c r="D132" s="86"/>
      <c r="E132" s="102"/>
      <c r="F132" s="245">
        <v>7</v>
      </c>
      <c r="G132" s="246"/>
      <c r="H132" s="243">
        <v>8</v>
      </c>
      <c r="I132" s="244"/>
      <c r="J132" s="243">
        <v>4</v>
      </c>
      <c r="K132" s="244"/>
      <c r="L132" s="243"/>
      <c r="M132" s="244"/>
      <c r="N132" s="247"/>
      <c r="O132" s="244"/>
      <c r="P132" s="103">
        <f aca="true" t="shared" si="100" ref="P132:P137">IF(COUNT(F132:N132)=0,"",COUNTIF(F132:N132,"&gt;=0"))</f>
        <v>3</v>
      </c>
      <c r="Q132" s="104">
        <f aca="true" t="shared" si="101" ref="Q132:Q137">IF(COUNT(F132:N132)=0,"",(IF(LEFT(F132,1)="-",1,0)+IF(LEFT(H132,1)="-",1,0)+IF(LEFT(J132,1)="-",1,0)+IF(LEFT(L132,1)="-",1,0)+IF(LEFT(N132,1)="-",1,0)))</f>
        <v>0</v>
      </c>
      <c r="R132" s="105"/>
      <c r="S132" s="106"/>
      <c r="U132" s="107">
        <f aca="true" t="shared" si="102" ref="U132:U137">+Y132+AA132+AC132+AE132+AG132</f>
        <v>33</v>
      </c>
      <c r="V132" s="108">
        <f aca="true" t="shared" si="103" ref="V132:V137">+Z132+AB132+AD132+AF132+AH132</f>
        <v>19</v>
      </c>
      <c r="W132" s="109">
        <f aca="true" t="shared" si="104" ref="W132:W137">+U132-V132</f>
        <v>14</v>
      </c>
      <c r="Y132" s="110">
        <f aca="true" t="shared" si="105" ref="Y132:Y137">IF(F132="",0,IF(LEFT(F132,1)="-",ABS(F132),(IF(F132&gt;9,F132+2,11))))</f>
        <v>11</v>
      </c>
      <c r="Z132" s="111">
        <f aca="true" t="shared" si="106" ref="Z132:Z137">IF(F132="",0,IF(LEFT(F132,1)="-",(IF(ABS(F132)&gt;9,(ABS(F132)+2),11)),F132))</f>
        <v>7</v>
      </c>
      <c r="AA132" s="110">
        <f aca="true" t="shared" si="107" ref="AA132:AA137">IF(H132="",0,IF(LEFT(H132,1)="-",ABS(H132),(IF(H132&gt;9,H132+2,11))))</f>
        <v>11</v>
      </c>
      <c r="AB132" s="111">
        <f aca="true" t="shared" si="108" ref="AB132:AB137">IF(H132="",0,IF(LEFT(H132,1)="-",(IF(ABS(H132)&gt;9,(ABS(H132)+2),11)),H132))</f>
        <v>8</v>
      </c>
      <c r="AC132" s="110">
        <f aca="true" t="shared" si="109" ref="AC132:AC137">IF(J132="",0,IF(LEFT(J132,1)="-",ABS(J132),(IF(J132&gt;9,J132+2,11))))</f>
        <v>11</v>
      </c>
      <c r="AD132" s="111">
        <f aca="true" t="shared" si="110" ref="AD132:AD137">IF(J132="",0,IF(LEFT(J132,1)="-",(IF(ABS(J132)&gt;9,(ABS(J132)+2),11)),J132))</f>
        <v>4</v>
      </c>
      <c r="AE132" s="110">
        <f aca="true" t="shared" si="111" ref="AE132:AE137">IF(L132="",0,IF(LEFT(L132,1)="-",ABS(L132),(IF(L132&gt;9,L132+2,11))))</f>
        <v>0</v>
      </c>
      <c r="AF132" s="111">
        <f aca="true" t="shared" si="112" ref="AF132:AF137">IF(L132="",0,IF(LEFT(L132,1)="-",(IF(ABS(L132)&gt;9,(ABS(L132)+2),11)),L132))</f>
        <v>0</v>
      </c>
      <c r="AG132" s="110">
        <f aca="true" t="shared" si="113" ref="AG132:AG137">IF(N132="",0,IF(LEFT(N132,1)="-",ABS(N132),(IF(N132&gt;9,N132+2,11))))</f>
        <v>0</v>
      </c>
      <c r="AH132" s="111">
        <f aca="true" t="shared" si="114" ref="AH132:AH137">IF(N132="",0,IF(LEFT(N132,1)="-",(IF(ABS(N132)&gt;9,(ABS(N132)+2),11)),N132))</f>
        <v>0</v>
      </c>
      <c r="AI132" s="13"/>
      <c r="AJ132" s="13"/>
      <c r="AK132" s="13"/>
      <c r="AL132" s="13"/>
    </row>
    <row r="133" spans="1:38" ht="15.75">
      <c r="A133" s="99" t="s">
        <v>340</v>
      </c>
      <c r="B133" s="100" t="str">
        <f>IF(B127&gt;"",B127,"")</f>
        <v>Pekka Kolppanen</v>
      </c>
      <c r="C133" s="112" t="str">
        <f>IF(B129&gt;"",B129,"")</f>
        <v>Roni Kantola</v>
      </c>
      <c r="D133" s="113"/>
      <c r="E133" s="102"/>
      <c r="F133" s="249">
        <v>6</v>
      </c>
      <c r="G133" s="250"/>
      <c r="H133" s="249">
        <v>8</v>
      </c>
      <c r="I133" s="250"/>
      <c r="J133" s="249">
        <v>10</v>
      </c>
      <c r="K133" s="250"/>
      <c r="L133" s="249"/>
      <c r="M133" s="250"/>
      <c r="N133" s="249"/>
      <c r="O133" s="250"/>
      <c r="P133" s="103">
        <f t="shared" si="100"/>
        <v>3</v>
      </c>
      <c r="Q133" s="104">
        <f t="shared" si="101"/>
        <v>0</v>
      </c>
      <c r="R133" s="114"/>
      <c r="S133" s="115"/>
      <c r="U133" s="107">
        <f t="shared" si="102"/>
        <v>34</v>
      </c>
      <c r="V133" s="108">
        <f t="shared" si="103"/>
        <v>24</v>
      </c>
      <c r="W133" s="109">
        <f t="shared" si="104"/>
        <v>10</v>
      </c>
      <c r="Y133" s="116">
        <f t="shared" si="105"/>
        <v>11</v>
      </c>
      <c r="Z133" s="117">
        <f t="shared" si="106"/>
        <v>6</v>
      </c>
      <c r="AA133" s="116">
        <f t="shared" si="107"/>
        <v>11</v>
      </c>
      <c r="AB133" s="117">
        <f t="shared" si="108"/>
        <v>8</v>
      </c>
      <c r="AC133" s="116">
        <f t="shared" si="109"/>
        <v>12</v>
      </c>
      <c r="AD133" s="117">
        <f t="shared" si="110"/>
        <v>10</v>
      </c>
      <c r="AE133" s="116">
        <f t="shared" si="111"/>
        <v>0</v>
      </c>
      <c r="AF133" s="117">
        <f t="shared" si="112"/>
        <v>0</v>
      </c>
      <c r="AG133" s="116">
        <f t="shared" si="113"/>
        <v>0</v>
      </c>
      <c r="AH133" s="117">
        <f t="shared" si="114"/>
        <v>0</v>
      </c>
      <c r="AI133" s="13"/>
      <c r="AJ133" s="13"/>
      <c r="AK133" s="13"/>
      <c r="AL133" s="13"/>
    </row>
    <row r="134" spans="1:38" ht="16.5" thickBot="1">
      <c r="A134" s="99" t="s">
        <v>341</v>
      </c>
      <c r="B134" s="118" t="str">
        <f>IF(B126&gt;"",B126,"")</f>
        <v>Tuomas Perkkiö</v>
      </c>
      <c r="C134" s="119" t="str">
        <f>IF(B129&gt;"",B129,"")</f>
        <v>Roni Kantola</v>
      </c>
      <c r="D134" s="94"/>
      <c r="E134" s="95"/>
      <c r="F134" s="251">
        <v>9</v>
      </c>
      <c r="G134" s="252"/>
      <c r="H134" s="251">
        <v>6</v>
      </c>
      <c r="I134" s="252"/>
      <c r="J134" s="251">
        <v>4</v>
      </c>
      <c r="K134" s="252"/>
      <c r="L134" s="251"/>
      <c r="M134" s="252"/>
      <c r="N134" s="251"/>
      <c r="O134" s="252"/>
      <c r="P134" s="103">
        <f t="shared" si="100"/>
        <v>3</v>
      </c>
      <c r="Q134" s="104">
        <f t="shared" si="101"/>
        <v>0</v>
      </c>
      <c r="R134" s="114"/>
      <c r="S134" s="115"/>
      <c r="U134" s="107">
        <f t="shared" si="102"/>
        <v>33</v>
      </c>
      <c r="V134" s="108">
        <f t="shared" si="103"/>
        <v>19</v>
      </c>
      <c r="W134" s="109">
        <f t="shared" si="104"/>
        <v>14</v>
      </c>
      <c r="Y134" s="116">
        <f t="shared" si="105"/>
        <v>11</v>
      </c>
      <c r="Z134" s="117">
        <f t="shared" si="106"/>
        <v>9</v>
      </c>
      <c r="AA134" s="116">
        <f t="shared" si="107"/>
        <v>11</v>
      </c>
      <c r="AB134" s="117">
        <f t="shared" si="108"/>
        <v>6</v>
      </c>
      <c r="AC134" s="116">
        <f t="shared" si="109"/>
        <v>11</v>
      </c>
      <c r="AD134" s="117">
        <f t="shared" si="110"/>
        <v>4</v>
      </c>
      <c r="AE134" s="116">
        <f t="shared" si="111"/>
        <v>0</v>
      </c>
      <c r="AF134" s="117">
        <f t="shared" si="112"/>
        <v>0</v>
      </c>
      <c r="AG134" s="116">
        <f t="shared" si="113"/>
        <v>0</v>
      </c>
      <c r="AH134" s="117">
        <f t="shared" si="114"/>
        <v>0</v>
      </c>
      <c r="AI134" s="13"/>
      <c r="AJ134" s="13"/>
      <c r="AK134" s="13"/>
      <c r="AL134" s="13"/>
    </row>
    <row r="135" spans="1:38" ht="15.75">
      <c r="A135" s="99" t="s">
        <v>342</v>
      </c>
      <c r="B135" s="100" t="str">
        <f>IF(B127&gt;"",B127,"")</f>
        <v>Pekka Kolppanen</v>
      </c>
      <c r="C135" s="112" t="str">
        <f>IF(B128&gt;"",B128,"")</f>
        <v>Juha Rimpiläinen</v>
      </c>
      <c r="D135" s="86"/>
      <c r="E135" s="102"/>
      <c r="F135" s="243">
        <v>7</v>
      </c>
      <c r="G135" s="244"/>
      <c r="H135" s="243">
        <v>7</v>
      </c>
      <c r="I135" s="244"/>
      <c r="J135" s="243">
        <v>9</v>
      </c>
      <c r="K135" s="244"/>
      <c r="L135" s="243"/>
      <c r="M135" s="244"/>
      <c r="N135" s="243"/>
      <c r="O135" s="244"/>
      <c r="P135" s="103">
        <f t="shared" si="100"/>
        <v>3</v>
      </c>
      <c r="Q135" s="104">
        <f t="shared" si="101"/>
        <v>0</v>
      </c>
      <c r="R135" s="114"/>
      <c r="S135" s="115"/>
      <c r="U135" s="107">
        <f t="shared" si="102"/>
        <v>33</v>
      </c>
      <c r="V135" s="108">
        <f t="shared" si="103"/>
        <v>23</v>
      </c>
      <c r="W135" s="109">
        <f t="shared" si="104"/>
        <v>10</v>
      </c>
      <c r="Y135" s="116">
        <f t="shared" si="105"/>
        <v>11</v>
      </c>
      <c r="Z135" s="117">
        <f t="shared" si="106"/>
        <v>7</v>
      </c>
      <c r="AA135" s="116">
        <f t="shared" si="107"/>
        <v>11</v>
      </c>
      <c r="AB135" s="117">
        <f t="shared" si="108"/>
        <v>7</v>
      </c>
      <c r="AC135" s="116">
        <f t="shared" si="109"/>
        <v>11</v>
      </c>
      <c r="AD135" s="117">
        <f t="shared" si="110"/>
        <v>9</v>
      </c>
      <c r="AE135" s="116">
        <f t="shared" si="111"/>
        <v>0</v>
      </c>
      <c r="AF135" s="117">
        <f t="shared" si="112"/>
        <v>0</v>
      </c>
      <c r="AG135" s="116">
        <f t="shared" si="113"/>
        <v>0</v>
      </c>
      <c r="AH135" s="117">
        <f t="shared" si="114"/>
        <v>0</v>
      </c>
      <c r="AI135" s="13"/>
      <c r="AJ135" s="13"/>
      <c r="AK135" s="13"/>
      <c r="AL135" s="13"/>
    </row>
    <row r="136" spans="1:38" ht="15.75">
      <c r="A136" s="99" t="s">
        <v>343</v>
      </c>
      <c r="B136" s="100" t="str">
        <f>IF(B126&gt;"",B126,"")</f>
        <v>Tuomas Perkkiö</v>
      </c>
      <c r="C136" s="112" t="str">
        <f>IF(B127&gt;"",B127,"")</f>
        <v>Pekka Kolppanen</v>
      </c>
      <c r="D136" s="113"/>
      <c r="E136" s="102"/>
      <c r="F136" s="249">
        <v>8</v>
      </c>
      <c r="G136" s="250"/>
      <c r="H136" s="249">
        <v>-7</v>
      </c>
      <c r="I136" s="250"/>
      <c r="J136" s="253">
        <v>-7</v>
      </c>
      <c r="K136" s="250"/>
      <c r="L136" s="249">
        <v>-7</v>
      </c>
      <c r="M136" s="250"/>
      <c r="N136" s="249"/>
      <c r="O136" s="250"/>
      <c r="P136" s="103">
        <f t="shared" si="100"/>
        <v>1</v>
      </c>
      <c r="Q136" s="104">
        <f t="shared" si="101"/>
        <v>3</v>
      </c>
      <c r="R136" s="114"/>
      <c r="S136" s="115"/>
      <c r="U136" s="107">
        <f t="shared" si="102"/>
        <v>32</v>
      </c>
      <c r="V136" s="108">
        <f t="shared" si="103"/>
        <v>41</v>
      </c>
      <c r="W136" s="109">
        <f t="shared" si="104"/>
        <v>-9</v>
      </c>
      <c r="Y136" s="116">
        <f t="shared" si="105"/>
        <v>11</v>
      </c>
      <c r="Z136" s="117">
        <f t="shared" si="106"/>
        <v>8</v>
      </c>
      <c r="AA136" s="116">
        <f t="shared" si="107"/>
        <v>7</v>
      </c>
      <c r="AB136" s="117">
        <f t="shared" si="108"/>
        <v>11</v>
      </c>
      <c r="AC136" s="116">
        <f t="shared" si="109"/>
        <v>7</v>
      </c>
      <c r="AD136" s="117">
        <f t="shared" si="110"/>
        <v>11</v>
      </c>
      <c r="AE136" s="116">
        <f t="shared" si="111"/>
        <v>7</v>
      </c>
      <c r="AF136" s="117">
        <f t="shared" si="112"/>
        <v>11</v>
      </c>
      <c r="AG136" s="116">
        <f t="shared" si="113"/>
        <v>0</v>
      </c>
      <c r="AH136" s="117">
        <f t="shared" si="114"/>
        <v>0</v>
      </c>
      <c r="AI136" s="13"/>
      <c r="AJ136" s="13"/>
      <c r="AK136" s="13"/>
      <c r="AL136" s="13"/>
    </row>
    <row r="137" spans="1:38" ht="16.5" thickBot="1">
      <c r="A137" s="120" t="s">
        <v>344</v>
      </c>
      <c r="B137" s="121" t="str">
        <f>IF(B128&gt;"",B128,"")</f>
        <v>Juha Rimpiläinen</v>
      </c>
      <c r="C137" s="122" t="str">
        <f>IF(B129&gt;"",B129,"")</f>
        <v>Roni Kantola</v>
      </c>
      <c r="D137" s="123"/>
      <c r="E137" s="124"/>
      <c r="F137" s="230">
        <v>6</v>
      </c>
      <c r="G137" s="231"/>
      <c r="H137" s="230">
        <v>3</v>
      </c>
      <c r="I137" s="231"/>
      <c r="J137" s="230">
        <v>3</v>
      </c>
      <c r="K137" s="231"/>
      <c r="L137" s="230"/>
      <c r="M137" s="231"/>
      <c r="N137" s="230"/>
      <c r="O137" s="231"/>
      <c r="P137" s="125">
        <f t="shared" si="100"/>
        <v>3</v>
      </c>
      <c r="Q137" s="126">
        <f t="shared" si="101"/>
        <v>0</v>
      </c>
      <c r="R137" s="127"/>
      <c r="S137" s="128"/>
      <c r="U137" s="107">
        <f t="shared" si="102"/>
        <v>33</v>
      </c>
      <c r="V137" s="108">
        <f t="shared" si="103"/>
        <v>12</v>
      </c>
      <c r="W137" s="109">
        <f t="shared" si="104"/>
        <v>21</v>
      </c>
      <c r="Y137" s="129">
        <f t="shared" si="105"/>
        <v>11</v>
      </c>
      <c r="Z137" s="130">
        <f t="shared" si="106"/>
        <v>6</v>
      </c>
      <c r="AA137" s="129">
        <f t="shared" si="107"/>
        <v>11</v>
      </c>
      <c r="AB137" s="130">
        <f t="shared" si="108"/>
        <v>3</v>
      </c>
      <c r="AC137" s="129">
        <f t="shared" si="109"/>
        <v>11</v>
      </c>
      <c r="AD137" s="130">
        <f t="shared" si="110"/>
        <v>3</v>
      </c>
      <c r="AE137" s="129">
        <f t="shared" si="111"/>
        <v>0</v>
      </c>
      <c r="AF137" s="130">
        <f t="shared" si="112"/>
        <v>0</v>
      </c>
      <c r="AG137" s="129">
        <f t="shared" si="113"/>
        <v>0</v>
      </c>
      <c r="AH137" s="130">
        <f t="shared" si="114"/>
        <v>0</v>
      </c>
      <c r="AI137" s="13"/>
      <c r="AJ137" s="13"/>
      <c r="AK137" s="13"/>
      <c r="AL137" s="13"/>
    </row>
    <row r="138" spans="1:38" ht="13.5" thickTop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</row>
    <row r="139" spans="1:38" ht="13.5" thickBo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</row>
    <row r="140" spans="1:38" ht="16.5" thickTop="1">
      <c r="A140" s="32"/>
      <c r="B140" s="33"/>
      <c r="C140" s="34"/>
      <c r="D140" s="34"/>
      <c r="E140" s="34"/>
      <c r="F140" s="35"/>
      <c r="G140" s="34"/>
      <c r="H140" s="36" t="s">
        <v>324</v>
      </c>
      <c r="I140" s="37"/>
      <c r="J140" s="213" t="s">
        <v>2</v>
      </c>
      <c r="K140" s="214"/>
      <c r="L140" s="214"/>
      <c r="M140" s="215"/>
      <c r="N140" s="216" t="s">
        <v>325</v>
      </c>
      <c r="O140" s="217"/>
      <c r="P140" s="217"/>
      <c r="Q140" s="218" t="s">
        <v>398</v>
      </c>
      <c r="R140" s="219"/>
      <c r="S140" s="220"/>
      <c r="AI140" s="13"/>
      <c r="AJ140" s="13"/>
      <c r="AK140" s="13"/>
      <c r="AL140" s="13"/>
    </row>
    <row r="141" spans="1:38" ht="16.5" thickBot="1">
      <c r="A141" s="38"/>
      <c r="B141" s="39"/>
      <c r="C141" s="40" t="s">
        <v>326</v>
      </c>
      <c r="D141" s="232"/>
      <c r="E141" s="233"/>
      <c r="F141" s="234"/>
      <c r="G141" s="235" t="s">
        <v>327</v>
      </c>
      <c r="H141" s="236"/>
      <c r="I141" s="236"/>
      <c r="J141" s="237"/>
      <c r="K141" s="237"/>
      <c r="L141" s="237"/>
      <c r="M141" s="238"/>
      <c r="N141" s="41" t="s">
        <v>328</v>
      </c>
      <c r="O141" s="42"/>
      <c r="P141" s="42"/>
      <c r="Q141" s="222"/>
      <c r="R141" s="222"/>
      <c r="S141" s="223"/>
      <c r="AI141" s="13"/>
      <c r="AJ141" s="13"/>
      <c r="AK141" s="13"/>
      <c r="AL141" s="13"/>
    </row>
    <row r="142" spans="1:38" ht="15.75" thickTop="1">
      <c r="A142" s="43"/>
      <c r="B142" s="44" t="s">
        <v>329</v>
      </c>
      <c r="C142" s="45" t="s">
        <v>330</v>
      </c>
      <c r="D142" s="226" t="s">
        <v>154</v>
      </c>
      <c r="E142" s="227"/>
      <c r="F142" s="226" t="s">
        <v>157</v>
      </c>
      <c r="G142" s="227"/>
      <c r="H142" s="226" t="s">
        <v>331</v>
      </c>
      <c r="I142" s="227"/>
      <c r="J142" s="226" t="s">
        <v>156</v>
      </c>
      <c r="K142" s="227"/>
      <c r="L142" s="226"/>
      <c r="M142" s="227"/>
      <c r="N142" s="46" t="s">
        <v>236</v>
      </c>
      <c r="O142" s="47" t="s">
        <v>332</v>
      </c>
      <c r="P142" s="48" t="s">
        <v>333</v>
      </c>
      <c r="Q142" s="49"/>
      <c r="R142" s="228" t="s">
        <v>50</v>
      </c>
      <c r="S142" s="229"/>
      <c r="U142" s="50" t="s">
        <v>334</v>
      </c>
      <c r="V142" s="51"/>
      <c r="W142" s="52" t="s">
        <v>335</v>
      </c>
      <c r="AI142" s="13"/>
      <c r="AJ142" s="13"/>
      <c r="AK142" s="13"/>
      <c r="AL142" s="13"/>
    </row>
    <row r="143" spans="1:38" ht="12.75">
      <c r="A143" s="53" t="s">
        <v>154</v>
      </c>
      <c r="B143" s="54" t="s">
        <v>214</v>
      </c>
      <c r="C143" s="55" t="s">
        <v>30</v>
      </c>
      <c r="D143" s="56"/>
      <c r="E143" s="57"/>
      <c r="F143" s="58">
        <f>+P153</f>
        <v>3</v>
      </c>
      <c r="G143" s="59">
        <f>+Q153</f>
        <v>1</v>
      </c>
      <c r="H143" s="58">
        <f>P149</f>
        <v>3</v>
      </c>
      <c r="I143" s="59">
        <f>Q149</f>
        <v>1</v>
      </c>
      <c r="J143" s="58">
        <f>P151</f>
        <v>3</v>
      </c>
      <c r="K143" s="59">
        <f>Q151</f>
        <v>0</v>
      </c>
      <c r="L143" s="58"/>
      <c r="M143" s="59"/>
      <c r="N143" s="60">
        <f>IF(SUM(D143:M143)=0,"",COUNTIF(E143:E146,"3"))</f>
        <v>3</v>
      </c>
      <c r="O143" s="61">
        <f>IF(SUM(E143:N143)=0,"",COUNTIF(D143:D146,"3"))</f>
        <v>0</v>
      </c>
      <c r="P143" s="62">
        <f>IF(SUM(D143:M143)=0,"",SUM(E143:E146))</f>
        <v>9</v>
      </c>
      <c r="Q143" s="63">
        <f>IF(SUM(D143:M143)=0,"",SUM(D143:D146))</f>
        <v>2</v>
      </c>
      <c r="R143" s="221"/>
      <c r="S143" s="212"/>
      <c r="U143" s="64">
        <f>+U149+U151+U153</f>
        <v>119</v>
      </c>
      <c r="V143" s="65">
        <f>+V149+V151+V153</f>
        <v>84</v>
      </c>
      <c r="W143" s="66">
        <f>+U143-V143</f>
        <v>35</v>
      </c>
      <c r="AI143" s="13"/>
      <c r="AJ143" s="13"/>
      <c r="AK143" s="13"/>
      <c r="AL143" s="13"/>
    </row>
    <row r="144" spans="1:38" ht="12.75">
      <c r="A144" s="67" t="s">
        <v>157</v>
      </c>
      <c r="B144" s="54" t="s">
        <v>208</v>
      </c>
      <c r="C144" s="68" t="s">
        <v>191</v>
      </c>
      <c r="D144" s="69">
        <f>+Q153</f>
        <v>1</v>
      </c>
      <c r="E144" s="70">
        <f>+P153</f>
        <v>3</v>
      </c>
      <c r="F144" s="71"/>
      <c r="G144" s="72"/>
      <c r="H144" s="69">
        <f>P152</f>
        <v>0</v>
      </c>
      <c r="I144" s="70">
        <f>Q152</f>
        <v>3</v>
      </c>
      <c r="J144" s="69">
        <f>P150</f>
        <v>3</v>
      </c>
      <c r="K144" s="70">
        <f>Q150</f>
        <v>0</v>
      </c>
      <c r="L144" s="69"/>
      <c r="M144" s="70"/>
      <c r="N144" s="60">
        <f>IF(SUM(D144:M144)=0,"",COUNTIF(G143:G146,"3"))</f>
        <v>1</v>
      </c>
      <c r="O144" s="61">
        <f>IF(SUM(E144:N144)=0,"",COUNTIF(F143:F146,"3"))</f>
        <v>2</v>
      </c>
      <c r="P144" s="62">
        <f>IF(SUM(D144:M144)=0,"",SUM(G143:G146))</f>
        <v>4</v>
      </c>
      <c r="Q144" s="63">
        <f>IF(SUM(D144:M144)=0,"",SUM(F143:F146))</f>
        <v>6</v>
      </c>
      <c r="R144" s="221"/>
      <c r="S144" s="212"/>
      <c r="U144" s="64">
        <f>+U150+U152+V153</f>
        <v>95</v>
      </c>
      <c r="V144" s="65">
        <f>+V150+V152+U153</f>
        <v>100</v>
      </c>
      <c r="W144" s="66">
        <f>+U144-V144</f>
        <v>-5</v>
      </c>
      <c r="AI144" s="13"/>
      <c r="AJ144" s="13"/>
      <c r="AK144" s="13"/>
      <c r="AL144" s="13"/>
    </row>
    <row r="145" spans="1:38" ht="12.75">
      <c r="A145" s="67" t="s">
        <v>331</v>
      </c>
      <c r="B145" s="54" t="s">
        <v>165</v>
      </c>
      <c r="C145" s="68" t="s">
        <v>166</v>
      </c>
      <c r="D145" s="69">
        <f>+Q149</f>
        <v>1</v>
      </c>
      <c r="E145" s="70">
        <f>+P149</f>
        <v>3</v>
      </c>
      <c r="F145" s="69">
        <f>Q152</f>
        <v>3</v>
      </c>
      <c r="G145" s="70">
        <f>P152</f>
        <v>0</v>
      </c>
      <c r="H145" s="71"/>
      <c r="I145" s="72"/>
      <c r="J145" s="69">
        <f>P154</f>
        <v>3</v>
      </c>
      <c r="K145" s="70">
        <f>Q154</f>
        <v>0</v>
      </c>
      <c r="L145" s="69"/>
      <c r="M145" s="70"/>
      <c r="N145" s="60">
        <f>IF(SUM(D145:M145)=0,"",COUNTIF(I143:I146,"3"))</f>
        <v>2</v>
      </c>
      <c r="O145" s="61">
        <f>IF(SUM(E145:N145)=0,"",COUNTIF(H143:H146,"3"))</f>
        <v>1</v>
      </c>
      <c r="P145" s="62">
        <f>IF(SUM(D145:M145)=0,"",SUM(I143:I146))</f>
        <v>7</v>
      </c>
      <c r="Q145" s="63">
        <f>IF(SUM(D145:M145)=0,"",SUM(H143:H146))</f>
        <v>3</v>
      </c>
      <c r="R145" s="221"/>
      <c r="S145" s="212"/>
      <c r="U145" s="64">
        <f>+V149+V152+U154</f>
        <v>101</v>
      </c>
      <c r="V145" s="65">
        <f>+U149+U152+V154</f>
        <v>66</v>
      </c>
      <c r="W145" s="66">
        <f>+U145-V145</f>
        <v>35</v>
      </c>
      <c r="AI145" s="13"/>
      <c r="AJ145" s="13"/>
      <c r="AK145" s="13"/>
      <c r="AL145" s="13"/>
    </row>
    <row r="146" spans="1:38" ht="13.5" thickBot="1">
      <c r="A146" s="73" t="s">
        <v>156</v>
      </c>
      <c r="B146" s="74" t="s">
        <v>217</v>
      </c>
      <c r="C146" s="75" t="s">
        <v>198</v>
      </c>
      <c r="D146" s="76">
        <f>Q151</f>
        <v>0</v>
      </c>
      <c r="E146" s="77">
        <f>P151</f>
        <v>3</v>
      </c>
      <c r="F146" s="76">
        <f>Q150</f>
        <v>0</v>
      </c>
      <c r="G146" s="77">
        <f>P150</f>
        <v>3</v>
      </c>
      <c r="H146" s="76">
        <f>Q154</f>
        <v>0</v>
      </c>
      <c r="I146" s="77">
        <f>P154</f>
        <v>3</v>
      </c>
      <c r="J146" s="78"/>
      <c r="K146" s="79"/>
      <c r="L146" s="76"/>
      <c r="M146" s="77"/>
      <c r="N146" s="80">
        <f>IF(SUM(D146:M146)=0,"",COUNTIF(K143:K146,"3"))</f>
        <v>0</v>
      </c>
      <c r="O146" s="81">
        <f>IF(SUM(E146:N146)=0,"",COUNTIF(J143:J146,"3"))</f>
        <v>3</v>
      </c>
      <c r="P146" s="82">
        <f>IF(SUM(D146:M147)=0,"",SUM(K143:K146))</f>
        <v>0</v>
      </c>
      <c r="Q146" s="83">
        <f>IF(SUM(D146:M146)=0,"",SUM(J143:J146))</f>
        <v>9</v>
      </c>
      <c r="R146" s="224"/>
      <c r="S146" s="225"/>
      <c r="U146" s="64">
        <f>+V150+V151+V154</f>
        <v>34</v>
      </c>
      <c r="V146" s="65">
        <f>+U150+U151+U154</f>
        <v>99</v>
      </c>
      <c r="W146" s="66">
        <f>+U146-V146</f>
        <v>-65</v>
      </c>
      <c r="AI146" s="13"/>
      <c r="AJ146" s="13"/>
      <c r="AK146" s="13"/>
      <c r="AL146" s="13"/>
    </row>
    <row r="147" spans="1:38" ht="15.75" thickTop="1">
      <c r="A147" s="84"/>
      <c r="B147" s="85" t="s">
        <v>336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7"/>
      <c r="S147" s="88"/>
      <c r="U147" s="89"/>
      <c r="V147" s="90" t="s">
        <v>337</v>
      </c>
      <c r="W147" s="91">
        <f>SUM(W143:W146)</f>
        <v>0</v>
      </c>
      <c r="X147" s="90" t="str">
        <f>IF(W147=0,"OK","Virhe")</f>
        <v>OK</v>
      </c>
      <c r="AI147" s="13"/>
      <c r="AJ147" s="13"/>
      <c r="AK147" s="13"/>
      <c r="AL147" s="13"/>
    </row>
    <row r="148" spans="1:38" ht="15.75" thickBot="1">
      <c r="A148" s="92"/>
      <c r="B148" s="93" t="s">
        <v>338</v>
      </c>
      <c r="C148" s="94"/>
      <c r="D148" s="94"/>
      <c r="E148" s="95"/>
      <c r="F148" s="248" t="s">
        <v>51</v>
      </c>
      <c r="G148" s="240"/>
      <c r="H148" s="239" t="s">
        <v>52</v>
      </c>
      <c r="I148" s="240"/>
      <c r="J148" s="239" t="s">
        <v>53</v>
      </c>
      <c r="K148" s="240"/>
      <c r="L148" s="239" t="s">
        <v>68</v>
      </c>
      <c r="M148" s="240"/>
      <c r="N148" s="239" t="s">
        <v>69</v>
      </c>
      <c r="O148" s="240"/>
      <c r="P148" s="241" t="s">
        <v>48</v>
      </c>
      <c r="Q148" s="242"/>
      <c r="S148" s="96"/>
      <c r="U148" s="97" t="s">
        <v>334</v>
      </c>
      <c r="V148" s="98"/>
      <c r="W148" s="52" t="s">
        <v>335</v>
      </c>
      <c r="AI148" s="13"/>
      <c r="AJ148" s="13"/>
      <c r="AK148" s="13"/>
      <c r="AL148" s="13"/>
    </row>
    <row r="149" spans="1:38" ht="15.75">
      <c r="A149" s="99" t="s">
        <v>339</v>
      </c>
      <c r="B149" s="100" t="str">
        <f>IF(B143&gt;"",B143,"")</f>
        <v>Otto Tennilä</v>
      </c>
      <c r="C149" s="101" t="str">
        <f>IF(B145&gt;"",B145,"")</f>
        <v>Risto Pitkänen</v>
      </c>
      <c r="D149" s="86"/>
      <c r="E149" s="102"/>
      <c r="F149" s="245">
        <v>-8</v>
      </c>
      <c r="G149" s="246"/>
      <c r="H149" s="243">
        <v>10</v>
      </c>
      <c r="I149" s="244"/>
      <c r="J149" s="243">
        <v>5</v>
      </c>
      <c r="K149" s="244"/>
      <c r="L149" s="243">
        <v>6</v>
      </c>
      <c r="M149" s="244"/>
      <c r="N149" s="247"/>
      <c r="O149" s="244"/>
      <c r="P149" s="103">
        <f aca="true" t="shared" si="115" ref="P149:P154">IF(COUNT(F149:N149)=0,"",COUNTIF(F149:N149,"&gt;=0"))</f>
        <v>3</v>
      </c>
      <c r="Q149" s="104">
        <f aca="true" t="shared" si="116" ref="Q149:Q154">IF(COUNT(F149:N149)=0,"",(IF(LEFT(F149,1)="-",1,0)+IF(LEFT(H149,1)="-",1,0)+IF(LEFT(J149,1)="-",1,0)+IF(LEFT(L149,1)="-",1,0)+IF(LEFT(N149,1)="-",1,0)))</f>
        <v>1</v>
      </c>
      <c r="R149" s="105"/>
      <c r="S149" s="106"/>
      <c r="U149" s="107">
        <f aca="true" t="shared" si="117" ref="U149:U154">+Y149+AA149+AC149+AE149+AG149</f>
        <v>42</v>
      </c>
      <c r="V149" s="108">
        <f aca="true" t="shared" si="118" ref="V149:V154">+Z149+AB149+AD149+AF149+AH149</f>
        <v>32</v>
      </c>
      <c r="W149" s="109">
        <f aca="true" t="shared" si="119" ref="W149:W154">+U149-V149</f>
        <v>10</v>
      </c>
      <c r="Y149" s="110">
        <f aca="true" t="shared" si="120" ref="Y149:Y154">IF(F149="",0,IF(LEFT(F149,1)="-",ABS(F149),(IF(F149&gt;9,F149+2,11))))</f>
        <v>8</v>
      </c>
      <c r="Z149" s="111">
        <f aca="true" t="shared" si="121" ref="Z149:Z154">IF(F149="",0,IF(LEFT(F149,1)="-",(IF(ABS(F149)&gt;9,(ABS(F149)+2),11)),F149))</f>
        <v>11</v>
      </c>
      <c r="AA149" s="110">
        <f aca="true" t="shared" si="122" ref="AA149:AA154">IF(H149="",0,IF(LEFT(H149,1)="-",ABS(H149),(IF(H149&gt;9,H149+2,11))))</f>
        <v>12</v>
      </c>
      <c r="AB149" s="111">
        <f aca="true" t="shared" si="123" ref="AB149:AB154">IF(H149="",0,IF(LEFT(H149,1)="-",(IF(ABS(H149)&gt;9,(ABS(H149)+2),11)),H149))</f>
        <v>10</v>
      </c>
      <c r="AC149" s="110">
        <f aca="true" t="shared" si="124" ref="AC149:AC154">IF(J149="",0,IF(LEFT(J149,1)="-",ABS(J149),(IF(J149&gt;9,J149+2,11))))</f>
        <v>11</v>
      </c>
      <c r="AD149" s="111">
        <f aca="true" t="shared" si="125" ref="AD149:AD154">IF(J149="",0,IF(LEFT(J149,1)="-",(IF(ABS(J149)&gt;9,(ABS(J149)+2),11)),J149))</f>
        <v>5</v>
      </c>
      <c r="AE149" s="110">
        <f aca="true" t="shared" si="126" ref="AE149:AE154">IF(L149="",0,IF(LEFT(L149,1)="-",ABS(L149),(IF(L149&gt;9,L149+2,11))))</f>
        <v>11</v>
      </c>
      <c r="AF149" s="111">
        <f aca="true" t="shared" si="127" ref="AF149:AF154">IF(L149="",0,IF(LEFT(L149,1)="-",(IF(ABS(L149)&gt;9,(ABS(L149)+2),11)),L149))</f>
        <v>6</v>
      </c>
      <c r="AG149" s="110">
        <f aca="true" t="shared" si="128" ref="AG149:AG154">IF(N149="",0,IF(LEFT(N149,1)="-",ABS(N149),(IF(N149&gt;9,N149+2,11))))</f>
        <v>0</v>
      </c>
      <c r="AH149" s="111">
        <f aca="true" t="shared" si="129" ref="AH149:AH154">IF(N149="",0,IF(LEFT(N149,1)="-",(IF(ABS(N149)&gt;9,(ABS(N149)+2),11)),N149))</f>
        <v>0</v>
      </c>
      <c r="AI149" s="13"/>
      <c r="AJ149" s="13"/>
      <c r="AK149" s="13"/>
      <c r="AL149" s="13"/>
    </row>
    <row r="150" spans="1:38" ht="15.75">
      <c r="A150" s="99" t="s">
        <v>340</v>
      </c>
      <c r="B150" s="100" t="str">
        <f>IF(B144&gt;"",B144,"")</f>
        <v>Teemu Oinas</v>
      </c>
      <c r="C150" s="112" t="str">
        <f>IF(B146&gt;"",B146,"")</f>
        <v>Asko Rasinen</v>
      </c>
      <c r="D150" s="113"/>
      <c r="E150" s="102"/>
      <c r="F150" s="249">
        <v>6</v>
      </c>
      <c r="G150" s="250"/>
      <c r="H150" s="249">
        <v>8</v>
      </c>
      <c r="I150" s="250"/>
      <c r="J150" s="249">
        <v>6</v>
      </c>
      <c r="K150" s="250"/>
      <c r="L150" s="249"/>
      <c r="M150" s="250"/>
      <c r="N150" s="249"/>
      <c r="O150" s="250"/>
      <c r="P150" s="103">
        <f t="shared" si="115"/>
        <v>3</v>
      </c>
      <c r="Q150" s="104">
        <f t="shared" si="116"/>
        <v>0</v>
      </c>
      <c r="R150" s="114"/>
      <c r="S150" s="115"/>
      <c r="U150" s="107">
        <f t="shared" si="117"/>
        <v>33</v>
      </c>
      <c r="V150" s="108">
        <f t="shared" si="118"/>
        <v>20</v>
      </c>
      <c r="W150" s="109">
        <f t="shared" si="119"/>
        <v>13</v>
      </c>
      <c r="Y150" s="116">
        <f t="shared" si="120"/>
        <v>11</v>
      </c>
      <c r="Z150" s="117">
        <f t="shared" si="121"/>
        <v>6</v>
      </c>
      <c r="AA150" s="116">
        <f t="shared" si="122"/>
        <v>11</v>
      </c>
      <c r="AB150" s="117">
        <f t="shared" si="123"/>
        <v>8</v>
      </c>
      <c r="AC150" s="116">
        <f t="shared" si="124"/>
        <v>11</v>
      </c>
      <c r="AD150" s="117">
        <f t="shared" si="125"/>
        <v>6</v>
      </c>
      <c r="AE150" s="116">
        <f t="shared" si="126"/>
        <v>0</v>
      </c>
      <c r="AF150" s="117">
        <f t="shared" si="127"/>
        <v>0</v>
      </c>
      <c r="AG150" s="116">
        <f t="shared" si="128"/>
        <v>0</v>
      </c>
      <c r="AH150" s="117">
        <f t="shared" si="129"/>
        <v>0</v>
      </c>
      <c r="AI150" s="13"/>
      <c r="AJ150" s="13"/>
      <c r="AK150" s="13"/>
      <c r="AL150" s="13"/>
    </row>
    <row r="151" spans="1:38" ht="16.5" thickBot="1">
      <c r="A151" s="99" t="s">
        <v>341</v>
      </c>
      <c r="B151" s="118" t="str">
        <f>IF(B143&gt;"",B143,"")</f>
        <v>Otto Tennilä</v>
      </c>
      <c r="C151" s="119" t="str">
        <f>IF(B146&gt;"",B146,"")</f>
        <v>Asko Rasinen</v>
      </c>
      <c r="D151" s="94"/>
      <c r="E151" s="95"/>
      <c r="F151" s="251">
        <v>7</v>
      </c>
      <c r="G151" s="252"/>
      <c r="H151" s="251">
        <v>0</v>
      </c>
      <c r="I151" s="252"/>
      <c r="J151" s="251">
        <v>7</v>
      </c>
      <c r="K151" s="252"/>
      <c r="L151" s="251"/>
      <c r="M151" s="252"/>
      <c r="N151" s="251"/>
      <c r="O151" s="252"/>
      <c r="P151" s="103">
        <f t="shared" si="115"/>
        <v>3</v>
      </c>
      <c r="Q151" s="104">
        <f t="shared" si="116"/>
        <v>0</v>
      </c>
      <c r="R151" s="114"/>
      <c r="S151" s="115"/>
      <c r="U151" s="107">
        <f t="shared" si="117"/>
        <v>33</v>
      </c>
      <c r="V151" s="108">
        <f t="shared" si="118"/>
        <v>14</v>
      </c>
      <c r="W151" s="109">
        <f t="shared" si="119"/>
        <v>19</v>
      </c>
      <c r="Y151" s="116">
        <f t="shared" si="120"/>
        <v>11</v>
      </c>
      <c r="Z151" s="117">
        <f t="shared" si="121"/>
        <v>7</v>
      </c>
      <c r="AA151" s="116">
        <f t="shared" si="122"/>
        <v>11</v>
      </c>
      <c r="AB151" s="117">
        <f t="shared" si="123"/>
        <v>0</v>
      </c>
      <c r="AC151" s="116">
        <f t="shared" si="124"/>
        <v>11</v>
      </c>
      <c r="AD151" s="117">
        <f t="shared" si="125"/>
        <v>7</v>
      </c>
      <c r="AE151" s="116">
        <f t="shared" si="126"/>
        <v>0</v>
      </c>
      <c r="AF151" s="117">
        <f t="shared" si="127"/>
        <v>0</v>
      </c>
      <c r="AG151" s="116">
        <f t="shared" si="128"/>
        <v>0</v>
      </c>
      <c r="AH151" s="117">
        <f t="shared" si="129"/>
        <v>0</v>
      </c>
      <c r="AI151" s="13"/>
      <c r="AJ151" s="13"/>
      <c r="AK151" s="13"/>
      <c r="AL151" s="13"/>
    </row>
    <row r="152" spans="1:38" ht="15.75">
      <c r="A152" s="99" t="s">
        <v>342</v>
      </c>
      <c r="B152" s="100" t="str">
        <f>IF(B144&gt;"",B144,"")</f>
        <v>Teemu Oinas</v>
      </c>
      <c r="C152" s="112" t="str">
        <f>IF(B145&gt;"",B145,"")</f>
        <v>Risto Pitkänen</v>
      </c>
      <c r="D152" s="86"/>
      <c r="E152" s="102"/>
      <c r="F152" s="243">
        <v>-5</v>
      </c>
      <c r="G152" s="244"/>
      <c r="H152" s="243">
        <v>-7</v>
      </c>
      <c r="I152" s="244"/>
      <c r="J152" s="243">
        <v>-12</v>
      </c>
      <c r="K152" s="244"/>
      <c r="L152" s="243"/>
      <c r="M152" s="244"/>
      <c r="N152" s="243"/>
      <c r="O152" s="244"/>
      <c r="P152" s="103">
        <f t="shared" si="115"/>
        <v>0</v>
      </c>
      <c r="Q152" s="104">
        <f t="shared" si="116"/>
        <v>3</v>
      </c>
      <c r="R152" s="114"/>
      <c r="S152" s="115"/>
      <c r="U152" s="107">
        <f t="shared" si="117"/>
        <v>24</v>
      </c>
      <c r="V152" s="108">
        <f t="shared" si="118"/>
        <v>36</v>
      </c>
      <c r="W152" s="109">
        <f t="shared" si="119"/>
        <v>-12</v>
      </c>
      <c r="Y152" s="116">
        <f t="shared" si="120"/>
        <v>5</v>
      </c>
      <c r="Z152" s="117">
        <f t="shared" si="121"/>
        <v>11</v>
      </c>
      <c r="AA152" s="116">
        <f t="shared" si="122"/>
        <v>7</v>
      </c>
      <c r="AB152" s="117">
        <f t="shared" si="123"/>
        <v>11</v>
      </c>
      <c r="AC152" s="116">
        <f t="shared" si="124"/>
        <v>12</v>
      </c>
      <c r="AD152" s="117">
        <f t="shared" si="125"/>
        <v>14</v>
      </c>
      <c r="AE152" s="116">
        <f t="shared" si="126"/>
        <v>0</v>
      </c>
      <c r="AF152" s="117">
        <f t="shared" si="127"/>
        <v>0</v>
      </c>
      <c r="AG152" s="116">
        <f t="shared" si="128"/>
        <v>0</v>
      </c>
      <c r="AH152" s="117">
        <f t="shared" si="129"/>
        <v>0</v>
      </c>
      <c r="AI152" s="13"/>
      <c r="AJ152" s="13"/>
      <c r="AK152" s="13"/>
      <c r="AL152" s="13"/>
    </row>
    <row r="153" spans="1:38" ht="15.75">
      <c r="A153" s="99" t="s">
        <v>343</v>
      </c>
      <c r="B153" s="100" t="str">
        <f>IF(B143&gt;"",B143,"")</f>
        <v>Otto Tennilä</v>
      </c>
      <c r="C153" s="112" t="str">
        <f>IF(B144&gt;"",B144,"")</f>
        <v>Teemu Oinas</v>
      </c>
      <c r="D153" s="113"/>
      <c r="E153" s="102"/>
      <c r="F153" s="249">
        <v>11</v>
      </c>
      <c r="G153" s="250"/>
      <c r="H153" s="249">
        <v>9</v>
      </c>
      <c r="I153" s="250"/>
      <c r="J153" s="253">
        <v>-9</v>
      </c>
      <c r="K153" s="250"/>
      <c r="L153" s="249">
        <v>7</v>
      </c>
      <c r="M153" s="250"/>
      <c r="N153" s="249"/>
      <c r="O153" s="250"/>
      <c r="P153" s="103">
        <f t="shared" si="115"/>
        <v>3</v>
      </c>
      <c r="Q153" s="104">
        <f t="shared" si="116"/>
        <v>1</v>
      </c>
      <c r="R153" s="114"/>
      <c r="S153" s="115"/>
      <c r="U153" s="107">
        <f t="shared" si="117"/>
        <v>44</v>
      </c>
      <c r="V153" s="108">
        <f t="shared" si="118"/>
        <v>38</v>
      </c>
      <c r="W153" s="109">
        <f t="shared" si="119"/>
        <v>6</v>
      </c>
      <c r="Y153" s="116">
        <f t="shared" si="120"/>
        <v>13</v>
      </c>
      <c r="Z153" s="117">
        <f t="shared" si="121"/>
        <v>11</v>
      </c>
      <c r="AA153" s="116">
        <f t="shared" si="122"/>
        <v>11</v>
      </c>
      <c r="AB153" s="117">
        <f t="shared" si="123"/>
        <v>9</v>
      </c>
      <c r="AC153" s="116">
        <f t="shared" si="124"/>
        <v>9</v>
      </c>
      <c r="AD153" s="117">
        <f t="shared" si="125"/>
        <v>11</v>
      </c>
      <c r="AE153" s="116">
        <f t="shared" si="126"/>
        <v>11</v>
      </c>
      <c r="AF153" s="117">
        <f t="shared" si="127"/>
        <v>7</v>
      </c>
      <c r="AG153" s="116">
        <f t="shared" si="128"/>
        <v>0</v>
      </c>
      <c r="AH153" s="117">
        <f t="shared" si="129"/>
        <v>0</v>
      </c>
      <c r="AI153" s="13"/>
      <c r="AJ153" s="13"/>
      <c r="AK153" s="13"/>
      <c r="AL153" s="13"/>
    </row>
    <row r="154" spans="1:38" ht="16.5" thickBot="1">
      <c r="A154" s="120" t="s">
        <v>344</v>
      </c>
      <c r="B154" s="121" t="str">
        <f>IF(B145&gt;"",B145,"")</f>
        <v>Risto Pitkänen</v>
      </c>
      <c r="C154" s="122" t="str">
        <f>IF(B146&gt;"",B146,"")</f>
        <v>Asko Rasinen</v>
      </c>
      <c r="D154" s="123"/>
      <c r="E154" s="210" t="s">
        <v>627</v>
      </c>
      <c r="F154" s="230">
        <v>0</v>
      </c>
      <c r="G154" s="231"/>
      <c r="H154" s="230">
        <v>0</v>
      </c>
      <c r="I154" s="231"/>
      <c r="J154" s="230">
        <v>0</v>
      </c>
      <c r="K154" s="231"/>
      <c r="L154" s="230"/>
      <c r="M154" s="231"/>
      <c r="N154" s="230"/>
      <c r="O154" s="231"/>
      <c r="P154" s="125">
        <f t="shared" si="115"/>
        <v>3</v>
      </c>
      <c r="Q154" s="126">
        <f t="shared" si="116"/>
        <v>0</v>
      </c>
      <c r="R154" s="127"/>
      <c r="S154" s="128"/>
      <c r="U154" s="107">
        <f t="shared" si="117"/>
        <v>33</v>
      </c>
      <c r="V154" s="108">
        <f t="shared" si="118"/>
        <v>0</v>
      </c>
      <c r="W154" s="109">
        <f t="shared" si="119"/>
        <v>33</v>
      </c>
      <c r="Y154" s="129">
        <f t="shared" si="120"/>
        <v>11</v>
      </c>
      <c r="Z154" s="130">
        <f t="shared" si="121"/>
        <v>0</v>
      </c>
      <c r="AA154" s="129">
        <f t="shared" si="122"/>
        <v>11</v>
      </c>
      <c r="AB154" s="130">
        <f t="shared" si="123"/>
        <v>0</v>
      </c>
      <c r="AC154" s="129">
        <f t="shared" si="124"/>
        <v>11</v>
      </c>
      <c r="AD154" s="130">
        <f t="shared" si="125"/>
        <v>0</v>
      </c>
      <c r="AE154" s="129">
        <f t="shared" si="126"/>
        <v>0</v>
      </c>
      <c r="AF154" s="130">
        <f t="shared" si="127"/>
        <v>0</v>
      </c>
      <c r="AG154" s="129">
        <f t="shared" si="128"/>
        <v>0</v>
      </c>
      <c r="AH154" s="130">
        <f t="shared" si="129"/>
        <v>0</v>
      </c>
      <c r="AI154" s="13"/>
      <c r="AJ154" s="13"/>
      <c r="AK154" s="13"/>
      <c r="AL154" s="13"/>
    </row>
    <row r="155" spans="1:38" ht="13.5" thickTop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</row>
    <row r="156" spans="1:38" ht="13.5" thickBo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</row>
    <row r="157" spans="1:38" ht="16.5" thickTop="1">
      <c r="A157" s="32"/>
      <c r="B157" s="33"/>
      <c r="C157" s="34"/>
      <c r="D157" s="34"/>
      <c r="E157" s="34"/>
      <c r="F157" s="35"/>
      <c r="G157" s="34"/>
      <c r="H157" s="36" t="s">
        <v>324</v>
      </c>
      <c r="I157" s="37"/>
      <c r="J157" s="213" t="s">
        <v>2</v>
      </c>
      <c r="K157" s="214"/>
      <c r="L157" s="214"/>
      <c r="M157" s="215"/>
      <c r="N157" s="216" t="s">
        <v>325</v>
      </c>
      <c r="O157" s="217"/>
      <c r="P157" s="217"/>
      <c r="Q157" s="218" t="s">
        <v>399</v>
      </c>
      <c r="R157" s="219"/>
      <c r="S157" s="220"/>
      <c r="AI157" s="13"/>
      <c r="AJ157" s="13"/>
      <c r="AK157" s="13"/>
      <c r="AL157" s="13"/>
    </row>
    <row r="158" spans="1:38" ht="16.5" thickBot="1">
      <c r="A158" s="38"/>
      <c r="B158" s="39"/>
      <c r="C158" s="40" t="s">
        <v>326</v>
      </c>
      <c r="D158" s="232"/>
      <c r="E158" s="233"/>
      <c r="F158" s="234"/>
      <c r="G158" s="235" t="s">
        <v>327</v>
      </c>
      <c r="H158" s="236"/>
      <c r="I158" s="236"/>
      <c r="J158" s="237"/>
      <c r="K158" s="237"/>
      <c r="L158" s="237"/>
      <c r="M158" s="238"/>
      <c r="N158" s="41" t="s">
        <v>328</v>
      </c>
      <c r="O158" s="42"/>
      <c r="P158" s="42"/>
      <c r="Q158" s="222"/>
      <c r="R158" s="222"/>
      <c r="S158" s="223"/>
      <c r="AI158" s="13"/>
      <c r="AJ158" s="13"/>
      <c r="AK158" s="13"/>
      <c r="AL158" s="13"/>
    </row>
    <row r="159" spans="1:38" ht="15.75" thickTop="1">
      <c r="A159" s="43"/>
      <c r="B159" s="44" t="s">
        <v>329</v>
      </c>
      <c r="C159" s="45" t="s">
        <v>330</v>
      </c>
      <c r="D159" s="226" t="s">
        <v>154</v>
      </c>
      <c r="E159" s="227"/>
      <c r="F159" s="226" t="s">
        <v>157</v>
      </c>
      <c r="G159" s="227"/>
      <c r="H159" s="226" t="s">
        <v>331</v>
      </c>
      <c r="I159" s="227"/>
      <c r="J159" s="226" t="s">
        <v>156</v>
      </c>
      <c r="K159" s="227"/>
      <c r="L159" s="226"/>
      <c r="M159" s="227"/>
      <c r="N159" s="46" t="s">
        <v>236</v>
      </c>
      <c r="O159" s="47" t="s">
        <v>332</v>
      </c>
      <c r="P159" s="48" t="s">
        <v>333</v>
      </c>
      <c r="Q159" s="49"/>
      <c r="R159" s="228" t="s">
        <v>50</v>
      </c>
      <c r="S159" s="229"/>
      <c r="U159" s="50" t="s">
        <v>334</v>
      </c>
      <c r="V159" s="51"/>
      <c r="W159" s="52" t="s">
        <v>335</v>
      </c>
      <c r="AI159" s="13"/>
      <c r="AJ159" s="13"/>
      <c r="AK159" s="13"/>
      <c r="AL159" s="13"/>
    </row>
    <row r="160" spans="1:38" ht="12.75">
      <c r="A160" s="53" t="s">
        <v>154</v>
      </c>
      <c r="B160" s="54" t="s">
        <v>190</v>
      </c>
      <c r="C160" s="55" t="s">
        <v>191</v>
      </c>
      <c r="D160" s="56"/>
      <c r="E160" s="57"/>
      <c r="F160" s="58">
        <f>+P170</f>
        <v>3</v>
      </c>
      <c r="G160" s="59">
        <f>+Q170</f>
        <v>2</v>
      </c>
      <c r="H160" s="58">
        <f>P166</f>
        <v>3</v>
      </c>
      <c r="I160" s="59">
        <f>Q166</f>
        <v>0</v>
      </c>
      <c r="J160" s="58">
        <f>P168</f>
        <v>3</v>
      </c>
      <c r="K160" s="59">
        <f>Q168</f>
        <v>2</v>
      </c>
      <c r="L160" s="58"/>
      <c r="M160" s="59"/>
      <c r="N160" s="60">
        <f>IF(SUM(D160:M160)=0,"",COUNTIF(E160:E163,"3"))</f>
        <v>3</v>
      </c>
      <c r="O160" s="61">
        <f>IF(SUM(E160:N160)=0,"",COUNTIF(D160:D163,"3"))</f>
        <v>0</v>
      </c>
      <c r="P160" s="62">
        <f>IF(SUM(D160:M160)=0,"",SUM(E160:E163))</f>
        <v>9</v>
      </c>
      <c r="Q160" s="63">
        <f>IF(SUM(D160:M160)=0,"",SUM(D160:D163))</f>
        <v>4</v>
      </c>
      <c r="R160" s="221"/>
      <c r="S160" s="212"/>
      <c r="U160" s="64">
        <f>+U166+U168+U170</f>
        <v>132</v>
      </c>
      <c r="V160" s="65">
        <f>+V166+V168+V170</f>
        <v>106</v>
      </c>
      <c r="W160" s="66">
        <f>+U160-V160</f>
        <v>26</v>
      </c>
      <c r="AI160" s="13"/>
      <c r="AJ160" s="13"/>
      <c r="AK160" s="13"/>
      <c r="AL160" s="13"/>
    </row>
    <row r="161" spans="1:38" ht="12.75">
      <c r="A161" s="67" t="s">
        <v>157</v>
      </c>
      <c r="B161" s="54" t="s">
        <v>130</v>
      </c>
      <c r="C161" s="68" t="s">
        <v>131</v>
      </c>
      <c r="D161" s="69">
        <f>+Q170</f>
        <v>2</v>
      </c>
      <c r="E161" s="70">
        <f>+P170</f>
        <v>3</v>
      </c>
      <c r="F161" s="71"/>
      <c r="G161" s="72"/>
      <c r="H161" s="69">
        <f>P169</f>
        <v>1</v>
      </c>
      <c r="I161" s="70">
        <f>Q169</f>
        <v>3</v>
      </c>
      <c r="J161" s="69">
        <f>P167</f>
        <v>3</v>
      </c>
      <c r="K161" s="70">
        <f>Q167</f>
        <v>0</v>
      </c>
      <c r="L161" s="69"/>
      <c r="M161" s="70"/>
      <c r="N161" s="60">
        <f>IF(SUM(D161:M161)=0,"",COUNTIF(G160:G163,"3"))</f>
        <v>1</v>
      </c>
      <c r="O161" s="61">
        <f>IF(SUM(E161:N161)=0,"",COUNTIF(F160:F163,"3"))</f>
        <v>2</v>
      </c>
      <c r="P161" s="62">
        <f>IF(SUM(D161:M161)=0,"",SUM(G160:G163))</f>
        <v>6</v>
      </c>
      <c r="Q161" s="63">
        <f>IF(SUM(D161:M161)=0,"",SUM(F160:F163))</f>
        <v>6</v>
      </c>
      <c r="R161" s="221"/>
      <c r="S161" s="212"/>
      <c r="U161" s="64">
        <f>+U167+U169+V170</f>
        <v>111</v>
      </c>
      <c r="V161" s="65">
        <f>+V167+V169+U170</f>
        <v>119</v>
      </c>
      <c r="W161" s="66">
        <f>+U161-V161</f>
        <v>-8</v>
      </c>
      <c r="AI161" s="13"/>
      <c r="AJ161" s="13"/>
      <c r="AK161" s="13"/>
      <c r="AL161" s="13"/>
    </row>
    <row r="162" spans="1:38" ht="12.75">
      <c r="A162" s="67" t="s">
        <v>331</v>
      </c>
      <c r="B162" s="54" t="s">
        <v>90</v>
      </c>
      <c r="C162" s="68" t="s">
        <v>198</v>
      </c>
      <c r="D162" s="69">
        <f>+Q166</f>
        <v>0</v>
      </c>
      <c r="E162" s="70">
        <f>+P166</f>
        <v>3</v>
      </c>
      <c r="F162" s="69">
        <f>Q169</f>
        <v>3</v>
      </c>
      <c r="G162" s="70">
        <f>P169</f>
        <v>1</v>
      </c>
      <c r="H162" s="71"/>
      <c r="I162" s="72"/>
      <c r="J162" s="69">
        <f>P171</f>
        <v>3</v>
      </c>
      <c r="K162" s="70">
        <f>Q171</f>
        <v>2</v>
      </c>
      <c r="L162" s="69"/>
      <c r="M162" s="70"/>
      <c r="N162" s="60">
        <f>IF(SUM(D162:M162)=0,"",COUNTIF(I160:I163,"3"))</f>
        <v>2</v>
      </c>
      <c r="O162" s="61">
        <f>IF(SUM(E162:N162)=0,"",COUNTIF(H160:H163,"3"))</f>
        <v>1</v>
      </c>
      <c r="P162" s="62">
        <f>IF(SUM(D162:M162)=0,"",SUM(I160:I163))</f>
        <v>6</v>
      </c>
      <c r="Q162" s="63">
        <f>IF(SUM(D162:M162)=0,"",SUM(H160:H163))</f>
        <v>6</v>
      </c>
      <c r="R162" s="221"/>
      <c r="S162" s="212"/>
      <c r="U162" s="64">
        <f>+V166+V169+U171</f>
        <v>119</v>
      </c>
      <c r="V162" s="65">
        <f>+U166+U169+V171</f>
        <v>112</v>
      </c>
      <c r="W162" s="66">
        <f>+U162-V162</f>
        <v>7</v>
      </c>
      <c r="AI162" s="13"/>
      <c r="AJ162" s="13"/>
      <c r="AK162" s="13"/>
      <c r="AL162" s="13"/>
    </row>
    <row r="163" spans="1:38" ht="13.5" thickBot="1">
      <c r="A163" s="73" t="s">
        <v>156</v>
      </c>
      <c r="B163" s="74" t="s">
        <v>139</v>
      </c>
      <c r="C163" s="75" t="s">
        <v>39</v>
      </c>
      <c r="D163" s="76">
        <f>Q168</f>
        <v>2</v>
      </c>
      <c r="E163" s="77">
        <f>P168</f>
        <v>3</v>
      </c>
      <c r="F163" s="76">
        <f>Q167</f>
        <v>0</v>
      </c>
      <c r="G163" s="77">
        <f>P167</f>
        <v>3</v>
      </c>
      <c r="H163" s="76">
        <f>Q171</f>
        <v>2</v>
      </c>
      <c r="I163" s="77">
        <f>P171</f>
        <v>3</v>
      </c>
      <c r="J163" s="78"/>
      <c r="K163" s="79"/>
      <c r="L163" s="76"/>
      <c r="M163" s="77"/>
      <c r="N163" s="80">
        <f>IF(SUM(D163:M163)=0,"",COUNTIF(K160:K163,"3"))</f>
        <v>0</v>
      </c>
      <c r="O163" s="81">
        <f>IF(SUM(E163:N163)=0,"",COUNTIF(J160:J163,"3"))</f>
        <v>3</v>
      </c>
      <c r="P163" s="82">
        <f>IF(SUM(D163:M164)=0,"",SUM(K160:K163))</f>
        <v>4</v>
      </c>
      <c r="Q163" s="83">
        <f>IF(SUM(D163:M163)=0,"",SUM(J160:J163))</f>
        <v>9</v>
      </c>
      <c r="R163" s="224"/>
      <c r="S163" s="225"/>
      <c r="U163" s="64">
        <f>+V167+V168+V171</f>
        <v>104</v>
      </c>
      <c r="V163" s="65">
        <f>+U167+U168+U171</f>
        <v>129</v>
      </c>
      <c r="W163" s="66">
        <f>+U163-V163</f>
        <v>-25</v>
      </c>
      <c r="AI163" s="13"/>
      <c r="AJ163" s="13"/>
      <c r="AK163" s="13"/>
      <c r="AL163" s="13"/>
    </row>
    <row r="164" spans="1:38" ht="15.75" thickTop="1">
      <c r="A164" s="84"/>
      <c r="B164" s="85" t="s">
        <v>336</v>
      </c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7"/>
      <c r="S164" s="88"/>
      <c r="U164" s="89"/>
      <c r="V164" s="90" t="s">
        <v>337</v>
      </c>
      <c r="W164" s="91">
        <f>SUM(W160:W163)</f>
        <v>0</v>
      </c>
      <c r="X164" s="90" t="str">
        <f>IF(W164=0,"OK","Virhe")</f>
        <v>OK</v>
      </c>
      <c r="AI164" s="13"/>
      <c r="AJ164" s="13"/>
      <c r="AK164" s="13"/>
      <c r="AL164" s="13"/>
    </row>
    <row r="165" spans="1:38" ht="15.75" thickBot="1">
      <c r="A165" s="92"/>
      <c r="B165" s="93" t="s">
        <v>338</v>
      </c>
      <c r="C165" s="94"/>
      <c r="D165" s="94"/>
      <c r="E165" s="95"/>
      <c r="F165" s="248" t="s">
        <v>51</v>
      </c>
      <c r="G165" s="240"/>
      <c r="H165" s="239" t="s">
        <v>52</v>
      </c>
      <c r="I165" s="240"/>
      <c r="J165" s="239" t="s">
        <v>53</v>
      </c>
      <c r="K165" s="240"/>
      <c r="L165" s="239" t="s">
        <v>68</v>
      </c>
      <c r="M165" s="240"/>
      <c r="N165" s="239" t="s">
        <v>69</v>
      </c>
      <c r="O165" s="240"/>
      <c r="P165" s="241" t="s">
        <v>48</v>
      </c>
      <c r="Q165" s="242"/>
      <c r="S165" s="96"/>
      <c r="U165" s="97" t="s">
        <v>334</v>
      </c>
      <c r="V165" s="98"/>
      <c r="W165" s="52" t="s">
        <v>335</v>
      </c>
      <c r="AI165" s="13"/>
      <c r="AJ165" s="13"/>
      <c r="AK165" s="13"/>
      <c r="AL165" s="13"/>
    </row>
    <row r="166" spans="1:38" ht="15.75">
      <c r="A166" s="99" t="s">
        <v>339</v>
      </c>
      <c r="B166" s="100" t="str">
        <f>IF(B160&gt;"",B160,"")</f>
        <v>Pekka Ågren</v>
      </c>
      <c r="C166" s="101" t="str">
        <f>IF(B162&gt;"",B162,"")</f>
        <v>Risto Koskinen</v>
      </c>
      <c r="D166" s="86"/>
      <c r="E166" s="102"/>
      <c r="F166" s="245">
        <v>8</v>
      </c>
      <c r="G166" s="246"/>
      <c r="H166" s="243">
        <v>10</v>
      </c>
      <c r="I166" s="244"/>
      <c r="J166" s="243">
        <v>6</v>
      </c>
      <c r="K166" s="244"/>
      <c r="L166" s="243"/>
      <c r="M166" s="244"/>
      <c r="N166" s="247"/>
      <c r="O166" s="244"/>
      <c r="P166" s="103">
        <f aca="true" t="shared" si="130" ref="P166:P171">IF(COUNT(F166:N166)=0,"",COUNTIF(F166:N166,"&gt;=0"))</f>
        <v>3</v>
      </c>
      <c r="Q166" s="104">
        <f aca="true" t="shared" si="131" ref="Q166:Q171">IF(COUNT(F166:N166)=0,"",(IF(LEFT(F166,1)="-",1,0)+IF(LEFT(H166,1)="-",1,0)+IF(LEFT(J166,1)="-",1,0)+IF(LEFT(L166,1)="-",1,0)+IF(LEFT(N166,1)="-",1,0)))</f>
        <v>0</v>
      </c>
      <c r="R166" s="105"/>
      <c r="S166" s="106"/>
      <c r="U166" s="107">
        <f aca="true" t="shared" si="132" ref="U166:U171">+Y166+AA166+AC166+AE166+AG166</f>
        <v>34</v>
      </c>
      <c r="V166" s="108">
        <f aca="true" t="shared" si="133" ref="V166:V171">+Z166+AB166+AD166+AF166+AH166</f>
        <v>24</v>
      </c>
      <c r="W166" s="109">
        <f aca="true" t="shared" si="134" ref="W166:W171">+U166-V166</f>
        <v>10</v>
      </c>
      <c r="Y166" s="110">
        <f aca="true" t="shared" si="135" ref="Y166:Y171">IF(F166="",0,IF(LEFT(F166,1)="-",ABS(F166),(IF(F166&gt;9,F166+2,11))))</f>
        <v>11</v>
      </c>
      <c r="Z166" s="111">
        <f aca="true" t="shared" si="136" ref="Z166:Z171">IF(F166="",0,IF(LEFT(F166,1)="-",(IF(ABS(F166)&gt;9,(ABS(F166)+2),11)),F166))</f>
        <v>8</v>
      </c>
      <c r="AA166" s="110">
        <f aca="true" t="shared" si="137" ref="AA166:AA171">IF(H166="",0,IF(LEFT(H166,1)="-",ABS(H166),(IF(H166&gt;9,H166+2,11))))</f>
        <v>12</v>
      </c>
      <c r="AB166" s="111">
        <f aca="true" t="shared" si="138" ref="AB166:AB171">IF(H166="",0,IF(LEFT(H166,1)="-",(IF(ABS(H166)&gt;9,(ABS(H166)+2),11)),H166))</f>
        <v>10</v>
      </c>
      <c r="AC166" s="110">
        <f aca="true" t="shared" si="139" ref="AC166:AC171">IF(J166="",0,IF(LEFT(J166,1)="-",ABS(J166),(IF(J166&gt;9,J166+2,11))))</f>
        <v>11</v>
      </c>
      <c r="AD166" s="111">
        <f aca="true" t="shared" si="140" ref="AD166:AD171">IF(J166="",0,IF(LEFT(J166,1)="-",(IF(ABS(J166)&gt;9,(ABS(J166)+2),11)),J166))</f>
        <v>6</v>
      </c>
      <c r="AE166" s="110">
        <f aca="true" t="shared" si="141" ref="AE166:AE171">IF(L166="",0,IF(LEFT(L166,1)="-",ABS(L166),(IF(L166&gt;9,L166+2,11))))</f>
        <v>0</v>
      </c>
      <c r="AF166" s="111">
        <f aca="true" t="shared" si="142" ref="AF166:AF171">IF(L166="",0,IF(LEFT(L166,1)="-",(IF(ABS(L166)&gt;9,(ABS(L166)+2),11)),L166))</f>
        <v>0</v>
      </c>
      <c r="AG166" s="110">
        <f aca="true" t="shared" si="143" ref="AG166:AG171">IF(N166="",0,IF(LEFT(N166,1)="-",ABS(N166),(IF(N166&gt;9,N166+2,11))))</f>
        <v>0</v>
      </c>
      <c r="AH166" s="111">
        <f aca="true" t="shared" si="144" ref="AH166:AH171">IF(N166="",0,IF(LEFT(N166,1)="-",(IF(ABS(N166)&gt;9,(ABS(N166)+2),11)),N166))</f>
        <v>0</v>
      </c>
      <c r="AI166" s="13"/>
      <c r="AJ166" s="13"/>
      <c r="AK166" s="13"/>
      <c r="AL166" s="13"/>
    </row>
    <row r="167" spans="1:38" ht="15.75">
      <c r="A167" s="99" t="s">
        <v>340</v>
      </c>
      <c r="B167" s="100" t="str">
        <f>IF(B161&gt;"",B161,"")</f>
        <v>Sergey Troshkov</v>
      </c>
      <c r="C167" s="112" t="str">
        <f>IF(B163&gt;"",B163,"")</f>
        <v>Peter Eriksson</v>
      </c>
      <c r="D167" s="113"/>
      <c r="E167" s="102"/>
      <c r="F167" s="249">
        <v>9</v>
      </c>
      <c r="G167" s="250"/>
      <c r="H167" s="249">
        <v>4</v>
      </c>
      <c r="I167" s="250"/>
      <c r="J167" s="249">
        <v>9</v>
      </c>
      <c r="K167" s="250"/>
      <c r="L167" s="249"/>
      <c r="M167" s="250"/>
      <c r="N167" s="249"/>
      <c r="O167" s="250"/>
      <c r="P167" s="103">
        <f t="shared" si="130"/>
        <v>3</v>
      </c>
      <c r="Q167" s="104">
        <f t="shared" si="131"/>
        <v>0</v>
      </c>
      <c r="R167" s="114"/>
      <c r="S167" s="115"/>
      <c r="U167" s="107">
        <f t="shared" si="132"/>
        <v>33</v>
      </c>
      <c r="V167" s="108">
        <f t="shared" si="133"/>
        <v>22</v>
      </c>
      <c r="W167" s="109">
        <f t="shared" si="134"/>
        <v>11</v>
      </c>
      <c r="Y167" s="116">
        <f t="shared" si="135"/>
        <v>11</v>
      </c>
      <c r="Z167" s="117">
        <f t="shared" si="136"/>
        <v>9</v>
      </c>
      <c r="AA167" s="116">
        <f t="shared" si="137"/>
        <v>11</v>
      </c>
      <c r="AB167" s="117">
        <f t="shared" si="138"/>
        <v>4</v>
      </c>
      <c r="AC167" s="116">
        <f t="shared" si="139"/>
        <v>11</v>
      </c>
      <c r="AD167" s="117">
        <f t="shared" si="140"/>
        <v>9</v>
      </c>
      <c r="AE167" s="116">
        <f t="shared" si="141"/>
        <v>0</v>
      </c>
      <c r="AF167" s="117">
        <f t="shared" si="142"/>
        <v>0</v>
      </c>
      <c r="AG167" s="116">
        <f t="shared" si="143"/>
        <v>0</v>
      </c>
      <c r="AH167" s="117">
        <f t="shared" si="144"/>
        <v>0</v>
      </c>
      <c r="AI167" s="13"/>
      <c r="AJ167" s="13"/>
      <c r="AK167" s="13"/>
      <c r="AL167" s="13"/>
    </row>
    <row r="168" spans="1:38" ht="16.5" thickBot="1">
      <c r="A168" s="99" t="s">
        <v>341</v>
      </c>
      <c r="B168" s="118" t="str">
        <f>IF(B160&gt;"",B160,"")</f>
        <v>Pekka Ågren</v>
      </c>
      <c r="C168" s="119" t="str">
        <f>IF(B163&gt;"",B163,"")</f>
        <v>Peter Eriksson</v>
      </c>
      <c r="D168" s="94"/>
      <c r="E168" s="95"/>
      <c r="F168" s="251">
        <v>4</v>
      </c>
      <c r="G168" s="252"/>
      <c r="H168" s="251">
        <v>10</v>
      </c>
      <c r="I168" s="252"/>
      <c r="J168" s="251">
        <v>-7</v>
      </c>
      <c r="K168" s="252"/>
      <c r="L168" s="251">
        <v>-6</v>
      </c>
      <c r="M168" s="252"/>
      <c r="N168" s="251">
        <v>3</v>
      </c>
      <c r="O168" s="252"/>
      <c r="P168" s="103">
        <f t="shared" si="130"/>
        <v>3</v>
      </c>
      <c r="Q168" s="104">
        <f t="shared" si="131"/>
        <v>2</v>
      </c>
      <c r="R168" s="114"/>
      <c r="S168" s="115"/>
      <c r="U168" s="107">
        <f t="shared" si="132"/>
        <v>47</v>
      </c>
      <c r="V168" s="108">
        <f t="shared" si="133"/>
        <v>39</v>
      </c>
      <c r="W168" s="109">
        <f t="shared" si="134"/>
        <v>8</v>
      </c>
      <c r="Y168" s="116">
        <f t="shared" si="135"/>
        <v>11</v>
      </c>
      <c r="Z168" s="117">
        <f t="shared" si="136"/>
        <v>4</v>
      </c>
      <c r="AA168" s="116">
        <f t="shared" si="137"/>
        <v>12</v>
      </c>
      <c r="AB168" s="117">
        <f t="shared" si="138"/>
        <v>10</v>
      </c>
      <c r="AC168" s="116">
        <f t="shared" si="139"/>
        <v>7</v>
      </c>
      <c r="AD168" s="117">
        <f t="shared" si="140"/>
        <v>11</v>
      </c>
      <c r="AE168" s="116">
        <f t="shared" si="141"/>
        <v>6</v>
      </c>
      <c r="AF168" s="117">
        <f t="shared" si="142"/>
        <v>11</v>
      </c>
      <c r="AG168" s="116">
        <f t="shared" si="143"/>
        <v>11</v>
      </c>
      <c r="AH168" s="117">
        <f t="shared" si="144"/>
        <v>3</v>
      </c>
      <c r="AI168" s="13"/>
      <c r="AJ168" s="13"/>
      <c r="AK168" s="13"/>
      <c r="AL168" s="13"/>
    </row>
    <row r="169" spans="1:38" ht="15.75">
      <c r="A169" s="99" t="s">
        <v>342</v>
      </c>
      <c r="B169" s="100" t="str">
        <f>IF(B161&gt;"",B161,"")</f>
        <v>Sergey Troshkov</v>
      </c>
      <c r="C169" s="112" t="str">
        <f>IF(B162&gt;"",B162,"")</f>
        <v>Risto Koskinen</v>
      </c>
      <c r="D169" s="86"/>
      <c r="E169" s="102"/>
      <c r="F169" s="243">
        <v>9</v>
      </c>
      <c r="G169" s="244"/>
      <c r="H169" s="243">
        <v>-5</v>
      </c>
      <c r="I169" s="244"/>
      <c r="J169" s="243">
        <v>-13</v>
      </c>
      <c r="K169" s="244"/>
      <c r="L169" s="243">
        <v>-6</v>
      </c>
      <c r="M169" s="244"/>
      <c r="N169" s="243"/>
      <c r="O169" s="244"/>
      <c r="P169" s="103">
        <f t="shared" si="130"/>
        <v>1</v>
      </c>
      <c r="Q169" s="104">
        <f t="shared" si="131"/>
        <v>3</v>
      </c>
      <c r="R169" s="114"/>
      <c r="S169" s="115"/>
      <c r="U169" s="107">
        <f t="shared" si="132"/>
        <v>35</v>
      </c>
      <c r="V169" s="108">
        <f t="shared" si="133"/>
        <v>46</v>
      </c>
      <c r="W169" s="109">
        <f t="shared" si="134"/>
        <v>-11</v>
      </c>
      <c r="Y169" s="116">
        <f t="shared" si="135"/>
        <v>11</v>
      </c>
      <c r="Z169" s="117">
        <f t="shared" si="136"/>
        <v>9</v>
      </c>
      <c r="AA169" s="116">
        <f t="shared" si="137"/>
        <v>5</v>
      </c>
      <c r="AB169" s="117">
        <f t="shared" si="138"/>
        <v>11</v>
      </c>
      <c r="AC169" s="116">
        <f t="shared" si="139"/>
        <v>13</v>
      </c>
      <c r="AD169" s="117">
        <f t="shared" si="140"/>
        <v>15</v>
      </c>
      <c r="AE169" s="116">
        <f t="shared" si="141"/>
        <v>6</v>
      </c>
      <c r="AF169" s="117">
        <f t="shared" si="142"/>
        <v>11</v>
      </c>
      <c r="AG169" s="116">
        <f t="shared" si="143"/>
        <v>0</v>
      </c>
      <c r="AH169" s="117">
        <f t="shared" si="144"/>
        <v>0</v>
      </c>
      <c r="AI169" s="13"/>
      <c r="AJ169" s="13"/>
      <c r="AK169" s="13"/>
      <c r="AL169" s="13"/>
    </row>
    <row r="170" spans="1:38" ht="15.75">
      <c r="A170" s="99" t="s">
        <v>343</v>
      </c>
      <c r="B170" s="100" t="str">
        <f>IF(B160&gt;"",B160,"")</f>
        <v>Pekka Ågren</v>
      </c>
      <c r="C170" s="112" t="str">
        <f>IF(B161&gt;"",B161,"")</f>
        <v>Sergey Troshkov</v>
      </c>
      <c r="D170" s="113"/>
      <c r="E170" s="102"/>
      <c r="F170" s="249">
        <v>-9</v>
      </c>
      <c r="G170" s="250"/>
      <c r="H170" s="249">
        <v>6</v>
      </c>
      <c r="I170" s="250"/>
      <c r="J170" s="253">
        <v>-9</v>
      </c>
      <c r="K170" s="250"/>
      <c r="L170" s="249">
        <v>7</v>
      </c>
      <c r="M170" s="250"/>
      <c r="N170" s="249">
        <v>8</v>
      </c>
      <c r="O170" s="250"/>
      <c r="P170" s="103">
        <f t="shared" si="130"/>
        <v>3</v>
      </c>
      <c r="Q170" s="104">
        <f t="shared" si="131"/>
        <v>2</v>
      </c>
      <c r="R170" s="114"/>
      <c r="S170" s="115"/>
      <c r="U170" s="107">
        <f t="shared" si="132"/>
        <v>51</v>
      </c>
      <c r="V170" s="108">
        <f t="shared" si="133"/>
        <v>43</v>
      </c>
      <c r="W170" s="109">
        <f t="shared" si="134"/>
        <v>8</v>
      </c>
      <c r="Y170" s="116">
        <f t="shared" si="135"/>
        <v>9</v>
      </c>
      <c r="Z170" s="117">
        <f t="shared" si="136"/>
        <v>11</v>
      </c>
      <c r="AA170" s="116">
        <f t="shared" si="137"/>
        <v>11</v>
      </c>
      <c r="AB170" s="117">
        <f t="shared" si="138"/>
        <v>6</v>
      </c>
      <c r="AC170" s="116">
        <f t="shared" si="139"/>
        <v>9</v>
      </c>
      <c r="AD170" s="117">
        <f t="shared" si="140"/>
        <v>11</v>
      </c>
      <c r="AE170" s="116">
        <f t="shared" si="141"/>
        <v>11</v>
      </c>
      <c r="AF170" s="117">
        <f t="shared" si="142"/>
        <v>7</v>
      </c>
      <c r="AG170" s="116">
        <f t="shared" si="143"/>
        <v>11</v>
      </c>
      <c r="AH170" s="117">
        <f t="shared" si="144"/>
        <v>8</v>
      </c>
      <c r="AI170" s="13"/>
      <c r="AJ170" s="13"/>
      <c r="AK170" s="13"/>
      <c r="AL170" s="13"/>
    </row>
    <row r="171" spans="1:38" ht="16.5" thickBot="1">
      <c r="A171" s="120" t="s">
        <v>344</v>
      </c>
      <c r="B171" s="121" t="str">
        <f>IF(B162&gt;"",B162,"")</f>
        <v>Risto Koskinen</v>
      </c>
      <c r="C171" s="122" t="str">
        <f>IF(B163&gt;"",B163,"")</f>
        <v>Peter Eriksson</v>
      </c>
      <c r="D171" s="123"/>
      <c r="E171" s="124"/>
      <c r="F171" s="230">
        <v>6</v>
      </c>
      <c r="G171" s="231"/>
      <c r="H171" s="230">
        <v>-7</v>
      </c>
      <c r="I171" s="231"/>
      <c r="J171" s="230">
        <v>-9</v>
      </c>
      <c r="K171" s="231"/>
      <c r="L171" s="230">
        <v>6</v>
      </c>
      <c r="M171" s="231"/>
      <c r="N171" s="230">
        <v>9</v>
      </c>
      <c r="O171" s="231"/>
      <c r="P171" s="125">
        <f t="shared" si="130"/>
        <v>3</v>
      </c>
      <c r="Q171" s="126">
        <f t="shared" si="131"/>
        <v>2</v>
      </c>
      <c r="R171" s="127"/>
      <c r="S171" s="128"/>
      <c r="U171" s="107">
        <f t="shared" si="132"/>
        <v>49</v>
      </c>
      <c r="V171" s="108">
        <f t="shared" si="133"/>
        <v>43</v>
      </c>
      <c r="W171" s="109">
        <f t="shared" si="134"/>
        <v>6</v>
      </c>
      <c r="Y171" s="129">
        <f t="shared" si="135"/>
        <v>11</v>
      </c>
      <c r="Z171" s="130">
        <f t="shared" si="136"/>
        <v>6</v>
      </c>
      <c r="AA171" s="129">
        <f t="shared" si="137"/>
        <v>7</v>
      </c>
      <c r="AB171" s="130">
        <f t="shared" si="138"/>
        <v>11</v>
      </c>
      <c r="AC171" s="129">
        <f t="shared" si="139"/>
        <v>9</v>
      </c>
      <c r="AD171" s="130">
        <f t="shared" si="140"/>
        <v>11</v>
      </c>
      <c r="AE171" s="129">
        <f t="shared" si="141"/>
        <v>11</v>
      </c>
      <c r="AF171" s="130">
        <f t="shared" si="142"/>
        <v>6</v>
      </c>
      <c r="AG171" s="129">
        <f t="shared" si="143"/>
        <v>11</v>
      </c>
      <c r="AH171" s="130">
        <f t="shared" si="144"/>
        <v>9</v>
      </c>
      <c r="AI171" s="13"/>
      <c r="AJ171" s="13"/>
      <c r="AK171" s="13"/>
      <c r="AL171" s="13"/>
    </row>
    <row r="172" spans="1:38" ht="13.5" thickTop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</row>
    <row r="173" spans="1:38" ht="13.5" thickBo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</row>
    <row r="174" spans="1:38" ht="16.5" thickTop="1">
      <c r="A174" s="32"/>
      <c r="B174" s="33"/>
      <c r="C174" s="34"/>
      <c r="D174" s="34"/>
      <c r="E174" s="34"/>
      <c r="F174" s="35"/>
      <c r="G174" s="34"/>
      <c r="H174" s="36" t="s">
        <v>324</v>
      </c>
      <c r="I174" s="37"/>
      <c r="J174" s="213" t="s">
        <v>2</v>
      </c>
      <c r="K174" s="214"/>
      <c r="L174" s="214"/>
      <c r="M174" s="215"/>
      <c r="N174" s="216" t="s">
        <v>325</v>
      </c>
      <c r="O174" s="217"/>
      <c r="P174" s="217"/>
      <c r="Q174" s="218" t="s">
        <v>400</v>
      </c>
      <c r="R174" s="219"/>
      <c r="S174" s="220"/>
      <c r="AI174" s="13"/>
      <c r="AJ174" s="13"/>
      <c r="AK174" s="13"/>
      <c r="AL174" s="13"/>
    </row>
    <row r="175" spans="1:38" ht="16.5" thickBot="1">
      <c r="A175" s="38"/>
      <c r="B175" s="39"/>
      <c r="C175" s="40" t="s">
        <v>326</v>
      </c>
      <c r="D175" s="232"/>
      <c r="E175" s="233"/>
      <c r="F175" s="234"/>
      <c r="G175" s="235" t="s">
        <v>327</v>
      </c>
      <c r="H175" s="236"/>
      <c r="I175" s="236"/>
      <c r="J175" s="237"/>
      <c r="K175" s="237"/>
      <c r="L175" s="237"/>
      <c r="M175" s="238"/>
      <c r="N175" s="41" t="s">
        <v>328</v>
      </c>
      <c r="O175" s="42"/>
      <c r="P175" s="42"/>
      <c r="Q175" s="222"/>
      <c r="R175" s="222"/>
      <c r="S175" s="223"/>
      <c r="AI175" s="13"/>
      <c r="AJ175" s="13"/>
      <c r="AK175" s="13"/>
      <c r="AL175" s="13"/>
    </row>
    <row r="176" spans="1:38" ht="15.75" thickTop="1">
      <c r="A176" s="43"/>
      <c r="B176" s="44" t="s">
        <v>329</v>
      </c>
      <c r="C176" s="45" t="s">
        <v>330</v>
      </c>
      <c r="D176" s="226" t="s">
        <v>154</v>
      </c>
      <c r="E176" s="227"/>
      <c r="F176" s="226" t="s">
        <v>157</v>
      </c>
      <c r="G176" s="227"/>
      <c r="H176" s="226" t="s">
        <v>331</v>
      </c>
      <c r="I176" s="227"/>
      <c r="J176" s="226" t="s">
        <v>156</v>
      </c>
      <c r="K176" s="227"/>
      <c r="L176" s="226"/>
      <c r="M176" s="227"/>
      <c r="N176" s="46" t="s">
        <v>236</v>
      </c>
      <c r="O176" s="47" t="s">
        <v>332</v>
      </c>
      <c r="P176" s="48" t="s">
        <v>333</v>
      </c>
      <c r="Q176" s="49"/>
      <c r="R176" s="228" t="s">
        <v>50</v>
      </c>
      <c r="S176" s="229"/>
      <c r="U176" s="50" t="s">
        <v>334</v>
      </c>
      <c r="V176" s="51"/>
      <c r="W176" s="52" t="s">
        <v>335</v>
      </c>
      <c r="AI176" s="13"/>
      <c r="AJ176" s="13"/>
      <c r="AK176" s="13"/>
      <c r="AL176" s="13"/>
    </row>
    <row r="177" spans="1:38" ht="12.75">
      <c r="A177" s="53" t="s">
        <v>154</v>
      </c>
      <c r="B177" s="54" t="s">
        <v>144</v>
      </c>
      <c r="C177" s="68" t="s">
        <v>135</v>
      </c>
      <c r="D177" s="56"/>
      <c r="E177" s="57"/>
      <c r="F177" s="58">
        <f>+P187</f>
        <v>3</v>
      </c>
      <c r="G177" s="59">
        <f>+Q187</f>
        <v>0</v>
      </c>
      <c r="H177" s="58">
        <f>P183</f>
        <v>3</v>
      </c>
      <c r="I177" s="59">
        <f>Q183</f>
        <v>0</v>
      </c>
      <c r="J177" s="58">
        <f>P185</f>
        <v>3</v>
      </c>
      <c r="K177" s="59">
        <f>Q185</f>
        <v>0</v>
      </c>
      <c r="L177" s="58"/>
      <c r="M177" s="59"/>
      <c r="N177" s="60">
        <f>IF(SUM(D177:M177)=0,"",COUNTIF(E177:E180,"3"))</f>
        <v>3</v>
      </c>
      <c r="O177" s="61">
        <f>IF(SUM(E177:N177)=0,"",COUNTIF(D177:D180,"3"))</f>
        <v>0</v>
      </c>
      <c r="P177" s="62">
        <f>IF(SUM(D177:M177)=0,"",SUM(E177:E180))</f>
        <v>9</v>
      </c>
      <c r="Q177" s="63">
        <f>IF(SUM(D177:M177)=0,"",SUM(D177:D180))</f>
        <v>0</v>
      </c>
      <c r="R177" s="221"/>
      <c r="S177" s="212"/>
      <c r="U177" s="64">
        <f>+U183+U185+U187</f>
        <v>99</v>
      </c>
      <c r="V177" s="65">
        <f>+V183+V185+V187</f>
        <v>52</v>
      </c>
      <c r="W177" s="66">
        <f>+U177-V177</f>
        <v>47</v>
      </c>
      <c r="AI177" s="13"/>
      <c r="AJ177" s="13"/>
      <c r="AK177" s="13"/>
      <c r="AL177" s="13"/>
    </row>
    <row r="178" spans="1:38" ht="12.75">
      <c r="A178" s="67" t="s">
        <v>157</v>
      </c>
      <c r="B178" s="54" t="s">
        <v>134</v>
      </c>
      <c r="C178" s="68" t="s">
        <v>33</v>
      </c>
      <c r="D178" s="69">
        <f>+Q187</f>
        <v>0</v>
      </c>
      <c r="E178" s="70">
        <f>+P187</f>
        <v>3</v>
      </c>
      <c r="F178" s="71"/>
      <c r="G178" s="72"/>
      <c r="H178" s="69">
        <f>P186</f>
        <v>2</v>
      </c>
      <c r="I178" s="70">
        <f>Q186</f>
        <v>3</v>
      </c>
      <c r="J178" s="69">
        <f>P184</f>
        <v>3</v>
      </c>
      <c r="K178" s="70">
        <f>Q184</f>
        <v>0</v>
      </c>
      <c r="L178" s="69"/>
      <c r="M178" s="70"/>
      <c r="N178" s="60">
        <f>IF(SUM(D178:M178)=0,"",COUNTIF(G177:G180,"3"))</f>
        <v>1</v>
      </c>
      <c r="O178" s="61">
        <f>IF(SUM(E178:N178)=0,"",COUNTIF(F177:F180,"3"))</f>
        <v>2</v>
      </c>
      <c r="P178" s="62">
        <f>IF(SUM(D178:M178)=0,"",SUM(G177:G180))</f>
        <v>5</v>
      </c>
      <c r="Q178" s="63">
        <f>IF(SUM(D178:M178)=0,"",SUM(F177:F180))</f>
        <v>6</v>
      </c>
      <c r="R178" s="221"/>
      <c r="S178" s="212"/>
      <c r="U178" s="64">
        <f>+U184+U186+V187</f>
        <v>94</v>
      </c>
      <c r="V178" s="65">
        <f>+V184+V186+U187</f>
        <v>100</v>
      </c>
      <c r="W178" s="66">
        <f>+U178-V178</f>
        <v>-6</v>
      </c>
      <c r="AI178" s="13"/>
      <c r="AJ178" s="13"/>
      <c r="AK178" s="13"/>
      <c r="AL178" s="13"/>
    </row>
    <row r="179" spans="1:38" ht="12.75">
      <c r="A179" s="67" t="s">
        <v>331</v>
      </c>
      <c r="B179" s="54" t="s">
        <v>34</v>
      </c>
      <c r="C179" s="68" t="s">
        <v>198</v>
      </c>
      <c r="D179" s="69">
        <f>+Q183</f>
        <v>0</v>
      </c>
      <c r="E179" s="70">
        <f>+P183</f>
        <v>3</v>
      </c>
      <c r="F179" s="69">
        <f>Q186</f>
        <v>3</v>
      </c>
      <c r="G179" s="70">
        <f>P186</f>
        <v>2</v>
      </c>
      <c r="H179" s="71"/>
      <c r="I179" s="72"/>
      <c r="J179" s="69">
        <f>P188</f>
        <v>3</v>
      </c>
      <c r="K179" s="70">
        <f>Q188</f>
        <v>0</v>
      </c>
      <c r="L179" s="69"/>
      <c r="M179" s="70"/>
      <c r="N179" s="60">
        <f>IF(SUM(D179:M179)=0,"",COUNTIF(I177:I180,"3"))</f>
        <v>2</v>
      </c>
      <c r="O179" s="61">
        <f>IF(SUM(E179:N179)=0,"",COUNTIF(H177:H180,"3"))</f>
        <v>1</v>
      </c>
      <c r="P179" s="62">
        <f>IF(SUM(D179:M179)=0,"",SUM(I177:I180))</f>
        <v>6</v>
      </c>
      <c r="Q179" s="63">
        <f>IF(SUM(D179:M179)=0,"",SUM(H177:H180))</f>
        <v>5</v>
      </c>
      <c r="R179" s="221"/>
      <c r="S179" s="212"/>
      <c r="U179" s="64">
        <f>+V183+V186+U188</f>
        <v>99</v>
      </c>
      <c r="V179" s="65">
        <f>+U183+U186+V188</f>
        <v>97</v>
      </c>
      <c r="W179" s="66">
        <f>+U179-V179</f>
        <v>2</v>
      </c>
      <c r="AI179" s="13"/>
      <c r="AJ179" s="13"/>
      <c r="AK179" s="13"/>
      <c r="AL179" s="13"/>
    </row>
    <row r="180" spans="1:38" ht="13.5" thickBot="1">
      <c r="A180" s="73" t="s">
        <v>156</v>
      </c>
      <c r="B180" s="74" t="s">
        <v>187</v>
      </c>
      <c r="C180" s="75" t="s">
        <v>35</v>
      </c>
      <c r="D180" s="76">
        <f>Q185</f>
        <v>0</v>
      </c>
      <c r="E180" s="77">
        <f>P185</f>
        <v>3</v>
      </c>
      <c r="F180" s="76">
        <f>Q184</f>
        <v>0</v>
      </c>
      <c r="G180" s="77">
        <f>P184</f>
        <v>3</v>
      </c>
      <c r="H180" s="76">
        <f>Q188</f>
        <v>0</v>
      </c>
      <c r="I180" s="77">
        <f>P188</f>
        <v>3</v>
      </c>
      <c r="J180" s="78"/>
      <c r="K180" s="79"/>
      <c r="L180" s="76"/>
      <c r="M180" s="77"/>
      <c r="N180" s="80">
        <f>IF(SUM(D180:M180)=0,"",COUNTIF(K177:K180,"3"))</f>
        <v>0</v>
      </c>
      <c r="O180" s="81">
        <f>IF(SUM(E180:N180)=0,"",COUNTIF(J177:J180,"3"))</f>
        <v>3</v>
      </c>
      <c r="P180" s="82">
        <f>IF(SUM(D180:M181)=0,"",SUM(K177:K180))</f>
        <v>0</v>
      </c>
      <c r="Q180" s="83">
        <f>IF(SUM(D180:M180)=0,"",SUM(J177:J180))</f>
        <v>9</v>
      </c>
      <c r="R180" s="224"/>
      <c r="S180" s="225"/>
      <c r="U180" s="64">
        <f>+V184+V185+V188</f>
        <v>56</v>
      </c>
      <c r="V180" s="65">
        <f>+U184+U185+U188</f>
        <v>99</v>
      </c>
      <c r="W180" s="66">
        <f>+U180-V180</f>
        <v>-43</v>
      </c>
      <c r="AI180" s="13"/>
      <c r="AJ180" s="13"/>
      <c r="AK180" s="13"/>
      <c r="AL180" s="13"/>
    </row>
    <row r="181" spans="1:38" ht="15.75" thickTop="1">
      <c r="A181" s="84"/>
      <c r="B181" s="85" t="s">
        <v>336</v>
      </c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7"/>
      <c r="S181" s="88"/>
      <c r="U181" s="89"/>
      <c r="V181" s="90" t="s">
        <v>337</v>
      </c>
      <c r="W181" s="91">
        <f>SUM(W177:W180)</f>
        <v>0</v>
      </c>
      <c r="X181" s="90" t="str">
        <f>IF(W181=0,"OK","Virhe")</f>
        <v>OK</v>
      </c>
      <c r="AI181" s="13"/>
      <c r="AJ181" s="13"/>
      <c r="AK181" s="13"/>
      <c r="AL181" s="13"/>
    </row>
    <row r="182" spans="1:38" ht="15.75" thickBot="1">
      <c r="A182" s="92"/>
      <c r="B182" s="93" t="s">
        <v>338</v>
      </c>
      <c r="C182" s="94"/>
      <c r="D182" s="94"/>
      <c r="E182" s="95"/>
      <c r="F182" s="248" t="s">
        <v>51</v>
      </c>
      <c r="G182" s="240"/>
      <c r="H182" s="239" t="s">
        <v>52</v>
      </c>
      <c r="I182" s="240"/>
      <c r="J182" s="239" t="s">
        <v>53</v>
      </c>
      <c r="K182" s="240"/>
      <c r="L182" s="239" t="s">
        <v>68</v>
      </c>
      <c r="M182" s="240"/>
      <c r="N182" s="239" t="s">
        <v>69</v>
      </c>
      <c r="O182" s="240"/>
      <c r="P182" s="241" t="s">
        <v>48</v>
      </c>
      <c r="Q182" s="242"/>
      <c r="S182" s="96"/>
      <c r="U182" s="97" t="s">
        <v>334</v>
      </c>
      <c r="V182" s="98"/>
      <c r="W182" s="52" t="s">
        <v>335</v>
      </c>
      <c r="AI182" s="13"/>
      <c r="AJ182" s="13"/>
      <c r="AK182" s="13"/>
      <c r="AL182" s="13"/>
    </row>
    <row r="183" spans="1:38" ht="15.75">
      <c r="A183" s="99" t="s">
        <v>339</v>
      </c>
      <c r="B183" s="100" t="str">
        <f>IF(B177&gt;"",B177,"")</f>
        <v>Mika Rauvola</v>
      </c>
      <c r="C183" s="101" t="str">
        <f>IF(B179&gt;"",B179,"")</f>
        <v>Kai Merimaa</v>
      </c>
      <c r="D183" s="86"/>
      <c r="E183" s="102"/>
      <c r="F183" s="245">
        <v>4</v>
      </c>
      <c r="G183" s="246"/>
      <c r="H183" s="243">
        <v>8</v>
      </c>
      <c r="I183" s="244"/>
      <c r="J183" s="243">
        <v>8</v>
      </c>
      <c r="K183" s="244"/>
      <c r="L183" s="243"/>
      <c r="M183" s="244"/>
      <c r="N183" s="247"/>
      <c r="O183" s="244"/>
      <c r="P183" s="103">
        <f aca="true" t="shared" si="145" ref="P183:P188">IF(COUNT(F183:N183)=0,"",COUNTIF(F183:N183,"&gt;=0"))</f>
        <v>3</v>
      </c>
      <c r="Q183" s="104">
        <f aca="true" t="shared" si="146" ref="Q183:Q188">IF(COUNT(F183:N183)=0,"",(IF(LEFT(F183,1)="-",1,0)+IF(LEFT(H183,1)="-",1,0)+IF(LEFT(J183,1)="-",1,0)+IF(LEFT(L183,1)="-",1,0)+IF(LEFT(N183,1)="-",1,0)))</f>
        <v>0</v>
      </c>
      <c r="R183" s="105"/>
      <c r="S183" s="106"/>
      <c r="U183" s="107">
        <f aca="true" t="shared" si="147" ref="U183:U188">+Y183+AA183+AC183+AE183+AG183</f>
        <v>33</v>
      </c>
      <c r="V183" s="108">
        <f aca="true" t="shared" si="148" ref="V183:V188">+Z183+AB183+AD183+AF183+AH183</f>
        <v>20</v>
      </c>
      <c r="W183" s="109">
        <f aca="true" t="shared" si="149" ref="W183:W188">+U183-V183</f>
        <v>13</v>
      </c>
      <c r="Y183" s="110">
        <f aca="true" t="shared" si="150" ref="Y183:Y188">IF(F183="",0,IF(LEFT(F183,1)="-",ABS(F183),(IF(F183&gt;9,F183+2,11))))</f>
        <v>11</v>
      </c>
      <c r="Z183" s="111">
        <f aca="true" t="shared" si="151" ref="Z183:Z188">IF(F183="",0,IF(LEFT(F183,1)="-",(IF(ABS(F183)&gt;9,(ABS(F183)+2),11)),F183))</f>
        <v>4</v>
      </c>
      <c r="AA183" s="110">
        <f aca="true" t="shared" si="152" ref="AA183:AA188">IF(H183="",0,IF(LEFT(H183,1)="-",ABS(H183),(IF(H183&gt;9,H183+2,11))))</f>
        <v>11</v>
      </c>
      <c r="AB183" s="111">
        <f aca="true" t="shared" si="153" ref="AB183:AB188">IF(H183="",0,IF(LEFT(H183,1)="-",(IF(ABS(H183)&gt;9,(ABS(H183)+2),11)),H183))</f>
        <v>8</v>
      </c>
      <c r="AC183" s="110">
        <f aca="true" t="shared" si="154" ref="AC183:AC188">IF(J183="",0,IF(LEFT(J183,1)="-",ABS(J183),(IF(J183&gt;9,J183+2,11))))</f>
        <v>11</v>
      </c>
      <c r="AD183" s="111">
        <f aca="true" t="shared" si="155" ref="AD183:AD188">IF(J183="",0,IF(LEFT(J183,1)="-",(IF(ABS(J183)&gt;9,(ABS(J183)+2),11)),J183))</f>
        <v>8</v>
      </c>
      <c r="AE183" s="110">
        <f aca="true" t="shared" si="156" ref="AE183:AE188">IF(L183="",0,IF(LEFT(L183,1)="-",ABS(L183),(IF(L183&gt;9,L183+2,11))))</f>
        <v>0</v>
      </c>
      <c r="AF183" s="111">
        <f aca="true" t="shared" si="157" ref="AF183:AF188">IF(L183="",0,IF(LEFT(L183,1)="-",(IF(ABS(L183)&gt;9,(ABS(L183)+2),11)),L183))</f>
        <v>0</v>
      </c>
      <c r="AG183" s="110">
        <f aca="true" t="shared" si="158" ref="AG183:AG188">IF(N183="",0,IF(LEFT(N183,1)="-",ABS(N183),(IF(N183&gt;9,N183+2,11))))</f>
        <v>0</v>
      </c>
      <c r="AH183" s="111">
        <f aca="true" t="shared" si="159" ref="AH183:AH188">IF(N183="",0,IF(LEFT(N183,1)="-",(IF(ABS(N183)&gt;9,(ABS(N183)+2),11)),N183))</f>
        <v>0</v>
      </c>
      <c r="AI183" s="13"/>
      <c r="AJ183" s="13"/>
      <c r="AK183" s="13"/>
      <c r="AL183" s="13"/>
    </row>
    <row r="184" spans="1:38" ht="15.75">
      <c r="A184" s="99" t="s">
        <v>340</v>
      </c>
      <c r="B184" s="100" t="str">
        <f>IF(B178&gt;"",B178,"")</f>
        <v>Sami Järvinen</v>
      </c>
      <c r="C184" s="112" t="str">
        <f>IF(B180&gt;"",B180,"")</f>
        <v>Vesa Helminen</v>
      </c>
      <c r="D184" s="113"/>
      <c r="E184" s="102"/>
      <c r="F184" s="249">
        <v>8</v>
      </c>
      <c r="G184" s="250"/>
      <c r="H184" s="249">
        <v>5</v>
      </c>
      <c r="I184" s="250"/>
      <c r="J184" s="249">
        <v>8</v>
      </c>
      <c r="K184" s="250"/>
      <c r="L184" s="249"/>
      <c r="M184" s="250"/>
      <c r="N184" s="249"/>
      <c r="O184" s="250"/>
      <c r="P184" s="103">
        <f t="shared" si="145"/>
        <v>3</v>
      </c>
      <c r="Q184" s="104">
        <f t="shared" si="146"/>
        <v>0</v>
      </c>
      <c r="R184" s="114"/>
      <c r="S184" s="115"/>
      <c r="U184" s="107">
        <f t="shared" si="147"/>
        <v>33</v>
      </c>
      <c r="V184" s="108">
        <f t="shared" si="148"/>
        <v>21</v>
      </c>
      <c r="W184" s="109">
        <f t="shared" si="149"/>
        <v>12</v>
      </c>
      <c r="Y184" s="116">
        <f t="shared" si="150"/>
        <v>11</v>
      </c>
      <c r="Z184" s="117">
        <f t="shared" si="151"/>
        <v>8</v>
      </c>
      <c r="AA184" s="116">
        <f t="shared" si="152"/>
        <v>11</v>
      </c>
      <c r="AB184" s="117">
        <f t="shared" si="153"/>
        <v>5</v>
      </c>
      <c r="AC184" s="116">
        <f t="shared" si="154"/>
        <v>11</v>
      </c>
      <c r="AD184" s="117">
        <f t="shared" si="155"/>
        <v>8</v>
      </c>
      <c r="AE184" s="116">
        <f t="shared" si="156"/>
        <v>0</v>
      </c>
      <c r="AF184" s="117">
        <f t="shared" si="157"/>
        <v>0</v>
      </c>
      <c r="AG184" s="116">
        <f t="shared" si="158"/>
        <v>0</v>
      </c>
      <c r="AH184" s="117">
        <f t="shared" si="159"/>
        <v>0</v>
      </c>
      <c r="AI184" s="13"/>
      <c r="AJ184" s="13"/>
      <c r="AK184" s="13"/>
      <c r="AL184" s="13"/>
    </row>
    <row r="185" spans="1:38" ht="16.5" thickBot="1">
      <c r="A185" s="99" t="s">
        <v>341</v>
      </c>
      <c r="B185" s="118" t="str">
        <f>IF(B177&gt;"",B177,"")</f>
        <v>Mika Rauvola</v>
      </c>
      <c r="C185" s="119" t="str">
        <f>IF(B180&gt;"",B180,"")</f>
        <v>Vesa Helminen</v>
      </c>
      <c r="D185" s="94"/>
      <c r="E185" s="95"/>
      <c r="F185" s="251">
        <v>6</v>
      </c>
      <c r="G185" s="252"/>
      <c r="H185" s="251">
        <v>7</v>
      </c>
      <c r="I185" s="252"/>
      <c r="J185" s="251">
        <v>4</v>
      </c>
      <c r="K185" s="252"/>
      <c r="L185" s="251"/>
      <c r="M185" s="252"/>
      <c r="N185" s="251"/>
      <c r="O185" s="252"/>
      <c r="P185" s="103">
        <f t="shared" si="145"/>
        <v>3</v>
      </c>
      <c r="Q185" s="104">
        <f t="shared" si="146"/>
        <v>0</v>
      </c>
      <c r="R185" s="114"/>
      <c r="S185" s="115"/>
      <c r="U185" s="107">
        <f t="shared" si="147"/>
        <v>33</v>
      </c>
      <c r="V185" s="108">
        <f t="shared" si="148"/>
        <v>17</v>
      </c>
      <c r="W185" s="109">
        <f t="shared" si="149"/>
        <v>16</v>
      </c>
      <c r="Y185" s="116">
        <f t="shared" si="150"/>
        <v>11</v>
      </c>
      <c r="Z185" s="117">
        <f t="shared" si="151"/>
        <v>6</v>
      </c>
      <c r="AA185" s="116">
        <f t="shared" si="152"/>
        <v>11</v>
      </c>
      <c r="AB185" s="117">
        <f t="shared" si="153"/>
        <v>7</v>
      </c>
      <c r="AC185" s="116">
        <f t="shared" si="154"/>
        <v>11</v>
      </c>
      <c r="AD185" s="117">
        <f t="shared" si="155"/>
        <v>4</v>
      </c>
      <c r="AE185" s="116">
        <f t="shared" si="156"/>
        <v>0</v>
      </c>
      <c r="AF185" s="117">
        <f t="shared" si="157"/>
        <v>0</v>
      </c>
      <c r="AG185" s="116">
        <f t="shared" si="158"/>
        <v>0</v>
      </c>
      <c r="AH185" s="117">
        <f t="shared" si="159"/>
        <v>0</v>
      </c>
      <c r="AI185" s="13"/>
      <c r="AJ185" s="13"/>
      <c r="AK185" s="13"/>
      <c r="AL185" s="13"/>
    </row>
    <row r="186" spans="1:38" ht="15.75">
      <c r="A186" s="99" t="s">
        <v>342</v>
      </c>
      <c r="B186" s="100" t="str">
        <f>IF(B178&gt;"",B178,"")</f>
        <v>Sami Järvinen</v>
      </c>
      <c r="C186" s="112" t="str">
        <f>IF(B179&gt;"",B179,"")</f>
        <v>Kai Merimaa</v>
      </c>
      <c r="D186" s="86"/>
      <c r="E186" s="102"/>
      <c r="F186" s="243">
        <v>-6</v>
      </c>
      <c r="G186" s="244"/>
      <c r="H186" s="243">
        <v>-9</v>
      </c>
      <c r="I186" s="244"/>
      <c r="J186" s="243">
        <v>5</v>
      </c>
      <c r="K186" s="244"/>
      <c r="L186" s="243">
        <v>8</v>
      </c>
      <c r="M186" s="244"/>
      <c r="N186" s="243">
        <v>-9</v>
      </c>
      <c r="O186" s="244"/>
      <c r="P186" s="103">
        <f t="shared" si="145"/>
        <v>2</v>
      </c>
      <c r="Q186" s="104">
        <f t="shared" si="146"/>
        <v>3</v>
      </c>
      <c r="R186" s="114"/>
      <c r="S186" s="115"/>
      <c r="U186" s="107">
        <f t="shared" si="147"/>
        <v>46</v>
      </c>
      <c r="V186" s="108">
        <f t="shared" si="148"/>
        <v>46</v>
      </c>
      <c r="W186" s="109">
        <f t="shared" si="149"/>
        <v>0</v>
      </c>
      <c r="Y186" s="116">
        <f t="shared" si="150"/>
        <v>6</v>
      </c>
      <c r="Z186" s="117">
        <f t="shared" si="151"/>
        <v>11</v>
      </c>
      <c r="AA186" s="116">
        <f t="shared" si="152"/>
        <v>9</v>
      </c>
      <c r="AB186" s="117">
        <f t="shared" si="153"/>
        <v>11</v>
      </c>
      <c r="AC186" s="116">
        <f t="shared" si="154"/>
        <v>11</v>
      </c>
      <c r="AD186" s="117">
        <f t="shared" si="155"/>
        <v>5</v>
      </c>
      <c r="AE186" s="116">
        <f t="shared" si="156"/>
        <v>11</v>
      </c>
      <c r="AF186" s="117">
        <f t="shared" si="157"/>
        <v>8</v>
      </c>
      <c r="AG186" s="116">
        <f t="shared" si="158"/>
        <v>9</v>
      </c>
      <c r="AH186" s="117">
        <f t="shared" si="159"/>
        <v>11</v>
      </c>
      <c r="AI186" s="13"/>
      <c r="AJ186" s="13"/>
      <c r="AK186" s="13"/>
      <c r="AL186" s="13"/>
    </row>
    <row r="187" spans="1:38" ht="15.75">
      <c r="A187" s="99" t="s">
        <v>343</v>
      </c>
      <c r="B187" s="100" t="str">
        <f>IF(B177&gt;"",B177,"")</f>
        <v>Mika Rauvola</v>
      </c>
      <c r="C187" s="112" t="str">
        <f>IF(B178&gt;"",B178,"")</f>
        <v>Sami Järvinen</v>
      </c>
      <c r="D187" s="113"/>
      <c r="E187" s="102"/>
      <c r="F187" s="249">
        <v>4</v>
      </c>
      <c r="G187" s="250"/>
      <c r="H187" s="249">
        <v>5</v>
      </c>
      <c r="I187" s="250"/>
      <c r="J187" s="253">
        <v>6</v>
      </c>
      <c r="K187" s="250"/>
      <c r="L187" s="249"/>
      <c r="M187" s="250"/>
      <c r="N187" s="249"/>
      <c r="O187" s="250"/>
      <c r="P187" s="103">
        <f t="shared" si="145"/>
        <v>3</v>
      </c>
      <c r="Q187" s="104">
        <f t="shared" si="146"/>
        <v>0</v>
      </c>
      <c r="R187" s="114"/>
      <c r="S187" s="115"/>
      <c r="U187" s="107">
        <f t="shared" si="147"/>
        <v>33</v>
      </c>
      <c r="V187" s="108">
        <f t="shared" si="148"/>
        <v>15</v>
      </c>
      <c r="W187" s="109">
        <f t="shared" si="149"/>
        <v>18</v>
      </c>
      <c r="Y187" s="116">
        <f t="shared" si="150"/>
        <v>11</v>
      </c>
      <c r="Z187" s="117">
        <f t="shared" si="151"/>
        <v>4</v>
      </c>
      <c r="AA187" s="116">
        <f t="shared" si="152"/>
        <v>11</v>
      </c>
      <c r="AB187" s="117">
        <f t="shared" si="153"/>
        <v>5</v>
      </c>
      <c r="AC187" s="116">
        <f t="shared" si="154"/>
        <v>11</v>
      </c>
      <c r="AD187" s="117">
        <f t="shared" si="155"/>
        <v>6</v>
      </c>
      <c r="AE187" s="116">
        <f t="shared" si="156"/>
        <v>0</v>
      </c>
      <c r="AF187" s="117">
        <f t="shared" si="157"/>
        <v>0</v>
      </c>
      <c r="AG187" s="116">
        <f t="shared" si="158"/>
        <v>0</v>
      </c>
      <c r="AH187" s="117">
        <f t="shared" si="159"/>
        <v>0</v>
      </c>
      <c r="AI187" s="13"/>
      <c r="AJ187" s="13"/>
      <c r="AK187" s="13"/>
      <c r="AL187" s="13"/>
    </row>
    <row r="188" spans="1:38" ht="16.5" thickBot="1">
      <c r="A188" s="120" t="s">
        <v>344</v>
      </c>
      <c r="B188" s="121" t="str">
        <f>IF(B179&gt;"",B179,"")</f>
        <v>Kai Merimaa</v>
      </c>
      <c r="C188" s="122" t="str">
        <f>IF(B180&gt;"",B180,"")</f>
        <v>Vesa Helminen</v>
      </c>
      <c r="D188" s="123"/>
      <c r="E188" s="124"/>
      <c r="F188" s="230">
        <v>9</v>
      </c>
      <c r="G188" s="231"/>
      <c r="H188" s="230">
        <v>4</v>
      </c>
      <c r="I188" s="231"/>
      <c r="J188" s="230">
        <v>5</v>
      </c>
      <c r="K188" s="231"/>
      <c r="L188" s="230"/>
      <c r="M188" s="231"/>
      <c r="N188" s="230"/>
      <c r="O188" s="231"/>
      <c r="P188" s="125">
        <f t="shared" si="145"/>
        <v>3</v>
      </c>
      <c r="Q188" s="126">
        <f t="shared" si="146"/>
        <v>0</v>
      </c>
      <c r="R188" s="127"/>
      <c r="S188" s="128"/>
      <c r="U188" s="107">
        <f t="shared" si="147"/>
        <v>33</v>
      </c>
      <c r="V188" s="108">
        <f t="shared" si="148"/>
        <v>18</v>
      </c>
      <c r="W188" s="109">
        <f t="shared" si="149"/>
        <v>15</v>
      </c>
      <c r="Y188" s="129">
        <f t="shared" si="150"/>
        <v>11</v>
      </c>
      <c r="Z188" s="130">
        <f t="shared" si="151"/>
        <v>9</v>
      </c>
      <c r="AA188" s="129">
        <f t="shared" si="152"/>
        <v>11</v>
      </c>
      <c r="AB188" s="130">
        <f t="shared" si="153"/>
        <v>4</v>
      </c>
      <c r="AC188" s="129">
        <f t="shared" si="154"/>
        <v>11</v>
      </c>
      <c r="AD188" s="130">
        <f t="shared" si="155"/>
        <v>5</v>
      </c>
      <c r="AE188" s="129">
        <f t="shared" si="156"/>
        <v>0</v>
      </c>
      <c r="AF188" s="130">
        <f t="shared" si="157"/>
        <v>0</v>
      </c>
      <c r="AG188" s="129">
        <f t="shared" si="158"/>
        <v>0</v>
      </c>
      <c r="AH188" s="130">
        <f t="shared" si="159"/>
        <v>0</v>
      </c>
      <c r="AI188" s="13"/>
      <c r="AJ188" s="13"/>
      <c r="AK188" s="13"/>
      <c r="AL188" s="13"/>
    </row>
    <row r="189" ht="13.5" thickTop="1"/>
    <row r="190" spans="1:38" ht="13.5" thickBo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</row>
    <row r="191" spans="1:38" ht="16.5" thickTop="1">
      <c r="A191" s="32"/>
      <c r="B191" s="33"/>
      <c r="C191" s="34"/>
      <c r="D191" s="34"/>
      <c r="E191" s="34"/>
      <c r="F191" s="35"/>
      <c r="G191" s="34"/>
      <c r="H191" s="36" t="s">
        <v>324</v>
      </c>
      <c r="I191" s="37"/>
      <c r="J191" s="213" t="s">
        <v>2</v>
      </c>
      <c r="K191" s="214"/>
      <c r="L191" s="214"/>
      <c r="M191" s="215"/>
      <c r="N191" s="216" t="s">
        <v>325</v>
      </c>
      <c r="O191" s="217"/>
      <c r="P191" s="217"/>
      <c r="Q191" s="218" t="s">
        <v>401</v>
      </c>
      <c r="R191" s="219"/>
      <c r="S191" s="220"/>
      <c r="AI191" s="13"/>
      <c r="AJ191" s="13"/>
      <c r="AK191" s="13"/>
      <c r="AL191" s="13"/>
    </row>
    <row r="192" spans="1:38" ht="16.5" thickBot="1">
      <c r="A192" s="38"/>
      <c r="B192" s="39"/>
      <c r="C192" s="40" t="s">
        <v>326</v>
      </c>
      <c r="D192" s="232"/>
      <c r="E192" s="233"/>
      <c r="F192" s="234"/>
      <c r="G192" s="235" t="s">
        <v>327</v>
      </c>
      <c r="H192" s="236"/>
      <c r="I192" s="236"/>
      <c r="J192" s="237"/>
      <c r="K192" s="237"/>
      <c r="L192" s="237"/>
      <c r="M192" s="238"/>
      <c r="N192" s="41" t="s">
        <v>328</v>
      </c>
      <c r="O192" s="42"/>
      <c r="P192" s="42"/>
      <c r="Q192" s="222"/>
      <c r="R192" s="222"/>
      <c r="S192" s="223"/>
      <c r="AI192" s="13"/>
      <c r="AJ192" s="13"/>
      <c r="AK192" s="13"/>
      <c r="AL192" s="13"/>
    </row>
    <row r="193" spans="1:38" ht="15.75" thickTop="1">
      <c r="A193" s="43"/>
      <c r="B193" s="44" t="s">
        <v>329</v>
      </c>
      <c r="C193" s="45" t="s">
        <v>330</v>
      </c>
      <c r="D193" s="226" t="s">
        <v>154</v>
      </c>
      <c r="E193" s="227"/>
      <c r="F193" s="226" t="s">
        <v>157</v>
      </c>
      <c r="G193" s="227"/>
      <c r="H193" s="226" t="s">
        <v>331</v>
      </c>
      <c r="I193" s="227"/>
      <c r="J193" s="226" t="s">
        <v>156</v>
      </c>
      <c r="K193" s="227"/>
      <c r="L193" s="226"/>
      <c r="M193" s="227"/>
      <c r="N193" s="46" t="s">
        <v>236</v>
      </c>
      <c r="O193" s="47" t="s">
        <v>332</v>
      </c>
      <c r="P193" s="48" t="s">
        <v>333</v>
      </c>
      <c r="Q193" s="49"/>
      <c r="R193" s="228" t="s">
        <v>50</v>
      </c>
      <c r="S193" s="229"/>
      <c r="U193" s="50" t="s">
        <v>334</v>
      </c>
      <c r="V193" s="51"/>
      <c r="W193" s="52" t="s">
        <v>335</v>
      </c>
      <c r="AI193" s="13"/>
      <c r="AJ193" s="13"/>
      <c r="AK193" s="13"/>
      <c r="AL193" s="13"/>
    </row>
    <row r="194" spans="1:38" ht="12.75">
      <c r="A194" s="53" t="s">
        <v>154</v>
      </c>
      <c r="B194" s="54" t="s">
        <v>110</v>
      </c>
      <c r="C194" s="68" t="s">
        <v>32</v>
      </c>
      <c r="D194" s="56"/>
      <c r="E194" s="57"/>
      <c r="F194" s="58">
        <f>+P204</f>
        <v>3</v>
      </c>
      <c r="G194" s="59">
        <f>+Q204</f>
        <v>1</v>
      </c>
      <c r="H194" s="58">
        <f>P200</f>
        <v>3</v>
      </c>
      <c r="I194" s="59">
        <f>Q200</f>
        <v>1</v>
      </c>
      <c r="J194" s="58">
        <f>P202</f>
        <v>3</v>
      </c>
      <c r="K194" s="59">
        <f>Q202</f>
        <v>1</v>
      </c>
      <c r="L194" s="58"/>
      <c r="M194" s="59"/>
      <c r="N194" s="60">
        <f>IF(SUM(D194:M194)=0,"",COUNTIF(E194:E197,"3"))</f>
        <v>3</v>
      </c>
      <c r="O194" s="61">
        <f>IF(SUM(E194:N194)=0,"",COUNTIF(D194:D197,"3"))</f>
        <v>0</v>
      </c>
      <c r="P194" s="62">
        <f>IF(SUM(D194:M194)=0,"",SUM(E194:E197))</f>
        <v>9</v>
      </c>
      <c r="Q194" s="63">
        <f>IF(SUM(D194:M194)=0,"",SUM(D194:D197))</f>
        <v>3</v>
      </c>
      <c r="R194" s="221"/>
      <c r="S194" s="212"/>
      <c r="U194" s="64">
        <f>+U200+U202+U204</f>
        <v>124</v>
      </c>
      <c r="V194" s="65">
        <f>+V200+V202+V204</f>
        <v>88</v>
      </c>
      <c r="W194" s="66">
        <f>+U194-V194</f>
        <v>36</v>
      </c>
      <c r="AI194" s="13"/>
      <c r="AJ194" s="13"/>
      <c r="AK194" s="13"/>
      <c r="AL194" s="13"/>
    </row>
    <row r="195" spans="1:38" ht="12.75">
      <c r="A195" s="67" t="s">
        <v>157</v>
      </c>
      <c r="B195" s="54" t="s">
        <v>121</v>
      </c>
      <c r="C195" s="68" t="s">
        <v>33</v>
      </c>
      <c r="D195" s="69">
        <f>+Q204</f>
        <v>1</v>
      </c>
      <c r="E195" s="70">
        <f>+P204</f>
        <v>3</v>
      </c>
      <c r="F195" s="71"/>
      <c r="G195" s="72"/>
      <c r="H195" s="69">
        <f>P203</f>
        <v>3</v>
      </c>
      <c r="I195" s="70">
        <f>Q203</f>
        <v>1</v>
      </c>
      <c r="J195" s="69">
        <f>P201</f>
        <v>3</v>
      </c>
      <c r="K195" s="70">
        <f>Q201</f>
        <v>1</v>
      </c>
      <c r="L195" s="69"/>
      <c r="M195" s="70"/>
      <c r="N195" s="60">
        <f>IF(SUM(D195:M195)=0,"",COUNTIF(G194:G197,"3"))</f>
        <v>2</v>
      </c>
      <c r="O195" s="61">
        <f>IF(SUM(E195:N195)=0,"",COUNTIF(F194:F197,"3"))</f>
        <v>1</v>
      </c>
      <c r="P195" s="62">
        <f>IF(SUM(D195:M195)=0,"",SUM(G194:G197))</f>
        <v>7</v>
      </c>
      <c r="Q195" s="63">
        <f>IF(SUM(D195:M195)=0,"",SUM(F194:F197))</f>
        <v>5</v>
      </c>
      <c r="R195" s="221"/>
      <c r="S195" s="212"/>
      <c r="U195" s="64">
        <f>+U201+U203+V204</f>
        <v>113</v>
      </c>
      <c r="V195" s="65">
        <f>+V201+V203+U204</f>
        <v>113</v>
      </c>
      <c r="W195" s="66">
        <f>+U195-V195</f>
        <v>0</v>
      </c>
      <c r="AI195" s="13"/>
      <c r="AJ195" s="13"/>
      <c r="AK195" s="13"/>
      <c r="AL195" s="13"/>
    </row>
    <row r="196" spans="1:38" ht="12.75">
      <c r="A196" s="67" t="s">
        <v>331</v>
      </c>
      <c r="B196" s="54" t="s">
        <v>140</v>
      </c>
      <c r="C196" s="68" t="s">
        <v>141</v>
      </c>
      <c r="D196" s="69">
        <f>+Q200</f>
        <v>1</v>
      </c>
      <c r="E196" s="70">
        <f>+P200</f>
        <v>3</v>
      </c>
      <c r="F196" s="69">
        <f>Q203</f>
        <v>1</v>
      </c>
      <c r="G196" s="70">
        <f>P203</f>
        <v>3</v>
      </c>
      <c r="H196" s="71"/>
      <c r="I196" s="72"/>
      <c r="J196" s="69">
        <f>P205</f>
        <v>3</v>
      </c>
      <c r="K196" s="70">
        <f>Q205</f>
        <v>2</v>
      </c>
      <c r="L196" s="69"/>
      <c r="M196" s="70"/>
      <c r="N196" s="60">
        <f>IF(SUM(D196:M196)=0,"",COUNTIF(I194:I197,"3"))</f>
        <v>1</v>
      </c>
      <c r="O196" s="61">
        <f>IF(SUM(E196:N196)=0,"",COUNTIF(H194:H197,"3"))</f>
        <v>2</v>
      </c>
      <c r="P196" s="62">
        <f>IF(SUM(D196:M196)=0,"",SUM(I194:I197))</f>
        <v>5</v>
      </c>
      <c r="Q196" s="63">
        <f>IF(SUM(D196:M196)=0,"",SUM(H194:H197))</f>
        <v>8</v>
      </c>
      <c r="R196" s="221"/>
      <c r="S196" s="212"/>
      <c r="U196" s="64">
        <f>+V200+V203+U205</f>
        <v>111</v>
      </c>
      <c r="V196" s="65">
        <f>+U200+U203+V205</f>
        <v>116</v>
      </c>
      <c r="W196" s="66">
        <f>+U196-V196</f>
        <v>-5</v>
      </c>
      <c r="AI196" s="13"/>
      <c r="AJ196" s="13"/>
      <c r="AK196" s="13"/>
      <c r="AL196" s="13"/>
    </row>
    <row r="197" spans="1:38" ht="13.5" thickBot="1">
      <c r="A197" s="73" t="s">
        <v>156</v>
      </c>
      <c r="B197" s="74" t="s">
        <v>318</v>
      </c>
      <c r="C197" s="75" t="s">
        <v>198</v>
      </c>
      <c r="D197" s="76">
        <f>Q202</f>
        <v>1</v>
      </c>
      <c r="E197" s="77">
        <f>P202</f>
        <v>3</v>
      </c>
      <c r="F197" s="76">
        <f>Q201</f>
        <v>1</v>
      </c>
      <c r="G197" s="77">
        <f>P201</f>
        <v>3</v>
      </c>
      <c r="H197" s="76">
        <f>Q205</f>
        <v>2</v>
      </c>
      <c r="I197" s="77">
        <f>P205</f>
        <v>3</v>
      </c>
      <c r="J197" s="78"/>
      <c r="K197" s="79"/>
      <c r="L197" s="76"/>
      <c r="M197" s="77"/>
      <c r="N197" s="80">
        <f>IF(SUM(D197:M197)=0,"",COUNTIF(K194:K197,"3"))</f>
        <v>0</v>
      </c>
      <c r="O197" s="81">
        <f>IF(SUM(E197:N197)=0,"",COUNTIF(J194:J197,"3"))</f>
        <v>3</v>
      </c>
      <c r="P197" s="82">
        <f>IF(SUM(D197:M198)=0,"",SUM(K194:K197))</f>
        <v>4</v>
      </c>
      <c r="Q197" s="83">
        <f>IF(SUM(D197:M197)=0,"",SUM(J194:J197))</f>
        <v>9</v>
      </c>
      <c r="R197" s="224"/>
      <c r="S197" s="225"/>
      <c r="U197" s="64">
        <f>+V201+V202+V205</f>
        <v>100</v>
      </c>
      <c r="V197" s="65">
        <f>+U201+U202+U205</f>
        <v>131</v>
      </c>
      <c r="W197" s="66">
        <f>+U197-V197</f>
        <v>-31</v>
      </c>
      <c r="AI197" s="13"/>
      <c r="AJ197" s="13"/>
      <c r="AK197" s="13"/>
      <c r="AL197" s="13"/>
    </row>
    <row r="198" spans="1:38" ht="15.75" thickTop="1">
      <c r="A198" s="84"/>
      <c r="B198" s="85" t="s">
        <v>336</v>
      </c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7"/>
      <c r="S198" s="88"/>
      <c r="U198" s="89"/>
      <c r="V198" s="90" t="s">
        <v>337</v>
      </c>
      <c r="W198" s="91">
        <f>SUM(W194:W197)</f>
        <v>0</v>
      </c>
      <c r="X198" s="90" t="str">
        <f>IF(W198=0,"OK","Virhe")</f>
        <v>OK</v>
      </c>
      <c r="AI198" s="13"/>
      <c r="AJ198" s="13"/>
      <c r="AK198" s="13"/>
      <c r="AL198" s="13"/>
    </row>
    <row r="199" spans="1:38" ht="15.75" thickBot="1">
      <c r="A199" s="92"/>
      <c r="B199" s="93" t="s">
        <v>338</v>
      </c>
      <c r="C199" s="94"/>
      <c r="D199" s="94"/>
      <c r="E199" s="95"/>
      <c r="F199" s="248" t="s">
        <v>51</v>
      </c>
      <c r="G199" s="240"/>
      <c r="H199" s="239" t="s">
        <v>52</v>
      </c>
      <c r="I199" s="240"/>
      <c r="J199" s="239" t="s">
        <v>53</v>
      </c>
      <c r="K199" s="240"/>
      <c r="L199" s="239" t="s">
        <v>68</v>
      </c>
      <c r="M199" s="240"/>
      <c r="N199" s="239" t="s">
        <v>69</v>
      </c>
      <c r="O199" s="240"/>
      <c r="P199" s="241" t="s">
        <v>48</v>
      </c>
      <c r="Q199" s="242"/>
      <c r="S199" s="96"/>
      <c r="U199" s="97" t="s">
        <v>334</v>
      </c>
      <c r="V199" s="98"/>
      <c r="W199" s="52" t="s">
        <v>335</v>
      </c>
      <c r="AI199" s="13"/>
      <c r="AJ199" s="13"/>
      <c r="AK199" s="13"/>
      <c r="AL199" s="13"/>
    </row>
    <row r="200" spans="1:38" ht="15.75">
      <c r="A200" s="99" t="s">
        <v>339</v>
      </c>
      <c r="B200" s="100" t="str">
        <f>IF(B194&gt;"",B194,"")</f>
        <v>Leo Kivelä</v>
      </c>
      <c r="C200" s="101" t="str">
        <f>IF(B196&gt;"",B196,"")</f>
        <v>Timo Mäkinen</v>
      </c>
      <c r="D200" s="86"/>
      <c r="E200" s="102"/>
      <c r="F200" s="245">
        <v>-7</v>
      </c>
      <c r="G200" s="246"/>
      <c r="H200" s="243">
        <v>9</v>
      </c>
      <c r="I200" s="244"/>
      <c r="J200" s="243">
        <v>4</v>
      </c>
      <c r="K200" s="244"/>
      <c r="L200" s="243">
        <v>4</v>
      </c>
      <c r="M200" s="244"/>
      <c r="N200" s="247"/>
      <c r="O200" s="244"/>
      <c r="P200" s="103">
        <f aca="true" t="shared" si="160" ref="P200:P205">IF(COUNT(F200:N200)=0,"",COUNTIF(F200:N200,"&gt;=0"))</f>
        <v>3</v>
      </c>
      <c r="Q200" s="104">
        <f aca="true" t="shared" si="161" ref="Q200:Q205">IF(COUNT(F200:N200)=0,"",(IF(LEFT(F200,1)="-",1,0)+IF(LEFT(H200,1)="-",1,0)+IF(LEFT(J200,1)="-",1,0)+IF(LEFT(L200,1)="-",1,0)+IF(LEFT(N200,1)="-",1,0)))</f>
        <v>1</v>
      </c>
      <c r="R200" s="105"/>
      <c r="S200" s="106"/>
      <c r="U200" s="107">
        <f aca="true" t="shared" si="162" ref="U200:U205">+Y200+AA200+AC200+AE200+AG200</f>
        <v>40</v>
      </c>
      <c r="V200" s="108">
        <f aca="true" t="shared" si="163" ref="V200:V205">+Z200+AB200+AD200+AF200+AH200</f>
        <v>28</v>
      </c>
      <c r="W200" s="109">
        <f aca="true" t="shared" si="164" ref="W200:W205">+U200-V200</f>
        <v>12</v>
      </c>
      <c r="Y200" s="110">
        <f aca="true" t="shared" si="165" ref="Y200:Y205">IF(F200="",0,IF(LEFT(F200,1)="-",ABS(F200),(IF(F200&gt;9,F200+2,11))))</f>
        <v>7</v>
      </c>
      <c r="Z200" s="111">
        <f aca="true" t="shared" si="166" ref="Z200:Z205">IF(F200="",0,IF(LEFT(F200,1)="-",(IF(ABS(F200)&gt;9,(ABS(F200)+2),11)),F200))</f>
        <v>11</v>
      </c>
      <c r="AA200" s="110">
        <f aca="true" t="shared" si="167" ref="AA200:AA205">IF(H200="",0,IF(LEFT(H200,1)="-",ABS(H200),(IF(H200&gt;9,H200+2,11))))</f>
        <v>11</v>
      </c>
      <c r="AB200" s="111">
        <f aca="true" t="shared" si="168" ref="AB200:AB205">IF(H200="",0,IF(LEFT(H200,1)="-",(IF(ABS(H200)&gt;9,(ABS(H200)+2),11)),H200))</f>
        <v>9</v>
      </c>
      <c r="AC200" s="110">
        <f aca="true" t="shared" si="169" ref="AC200:AC205">IF(J200="",0,IF(LEFT(J200,1)="-",ABS(J200),(IF(J200&gt;9,J200+2,11))))</f>
        <v>11</v>
      </c>
      <c r="AD200" s="111">
        <f aca="true" t="shared" si="170" ref="AD200:AD205">IF(J200="",0,IF(LEFT(J200,1)="-",(IF(ABS(J200)&gt;9,(ABS(J200)+2),11)),J200))</f>
        <v>4</v>
      </c>
      <c r="AE200" s="110">
        <f aca="true" t="shared" si="171" ref="AE200:AE205">IF(L200="",0,IF(LEFT(L200,1)="-",ABS(L200),(IF(L200&gt;9,L200+2,11))))</f>
        <v>11</v>
      </c>
      <c r="AF200" s="111">
        <f aca="true" t="shared" si="172" ref="AF200:AF205">IF(L200="",0,IF(LEFT(L200,1)="-",(IF(ABS(L200)&gt;9,(ABS(L200)+2),11)),L200))</f>
        <v>4</v>
      </c>
      <c r="AG200" s="110">
        <f aca="true" t="shared" si="173" ref="AG200:AG205">IF(N200="",0,IF(LEFT(N200,1)="-",ABS(N200),(IF(N200&gt;9,N200+2,11))))</f>
        <v>0</v>
      </c>
      <c r="AH200" s="111">
        <f aca="true" t="shared" si="174" ref="AH200:AH205">IF(N200="",0,IF(LEFT(N200,1)="-",(IF(ABS(N200)&gt;9,(ABS(N200)+2),11)),N200))</f>
        <v>0</v>
      </c>
      <c r="AI200" s="13"/>
      <c r="AJ200" s="13"/>
      <c r="AK200" s="13"/>
      <c r="AL200" s="13"/>
    </row>
    <row r="201" spans="1:38" ht="15.75">
      <c r="A201" s="99" t="s">
        <v>340</v>
      </c>
      <c r="B201" s="100" t="str">
        <f>IF(B195&gt;"",B195,"")</f>
        <v>Dmitry Vyskubov</v>
      </c>
      <c r="C201" s="112" t="str">
        <f>IF(B197&gt;"",B197,"")</f>
        <v>Juha Hämäläinen</v>
      </c>
      <c r="D201" s="113"/>
      <c r="E201" s="102"/>
      <c r="F201" s="249">
        <v>6</v>
      </c>
      <c r="G201" s="250"/>
      <c r="H201" s="249">
        <v>10</v>
      </c>
      <c r="I201" s="250"/>
      <c r="J201" s="249">
        <v>-7</v>
      </c>
      <c r="K201" s="250"/>
      <c r="L201" s="249">
        <v>9</v>
      </c>
      <c r="M201" s="250"/>
      <c r="N201" s="249"/>
      <c r="O201" s="250"/>
      <c r="P201" s="103">
        <f t="shared" si="160"/>
        <v>3</v>
      </c>
      <c r="Q201" s="104">
        <f t="shared" si="161"/>
        <v>1</v>
      </c>
      <c r="R201" s="114"/>
      <c r="S201" s="115"/>
      <c r="U201" s="107">
        <f t="shared" si="162"/>
        <v>41</v>
      </c>
      <c r="V201" s="108">
        <f t="shared" si="163"/>
        <v>36</v>
      </c>
      <c r="W201" s="109">
        <f t="shared" si="164"/>
        <v>5</v>
      </c>
      <c r="Y201" s="116">
        <f t="shared" si="165"/>
        <v>11</v>
      </c>
      <c r="Z201" s="117">
        <f t="shared" si="166"/>
        <v>6</v>
      </c>
      <c r="AA201" s="116">
        <f t="shared" si="167"/>
        <v>12</v>
      </c>
      <c r="AB201" s="117">
        <f t="shared" si="168"/>
        <v>10</v>
      </c>
      <c r="AC201" s="116">
        <f t="shared" si="169"/>
        <v>7</v>
      </c>
      <c r="AD201" s="117">
        <f t="shared" si="170"/>
        <v>11</v>
      </c>
      <c r="AE201" s="116">
        <f t="shared" si="171"/>
        <v>11</v>
      </c>
      <c r="AF201" s="117">
        <f t="shared" si="172"/>
        <v>9</v>
      </c>
      <c r="AG201" s="116">
        <f t="shared" si="173"/>
        <v>0</v>
      </c>
      <c r="AH201" s="117">
        <f t="shared" si="174"/>
        <v>0</v>
      </c>
      <c r="AI201" s="13"/>
      <c r="AJ201" s="13"/>
      <c r="AK201" s="13"/>
      <c r="AL201" s="13"/>
    </row>
    <row r="202" spans="1:38" ht="16.5" thickBot="1">
      <c r="A202" s="99" t="s">
        <v>341</v>
      </c>
      <c r="B202" s="118" t="str">
        <f>IF(B194&gt;"",B194,"")</f>
        <v>Leo Kivelä</v>
      </c>
      <c r="C202" s="119" t="str">
        <f>IF(B197&gt;"",B197,"")</f>
        <v>Juha Hämäläinen</v>
      </c>
      <c r="D202" s="94"/>
      <c r="E202" s="95"/>
      <c r="F202" s="251">
        <v>-7</v>
      </c>
      <c r="G202" s="252"/>
      <c r="H202" s="251">
        <v>4</v>
      </c>
      <c r="I202" s="252"/>
      <c r="J202" s="251">
        <v>5</v>
      </c>
      <c r="K202" s="252"/>
      <c r="L202" s="251">
        <v>7</v>
      </c>
      <c r="M202" s="252"/>
      <c r="N202" s="251"/>
      <c r="O202" s="252"/>
      <c r="P202" s="103">
        <f t="shared" si="160"/>
        <v>3</v>
      </c>
      <c r="Q202" s="104">
        <f t="shared" si="161"/>
        <v>1</v>
      </c>
      <c r="R202" s="114"/>
      <c r="S202" s="115"/>
      <c r="U202" s="107">
        <f t="shared" si="162"/>
        <v>40</v>
      </c>
      <c r="V202" s="108">
        <f t="shared" si="163"/>
        <v>27</v>
      </c>
      <c r="W202" s="109">
        <f t="shared" si="164"/>
        <v>13</v>
      </c>
      <c r="Y202" s="116">
        <f t="shared" si="165"/>
        <v>7</v>
      </c>
      <c r="Z202" s="117">
        <f t="shared" si="166"/>
        <v>11</v>
      </c>
      <c r="AA202" s="116">
        <f t="shared" si="167"/>
        <v>11</v>
      </c>
      <c r="AB202" s="117">
        <f t="shared" si="168"/>
        <v>4</v>
      </c>
      <c r="AC202" s="116">
        <f t="shared" si="169"/>
        <v>11</v>
      </c>
      <c r="AD202" s="117">
        <f t="shared" si="170"/>
        <v>5</v>
      </c>
      <c r="AE202" s="116">
        <f t="shared" si="171"/>
        <v>11</v>
      </c>
      <c r="AF202" s="117">
        <f t="shared" si="172"/>
        <v>7</v>
      </c>
      <c r="AG202" s="116">
        <f t="shared" si="173"/>
        <v>0</v>
      </c>
      <c r="AH202" s="117">
        <f t="shared" si="174"/>
        <v>0</v>
      </c>
      <c r="AI202" s="13"/>
      <c r="AJ202" s="13"/>
      <c r="AK202" s="13"/>
      <c r="AL202" s="13"/>
    </row>
    <row r="203" spans="1:38" ht="15.75">
      <c r="A203" s="99" t="s">
        <v>342</v>
      </c>
      <c r="B203" s="100" t="str">
        <f>IF(B195&gt;"",B195,"")</f>
        <v>Dmitry Vyskubov</v>
      </c>
      <c r="C203" s="112" t="str">
        <f>IF(B196&gt;"",B196,"")</f>
        <v>Timo Mäkinen</v>
      </c>
      <c r="D203" s="86"/>
      <c r="E203" s="102"/>
      <c r="F203" s="243">
        <v>-6</v>
      </c>
      <c r="G203" s="244"/>
      <c r="H203" s="243">
        <v>9</v>
      </c>
      <c r="I203" s="244"/>
      <c r="J203" s="243">
        <v>6</v>
      </c>
      <c r="K203" s="244"/>
      <c r="L203" s="243">
        <v>7</v>
      </c>
      <c r="M203" s="244"/>
      <c r="N203" s="243"/>
      <c r="O203" s="244"/>
      <c r="P203" s="103">
        <f t="shared" si="160"/>
        <v>3</v>
      </c>
      <c r="Q203" s="104">
        <f t="shared" si="161"/>
        <v>1</v>
      </c>
      <c r="R203" s="114"/>
      <c r="S203" s="115"/>
      <c r="U203" s="107">
        <f t="shared" si="162"/>
        <v>39</v>
      </c>
      <c r="V203" s="108">
        <f t="shared" si="163"/>
        <v>33</v>
      </c>
      <c r="W203" s="109">
        <f t="shared" si="164"/>
        <v>6</v>
      </c>
      <c r="Y203" s="116">
        <f t="shared" si="165"/>
        <v>6</v>
      </c>
      <c r="Z203" s="117">
        <f t="shared" si="166"/>
        <v>11</v>
      </c>
      <c r="AA203" s="116">
        <f t="shared" si="167"/>
        <v>11</v>
      </c>
      <c r="AB203" s="117">
        <f t="shared" si="168"/>
        <v>9</v>
      </c>
      <c r="AC203" s="116">
        <f t="shared" si="169"/>
        <v>11</v>
      </c>
      <c r="AD203" s="117">
        <f t="shared" si="170"/>
        <v>6</v>
      </c>
      <c r="AE203" s="116">
        <f t="shared" si="171"/>
        <v>11</v>
      </c>
      <c r="AF203" s="117">
        <f t="shared" si="172"/>
        <v>7</v>
      </c>
      <c r="AG203" s="116">
        <f t="shared" si="173"/>
        <v>0</v>
      </c>
      <c r="AH203" s="117">
        <f t="shared" si="174"/>
        <v>0</v>
      </c>
      <c r="AI203" s="13"/>
      <c r="AJ203" s="13"/>
      <c r="AK203" s="13"/>
      <c r="AL203" s="13"/>
    </row>
    <row r="204" spans="1:38" ht="15.75">
      <c r="A204" s="99" t="s">
        <v>343</v>
      </c>
      <c r="B204" s="100" t="str">
        <f>IF(B194&gt;"",B194,"")</f>
        <v>Leo Kivelä</v>
      </c>
      <c r="C204" s="112" t="str">
        <f>IF(B195&gt;"",B195,"")</f>
        <v>Dmitry Vyskubov</v>
      </c>
      <c r="D204" s="113"/>
      <c r="E204" s="102"/>
      <c r="F204" s="249">
        <v>-11</v>
      </c>
      <c r="G204" s="250"/>
      <c r="H204" s="249">
        <v>3</v>
      </c>
      <c r="I204" s="250"/>
      <c r="J204" s="253">
        <v>9</v>
      </c>
      <c r="K204" s="250"/>
      <c r="L204" s="249">
        <v>8</v>
      </c>
      <c r="M204" s="250"/>
      <c r="N204" s="249"/>
      <c r="O204" s="250"/>
      <c r="P204" s="103">
        <f t="shared" si="160"/>
        <v>3</v>
      </c>
      <c r="Q204" s="104">
        <f t="shared" si="161"/>
        <v>1</v>
      </c>
      <c r="R204" s="114"/>
      <c r="S204" s="115"/>
      <c r="U204" s="107">
        <f t="shared" si="162"/>
        <v>44</v>
      </c>
      <c r="V204" s="108">
        <f t="shared" si="163"/>
        <v>33</v>
      </c>
      <c r="W204" s="109">
        <f t="shared" si="164"/>
        <v>11</v>
      </c>
      <c r="Y204" s="116">
        <f t="shared" si="165"/>
        <v>11</v>
      </c>
      <c r="Z204" s="117">
        <f t="shared" si="166"/>
        <v>13</v>
      </c>
      <c r="AA204" s="116">
        <f t="shared" si="167"/>
        <v>11</v>
      </c>
      <c r="AB204" s="117">
        <f t="shared" si="168"/>
        <v>3</v>
      </c>
      <c r="AC204" s="116">
        <f t="shared" si="169"/>
        <v>11</v>
      </c>
      <c r="AD204" s="117">
        <f t="shared" si="170"/>
        <v>9</v>
      </c>
      <c r="AE204" s="116">
        <f t="shared" si="171"/>
        <v>11</v>
      </c>
      <c r="AF204" s="117">
        <f t="shared" si="172"/>
        <v>8</v>
      </c>
      <c r="AG204" s="116">
        <f t="shared" si="173"/>
        <v>0</v>
      </c>
      <c r="AH204" s="117">
        <f t="shared" si="174"/>
        <v>0</v>
      </c>
      <c r="AI204" s="13"/>
      <c r="AJ204" s="13"/>
      <c r="AK204" s="13"/>
      <c r="AL204" s="13"/>
    </row>
    <row r="205" spans="1:38" ht="16.5" thickBot="1">
      <c r="A205" s="120" t="s">
        <v>344</v>
      </c>
      <c r="B205" s="121" t="str">
        <f>IF(B196&gt;"",B196,"")</f>
        <v>Timo Mäkinen</v>
      </c>
      <c r="C205" s="122" t="str">
        <f>IF(B197&gt;"",B197,"")</f>
        <v>Juha Hämäläinen</v>
      </c>
      <c r="D205" s="123"/>
      <c r="E205" s="124"/>
      <c r="F205" s="230">
        <v>3</v>
      </c>
      <c r="G205" s="231"/>
      <c r="H205" s="230">
        <v>8</v>
      </c>
      <c r="I205" s="231"/>
      <c r="J205" s="230">
        <v>-9</v>
      </c>
      <c r="K205" s="231"/>
      <c r="L205" s="230">
        <v>-8</v>
      </c>
      <c r="M205" s="231"/>
      <c r="N205" s="230">
        <v>4</v>
      </c>
      <c r="O205" s="231"/>
      <c r="P205" s="125">
        <f t="shared" si="160"/>
        <v>3</v>
      </c>
      <c r="Q205" s="126">
        <f t="shared" si="161"/>
        <v>2</v>
      </c>
      <c r="R205" s="127"/>
      <c r="S205" s="128"/>
      <c r="U205" s="107">
        <f t="shared" si="162"/>
        <v>50</v>
      </c>
      <c r="V205" s="108">
        <f t="shared" si="163"/>
        <v>37</v>
      </c>
      <c r="W205" s="109">
        <f t="shared" si="164"/>
        <v>13</v>
      </c>
      <c r="Y205" s="129">
        <f t="shared" si="165"/>
        <v>11</v>
      </c>
      <c r="Z205" s="130">
        <f t="shared" si="166"/>
        <v>3</v>
      </c>
      <c r="AA205" s="129">
        <f t="shared" si="167"/>
        <v>11</v>
      </c>
      <c r="AB205" s="130">
        <f t="shared" si="168"/>
        <v>8</v>
      </c>
      <c r="AC205" s="129">
        <f t="shared" si="169"/>
        <v>9</v>
      </c>
      <c r="AD205" s="130">
        <f t="shared" si="170"/>
        <v>11</v>
      </c>
      <c r="AE205" s="129">
        <f t="shared" si="171"/>
        <v>8</v>
      </c>
      <c r="AF205" s="130">
        <f t="shared" si="172"/>
        <v>11</v>
      </c>
      <c r="AG205" s="129">
        <f t="shared" si="173"/>
        <v>11</v>
      </c>
      <c r="AH205" s="130">
        <f t="shared" si="174"/>
        <v>4</v>
      </c>
      <c r="AI205" s="13"/>
      <c r="AJ205" s="13"/>
      <c r="AK205" s="13"/>
      <c r="AL205" s="13"/>
    </row>
    <row r="206" ht="13.5" thickTop="1"/>
    <row r="207" spans="1:38" ht="13.5" thickBo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</row>
    <row r="208" spans="1:38" ht="16.5" thickTop="1">
      <c r="A208" s="32"/>
      <c r="B208" s="33"/>
      <c r="C208" s="34"/>
      <c r="D208" s="34"/>
      <c r="E208" s="34"/>
      <c r="F208" s="35"/>
      <c r="G208" s="34"/>
      <c r="H208" s="36" t="s">
        <v>324</v>
      </c>
      <c r="I208" s="37"/>
      <c r="J208" s="213" t="s">
        <v>2</v>
      </c>
      <c r="K208" s="214"/>
      <c r="L208" s="214"/>
      <c r="M208" s="215"/>
      <c r="N208" s="216" t="s">
        <v>325</v>
      </c>
      <c r="O208" s="217"/>
      <c r="P208" s="217"/>
      <c r="Q208" s="218" t="s">
        <v>402</v>
      </c>
      <c r="R208" s="219"/>
      <c r="S208" s="220"/>
      <c r="AI208" s="13"/>
      <c r="AJ208" s="13"/>
      <c r="AK208" s="13"/>
      <c r="AL208" s="13"/>
    </row>
    <row r="209" spans="1:38" ht="16.5" thickBot="1">
      <c r="A209" s="38"/>
      <c r="B209" s="39"/>
      <c r="C209" s="40" t="s">
        <v>326</v>
      </c>
      <c r="D209" s="232"/>
      <c r="E209" s="233"/>
      <c r="F209" s="234"/>
      <c r="G209" s="235" t="s">
        <v>327</v>
      </c>
      <c r="H209" s="236"/>
      <c r="I209" s="236"/>
      <c r="J209" s="237"/>
      <c r="K209" s="237"/>
      <c r="L209" s="237"/>
      <c r="M209" s="238"/>
      <c r="N209" s="41" t="s">
        <v>328</v>
      </c>
      <c r="O209" s="42"/>
      <c r="P209" s="42"/>
      <c r="Q209" s="222"/>
      <c r="R209" s="222"/>
      <c r="S209" s="223"/>
      <c r="AI209" s="13"/>
      <c r="AJ209" s="13"/>
      <c r="AK209" s="13"/>
      <c r="AL209" s="13"/>
    </row>
    <row r="210" spans="1:38" ht="15.75" thickTop="1">
      <c r="A210" s="43"/>
      <c r="B210" s="44" t="s">
        <v>329</v>
      </c>
      <c r="C210" s="45" t="s">
        <v>330</v>
      </c>
      <c r="D210" s="226" t="s">
        <v>154</v>
      </c>
      <c r="E210" s="227"/>
      <c r="F210" s="226" t="s">
        <v>157</v>
      </c>
      <c r="G210" s="227"/>
      <c r="H210" s="226" t="s">
        <v>331</v>
      </c>
      <c r="I210" s="227"/>
      <c r="J210" s="226" t="s">
        <v>156</v>
      </c>
      <c r="K210" s="227"/>
      <c r="L210" s="226"/>
      <c r="M210" s="227"/>
      <c r="N210" s="46" t="s">
        <v>236</v>
      </c>
      <c r="O210" s="47" t="s">
        <v>332</v>
      </c>
      <c r="P210" s="48" t="s">
        <v>333</v>
      </c>
      <c r="Q210" s="49"/>
      <c r="R210" s="228" t="s">
        <v>50</v>
      </c>
      <c r="S210" s="229"/>
      <c r="U210" s="50" t="s">
        <v>334</v>
      </c>
      <c r="V210" s="51"/>
      <c r="W210" s="52" t="s">
        <v>335</v>
      </c>
      <c r="AI210" s="13"/>
      <c r="AJ210" s="13"/>
      <c r="AK210" s="13"/>
      <c r="AL210" s="13"/>
    </row>
    <row r="211" spans="1:38" ht="12.75">
      <c r="A211" s="53" t="s">
        <v>154</v>
      </c>
      <c r="B211" s="54" t="s">
        <v>118</v>
      </c>
      <c r="C211" s="68" t="s">
        <v>135</v>
      </c>
      <c r="D211" s="56"/>
      <c r="E211" s="57"/>
      <c r="F211" s="58">
        <f>+P221</f>
        <v>3</v>
      </c>
      <c r="G211" s="59">
        <f>+Q221</f>
        <v>0</v>
      </c>
      <c r="H211" s="58">
        <f>P217</f>
        <v>3</v>
      </c>
      <c r="I211" s="59">
        <f>Q217</f>
        <v>0</v>
      </c>
      <c r="J211" s="58">
        <f>P219</f>
        <v>3</v>
      </c>
      <c r="K211" s="59">
        <f>Q219</f>
        <v>0</v>
      </c>
      <c r="L211" s="58"/>
      <c r="M211" s="59"/>
      <c r="N211" s="60">
        <f>IF(SUM(D211:M211)=0,"",COUNTIF(E211:E214,"3"))</f>
        <v>3</v>
      </c>
      <c r="O211" s="61">
        <f>IF(SUM(E211:N211)=0,"",COUNTIF(D211:D214,"3"))</f>
        <v>0</v>
      </c>
      <c r="P211" s="62">
        <f>IF(SUM(D211:M211)=0,"",SUM(E211:E214))</f>
        <v>9</v>
      </c>
      <c r="Q211" s="63">
        <f>IF(SUM(D211:M211)=0,"",SUM(D211:D214))</f>
        <v>0</v>
      </c>
      <c r="R211" s="221"/>
      <c r="S211" s="212"/>
      <c r="U211" s="64">
        <f>+U217+U219+U221</f>
        <v>99</v>
      </c>
      <c r="V211" s="65">
        <f>+V217+V219+V221</f>
        <v>58</v>
      </c>
      <c r="W211" s="66">
        <f>+U211-V211</f>
        <v>41</v>
      </c>
      <c r="AI211" s="13"/>
      <c r="AJ211" s="13"/>
      <c r="AK211" s="13"/>
      <c r="AL211" s="13"/>
    </row>
    <row r="212" spans="1:38" ht="12.75">
      <c r="A212" s="67" t="s">
        <v>157</v>
      </c>
      <c r="B212" s="54" t="s">
        <v>185</v>
      </c>
      <c r="C212" s="68" t="s">
        <v>31</v>
      </c>
      <c r="D212" s="69">
        <f>+Q221</f>
        <v>0</v>
      </c>
      <c r="E212" s="70">
        <f>+P221</f>
        <v>3</v>
      </c>
      <c r="F212" s="71"/>
      <c r="G212" s="72"/>
      <c r="H212" s="69">
        <f>P220</f>
        <v>3</v>
      </c>
      <c r="I212" s="70">
        <f>Q220</f>
        <v>2</v>
      </c>
      <c r="J212" s="69">
        <f>P218</f>
        <v>3</v>
      </c>
      <c r="K212" s="70">
        <f>Q218</f>
        <v>0</v>
      </c>
      <c r="L212" s="69"/>
      <c r="M212" s="70"/>
      <c r="N212" s="60">
        <f>IF(SUM(D212:M212)=0,"",COUNTIF(G211:G214,"3"))</f>
        <v>2</v>
      </c>
      <c r="O212" s="61">
        <f>IF(SUM(E212:N212)=0,"",COUNTIF(F211:F214,"3"))</f>
        <v>1</v>
      </c>
      <c r="P212" s="62">
        <f>IF(SUM(D212:M212)=0,"",SUM(G211:G214))</f>
        <v>6</v>
      </c>
      <c r="Q212" s="63">
        <f>IF(SUM(D212:M212)=0,"",SUM(F211:F214))</f>
        <v>5</v>
      </c>
      <c r="R212" s="221"/>
      <c r="S212" s="212"/>
      <c r="U212" s="64">
        <f>+U218+U220+V221</f>
        <v>97</v>
      </c>
      <c r="V212" s="65">
        <f>+V218+V220+U221</f>
        <v>101</v>
      </c>
      <c r="W212" s="66">
        <f>+U212-V212</f>
        <v>-4</v>
      </c>
      <c r="AI212" s="13"/>
      <c r="AJ212" s="13"/>
      <c r="AK212" s="13"/>
      <c r="AL212" s="13"/>
    </row>
    <row r="213" spans="1:38" ht="12.75">
      <c r="A213" s="67" t="s">
        <v>331</v>
      </c>
      <c r="B213" s="54" t="s">
        <v>205</v>
      </c>
      <c r="C213" s="68" t="s">
        <v>39</v>
      </c>
      <c r="D213" s="69">
        <f>+Q217</f>
        <v>0</v>
      </c>
      <c r="E213" s="70">
        <f>+P217</f>
        <v>3</v>
      </c>
      <c r="F213" s="69">
        <f>Q220</f>
        <v>2</v>
      </c>
      <c r="G213" s="70">
        <f>P220</f>
        <v>3</v>
      </c>
      <c r="H213" s="71"/>
      <c r="I213" s="72"/>
      <c r="J213" s="69">
        <f>P222</f>
        <v>3</v>
      </c>
      <c r="K213" s="70">
        <f>Q222</f>
        <v>0</v>
      </c>
      <c r="L213" s="69"/>
      <c r="M213" s="70"/>
      <c r="N213" s="60">
        <f>IF(SUM(D213:M213)=0,"",COUNTIF(I211:I214,"3"))</f>
        <v>1</v>
      </c>
      <c r="O213" s="61">
        <f>IF(SUM(E213:N213)=0,"",COUNTIF(H211:H214,"3"))</f>
        <v>2</v>
      </c>
      <c r="P213" s="62">
        <f>IF(SUM(D213:M213)=0,"",SUM(I211:I214))</f>
        <v>5</v>
      </c>
      <c r="Q213" s="63">
        <f>IF(SUM(D213:M213)=0,"",SUM(H211:H214))</f>
        <v>6</v>
      </c>
      <c r="R213" s="221"/>
      <c r="S213" s="212"/>
      <c r="U213" s="64">
        <f>+V217+V220+U222</f>
        <v>101</v>
      </c>
      <c r="V213" s="65">
        <f>+U217+U220+V222</f>
        <v>99</v>
      </c>
      <c r="W213" s="66">
        <f>+U213-V213</f>
        <v>2</v>
      </c>
      <c r="AI213" s="13"/>
      <c r="AJ213" s="13"/>
      <c r="AK213" s="13"/>
      <c r="AL213" s="13"/>
    </row>
    <row r="214" spans="1:38" ht="13.5" thickBot="1">
      <c r="A214" s="73" t="s">
        <v>156</v>
      </c>
      <c r="B214" s="74" t="s">
        <v>175</v>
      </c>
      <c r="C214" s="75" t="s">
        <v>30</v>
      </c>
      <c r="D214" s="76">
        <f>Q219</f>
        <v>0</v>
      </c>
      <c r="E214" s="77">
        <f>P219</f>
        <v>3</v>
      </c>
      <c r="F214" s="76">
        <f>Q218</f>
        <v>0</v>
      </c>
      <c r="G214" s="77">
        <f>P218</f>
        <v>3</v>
      </c>
      <c r="H214" s="76">
        <f>Q222</f>
        <v>0</v>
      </c>
      <c r="I214" s="77">
        <f>P222</f>
        <v>3</v>
      </c>
      <c r="J214" s="78"/>
      <c r="K214" s="79"/>
      <c r="L214" s="76"/>
      <c r="M214" s="77"/>
      <c r="N214" s="80">
        <f>IF(SUM(D214:M214)=0,"",COUNTIF(K211:K214,"3"))</f>
        <v>0</v>
      </c>
      <c r="O214" s="81">
        <f>IF(SUM(E214:N214)=0,"",COUNTIF(J211:J214,"3"))</f>
        <v>3</v>
      </c>
      <c r="P214" s="82">
        <f>IF(SUM(D214:M215)=0,"",SUM(K211:K214))</f>
        <v>0</v>
      </c>
      <c r="Q214" s="83">
        <f>IF(SUM(D214:M214)=0,"",SUM(J211:J214))</f>
        <v>9</v>
      </c>
      <c r="R214" s="224"/>
      <c r="S214" s="225"/>
      <c r="U214" s="64">
        <f>+V218+V219+V222</f>
        <v>60</v>
      </c>
      <c r="V214" s="65">
        <f>+U218+U219+U222</f>
        <v>99</v>
      </c>
      <c r="W214" s="66">
        <f>+U214-V214</f>
        <v>-39</v>
      </c>
      <c r="AI214" s="13"/>
      <c r="AJ214" s="13"/>
      <c r="AK214" s="13"/>
      <c r="AL214" s="13"/>
    </row>
    <row r="215" spans="1:38" ht="15.75" thickTop="1">
      <c r="A215" s="84"/>
      <c r="B215" s="85" t="s">
        <v>336</v>
      </c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7"/>
      <c r="S215" s="88"/>
      <c r="U215" s="89"/>
      <c r="V215" s="90" t="s">
        <v>337</v>
      </c>
      <c r="W215" s="91">
        <f>SUM(W211:W214)</f>
        <v>0</v>
      </c>
      <c r="X215" s="90" t="str">
        <f>IF(W215=0,"OK","Virhe")</f>
        <v>OK</v>
      </c>
      <c r="AI215" s="13"/>
      <c r="AJ215" s="13"/>
      <c r="AK215" s="13"/>
      <c r="AL215" s="13"/>
    </row>
    <row r="216" spans="1:38" ht="15.75" thickBot="1">
      <c r="A216" s="92"/>
      <c r="B216" s="93" t="s">
        <v>338</v>
      </c>
      <c r="C216" s="94"/>
      <c r="D216" s="94"/>
      <c r="E216" s="95"/>
      <c r="F216" s="248" t="s">
        <v>51</v>
      </c>
      <c r="G216" s="240"/>
      <c r="H216" s="239" t="s">
        <v>52</v>
      </c>
      <c r="I216" s="240"/>
      <c r="J216" s="239" t="s">
        <v>53</v>
      </c>
      <c r="K216" s="240"/>
      <c r="L216" s="239" t="s">
        <v>68</v>
      </c>
      <c r="M216" s="240"/>
      <c r="N216" s="239" t="s">
        <v>69</v>
      </c>
      <c r="O216" s="240"/>
      <c r="P216" s="241" t="s">
        <v>48</v>
      </c>
      <c r="Q216" s="242"/>
      <c r="S216" s="96"/>
      <c r="U216" s="97" t="s">
        <v>334</v>
      </c>
      <c r="V216" s="98"/>
      <c r="W216" s="52" t="s">
        <v>335</v>
      </c>
      <c r="AI216" s="13"/>
      <c r="AJ216" s="13"/>
      <c r="AK216" s="13"/>
      <c r="AL216" s="13"/>
    </row>
    <row r="217" spans="1:38" ht="15.75">
      <c r="A217" s="99" t="s">
        <v>339</v>
      </c>
      <c r="B217" s="100" t="str">
        <f>IF(B211&gt;"",B211,"")</f>
        <v>Henri Makkonen</v>
      </c>
      <c r="C217" s="101" t="str">
        <f>IF(B213&gt;"",B213,"")</f>
        <v>Pinja Eriksson</v>
      </c>
      <c r="D217" s="86"/>
      <c r="E217" s="102"/>
      <c r="F217" s="245">
        <v>7</v>
      </c>
      <c r="G217" s="246"/>
      <c r="H217" s="243">
        <v>6</v>
      </c>
      <c r="I217" s="244"/>
      <c r="J217" s="243">
        <v>8</v>
      </c>
      <c r="K217" s="244"/>
      <c r="L217" s="243"/>
      <c r="M217" s="244"/>
      <c r="N217" s="247"/>
      <c r="O217" s="244"/>
      <c r="P217" s="103">
        <f aca="true" t="shared" si="175" ref="P217:P222">IF(COUNT(F217:N217)=0,"",COUNTIF(F217:N217,"&gt;=0"))</f>
        <v>3</v>
      </c>
      <c r="Q217" s="104">
        <f aca="true" t="shared" si="176" ref="Q217:Q222">IF(COUNT(F217:N217)=0,"",(IF(LEFT(F217,1)="-",1,0)+IF(LEFT(H217,1)="-",1,0)+IF(LEFT(J217,1)="-",1,0)+IF(LEFT(L217,1)="-",1,0)+IF(LEFT(N217,1)="-",1,0)))</f>
        <v>0</v>
      </c>
      <c r="R217" s="105"/>
      <c r="S217" s="106"/>
      <c r="U217" s="107">
        <f aca="true" t="shared" si="177" ref="U217:U222">+Y217+AA217+AC217+AE217+AG217</f>
        <v>33</v>
      </c>
      <c r="V217" s="108">
        <f aca="true" t="shared" si="178" ref="V217:V222">+Z217+AB217+AD217+AF217+AH217</f>
        <v>21</v>
      </c>
      <c r="W217" s="109">
        <f aca="true" t="shared" si="179" ref="W217:W222">+U217-V217</f>
        <v>12</v>
      </c>
      <c r="Y217" s="110">
        <f aca="true" t="shared" si="180" ref="Y217:Y222">IF(F217="",0,IF(LEFT(F217,1)="-",ABS(F217),(IF(F217&gt;9,F217+2,11))))</f>
        <v>11</v>
      </c>
      <c r="Z217" s="111">
        <f aca="true" t="shared" si="181" ref="Z217:Z222">IF(F217="",0,IF(LEFT(F217,1)="-",(IF(ABS(F217)&gt;9,(ABS(F217)+2),11)),F217))</f>
        <v>7</v>
      </c>
      <c r="AA217" s="110">
        <f aca="true" t="shared" si="182" ref="AA217:AA222">IF(H217="",0,IF(LEFT(H217,1)="-",ABS(H217),(IF(H217&gt;9,H217+2,11))))</f>
        <v>11</v>
      </c>
      <c r="AB217" s="111">
        <f aca="true" t="shared" si="183" ref="AB217:AB222">IF(H217="",0,IF(LEFT(H217,1)="-",(IF(ABS(H217)&gt;9,(ABS(H217)+2),11)),H217))</f>
        <v>6</v>
      </c>
      <c r="AC217" s="110">
        <f aca="true" t="shared" si="184" ref="AC217:AC222">IF(J217="",0,IF(LEFT(J217,1)="-",ABS(J217),(IF(J217&gt;9,J217+2,11))))</f>
        <v>11</v>
      </c>
      <c r="AD217" s="111">
        <f aca="true" t="shared" si="185" ref="AD217:AD222">IF(J217="",0,IF(LEFT(J217,1)="-",(IF(ABS(J217)&gt;9,(ABS(J217)+2),11)),J217))</f>
        <v>8</v>
      </c>
      <c r="AE217" s="110">
        <f aca="true" t="shared" si="186" ref="AE217:AE222">IF(L217="",0,IF(LEFT(L217,1)="-",ABS(L217),(IF(L217&gt;9,L217+2,11))))</f>
        <v>0</v>
      </c>
      <c r="AF217" s="111">
        <f aca="true" t="shared" si="187" ref="AF217:AF222">IF(L217="",0,IF(LEFT(L217,1)="-",(IF(ABS(L217)&gt;9,(ABS(L217)+2),11)),L217))</f>
        <v>0</v>
      </c>
      <c r="AG217" s="110">
        <f aca="true" t="shared" si="188" ref="AG217:AG222">IF(N217="",0,IF(LEFT(N217,1)="-",ABS(N217),(IF(N217&gt;9,N217+2,11))))</f>
        <v>0</v>
      </c>
      <c r="AH217" s="111">
        <f aca="true" t="shared" si="189" ref="AH217:AH222">IF(N217="",0,IF(LEFT(N217,1)="-",(IF(ABS(N217)&gt;9,(ABS(N217)+2),11)),N217))</f>
        <v>0</v>
      </c>
      <c r="AI217" s="13"/>
      <c r="AJ217" s="13"/>
      <c r="AK217" s="13"/>
      <c r="AL217" s="13"/>
    </row>
    <row r="218" spans="1:38" ht="15.75">
      <c r="A218" s="99" t="s">
        <v>340</v>
      </c>
      <c r="B218" s="100" t="str">
        <f>IF(B212&gt;"",B212,"")</f>
        <v>Jani Kokkonen</v>
      </c>
      <c r="C218" s="112" t="str">
        <f>IF(B214&gt;"",B214,"")</f>
        <v>Kai Halavaara</v>
      </c>
      <c r="D218" s="113"/>
      <c r="E218" s="102"/>
      <c r="F218" s="249">
        <v>7</v>
      </c>
      <c r="G218" s="250"/>
      <c r="H218" s="249">
        <v>5</v>
      </c>
      <c r="I218" s="250"/>
      <c r="J218" s="249">
        <v>9</v>
      </c>
      <c r="K218" s="250"/>
      <c r="L218" s="249"/>
      <c r="M218" s="250"/>
      <c r="N218" s="249"/>
      <c r="O218" s="250"/>
      <c r="P218" s="103">
        <f t="shared" si="175"/>
        <v>3</v>
      </c>
      <c r="Q218" s="104">
        <f t="shared" si="176"/>
        <v>0</v>
      </c>
      <c r="R218" s="114"/>
      <c r="S218" s="115"/>
      <c r="U218" s="107">
        <f t="shared" si="177"/>
        <v>33</v>
      </c>
      <c r="V218" s="108">
        <f t="shared" si="178"/>
        <v>21</v>
      </c>
      <c r="W218" s="109">
        <f t="shared" si="179"/>
        <v>12</v>
      </c>
      <c r="Y218" s="116">
        <f t="shared" si="180"/>
        <v>11</v>
      </c>
      <c r="Z218" s="117">
        <f t="shared" si="181"/>
        <v>7</v>
      </c>
      <c r="AA218" s="116">
        <f t="shared" si="182"/>
        <v>11</v>
      </c>
      <c r="AB218" s="117">
        <f t="shared" si="183"/>
        <v>5</v>
      </c>
      <c r="AC218" s="116">
        <f t="shared" si="184"/>
        <v>11</v>
      </c>
      <c r="AD218" s="117">
        <f t="shared" si="185"/>
        <v>9</v>
      </c>
      <c r="AE218" s="116">
        <f t="shared" si="186"/>
        <v>0</v>
      </c>
      <c r="AF218" s="117">
        <f t="shared" si="187"/>
        <v>0</v>
      </c>
      <c r="AG218" s="116">
        <f t="shared" si="188"/>
        <v>0</v>
      </c>
      <c r="AH218" s="117">
        <f t="shared" si="189"/>
        <v>0</v>
      </c>
      <c r="AI218" s="13"/>
      <c r="AJ218" s="13"/>
      <c r="AK218" s="13"/>
      <c r="AL218" s="13"/>
    </row>
    <row r="219" spans="1:38" ht="16.5" thickBot="1">
      <c r="A219" s="99" t="s">
        <v>341</v>
      </c>
      <c r="B219" s="118" t="str">
        <f>IF(B211&gt;"",B211,"")</f>
        <v>Henri Makkonen</v>
      </c>
      <c r="C219" s="119" t="str">
        <f>IF(B214&gt;"",B214,"")</f>
        <v>Kai Halavaara</v>
      </c>
      <c r="D219" s="94"/>
      <c r="E219" s="95"/>
      <c r="F219" s="251">
        <v>9</v>
      </c>
      <c r="G219" s="252"/>
      <c r="H219" s="251">
        <v>5</v>
      </c>
      <c r="I219" s="252"/>
      <c r="J219" s="251">
        <v>7</v>
      </c>
      <c r="K219" s="252"/>
      <c r="L219" s="251"/>
      <c r="M219" s="252"/>
      <c r="N219" s="251"/>
      <c r="O219" s="252"/>
      <c r="P219" s="103">
        <f t="shared" si="175"/>
        <v>3</v>
      </c>
      <c r="Q219" s="104">
        <f t="shared" si="176"/>
        <v>0</v>
      </c>
      <c r="R219" s="114"/>
      <c r="S219" s="115"/>
      <c r="U219" s="107">
        <f t="shared" si="177"/>
        <v>33</v>
      </c>
      <c r="V219" s="108">
        <f t="shared" si="178"/>
        <v>21</v>
      </c>
      <c r="W219" s="109">
        <f t="shared" si="179"/>
        <v>12</v>
      </c>
      <c r="Y219" s="116">
        <f t="shared" si="180"/>
        <v>11</v>
      </c>
      <c r="Z219" s="117">
        <f t="shared" si="181"/>
        <v>9</v>
      </c>
      <c r="AA219" s="116">
        <f t="shared" si="182"/>
        <v>11</v>
      </c>
      <c r="AB219" s="117">
        <f t="shared" si="183"/>
        <v>5</v>
      </c>
      <c r="AC219" s="116">
        <f t="shared" si="184"/>
        <v>11</v>
      </c>
      <c r="AD219" s="117">
        <f t="shared" si="185"/>
        <v>7</v>
      </c>
      <c r="AE219" s="116">
        <f t="shared" si="186"/>
        <v>0</v>
      </c>
      <c r="AF219" s="117">
        <f t="shared" si="187"/>
        <v>0</v>
      </c>
      <c r="AG219" s="116">
        <f t="shared" si="188"/>
        <v>0</v>
      </c>
      <c r="AH219" s="117">
        <f t="shared" si="189"/>
        <v>0</v>
      </c>
      <c r="AI219" s="13"/>
      <c r="AJ219" s="13"/>
      <c r="AK219" s="13"/>
      <c r="AL219" s="13"/>
    </row>
    <row r="220" spans="1:38" ht="15.75">
      <c r="A220" s="99" t="s">
        <v>342</v>
      </c>
      <c r="B220" s="100" t="str">
        <f>IF(B212&gt;"",B212,"")</f>
        <v>Jani Kokkonen</v>
      </c>
      <c r="C220" s="112" t="str">
        <f>IF(B213&gt;"",B213,"")</f>
        <v>Pinja Eriksson</v>
      </c>
      <c r="D220" s="86"/>
      <c r="E220" s="102"/>
      <c r="F220" s="243">
        <v>-7</v>
      </c>
      <c r="G220" s="244"/>
      <c r="H220" s="243">
        <v>-8</v>
      </c>
      <c r="I220" s="244"/>
      <c r="J220" s="243">
        <v>9</v>
      </c>
      <c r="K220" s="244"/>
      <c r="L220" s="243">
        <v>9</v>
      </c>
      <c r="M220" s="244"/>
      <c r="N220" s="243">
        <v>7</v>
      </c>
      <c r="O220" s="244"/>
      <c r="P220" s="103">
        <f t="shared" si="175"/>
        <v>3</v>
      </c>
      <c r="Q220" s="104">
        <f t="shared" si="176"/>
        <v>2</v>
      </c>
      <c r="R220" s="114"/>
      <c r="S220" s="115"/>
      <c r="U220" s="107">
        <f t="shared" si="177"/>
        <v>48</v>
      </c>
      <c r="V220" s="108">
        <f t="shared" si="178"/>
        <v>47</v>
      </c>
      <c r="W220" s="109">
        <f t="shared" si="179"/>
        <v>1</v>
      </c>
      <c r="Y220" s="116">
        <f t="shared" si="180"/>
        <v>7</v>
      </c>
      <c r="Z220" s="117">
        <f t="shared" si="181"/>
        <v>11</v>
      </c>
      <c r="AA220" s="116">
        <f t="shared" si="182"/>
        <v>8</v>
      </c>
      <c r="AB220" s="117">
        <f t="shared" si="183"/>
        <v>11</v>
      </c>
      <c r="AC220" s="116">
        <f t="shared" si="184"/>
        <v>11</v>
      </c>
      <c r="AD220" s="117">
        <f t="shared" si="185"/>
        <v>9</v>
      </c>
      <c r="AE220" s="116">
        <f t="shared" si="186"/>
        <v>11</v>
      </c>
      <c r="AF220" s="117">
        <f t="shared" si="187"/>
        <v>9</v>
      </c>
      <c r="AG220" s="116">
        <f t="shared" si="188"/>
        <v>11</v>
      </c>
      <c r="AH220" s="117">
        <f t="shared" si="189"/>
        <v>7</v>
      </c>
      <c r="AI220" s="13"/>
      <c r="AJ220" s="13"/>
      <c r="AK220" s="13"/>
      <c r="AL220" s="13"/>
    </row>
    <row r="221" spans="1:38" ht="15.75">
      <c r="A221" s="99" t="s">
        <v>343</v>
      </c>
      <c r="B221" s="100" t="str">
        <f>IF(B211&gt;"",B211,"")</f>
        <v>Henri Makkonen</v>
      </c>
      <c r="C221" s="112" t="str">
        <f>IF(B212&gt;"",B212,"")</f>
        <v>Jani Kokkonen</v>
      </c>
      <c r="D221" s="113"/>
      <c r="E221" s="102"/>
      <c r="F221" s="249">
        <v>7</v>
      </c>
      <c r="G221" s="250"/>
      <c r="H221" s="249">
        <v>3</v>
      </c>
      <c r="I221" s="250"/>
      <c r="J221" s="253">
        <v>6</v>
      </c>
      <c r="K221" s="250"/>
      <c r="L221" s="249"/>
      <c r="M221" s="250"/>
      <c r="N221" s="249"/>
      <c r="O221" s="250"/>
      <c r="P221" s="103">
        <f t="shared" si="175"/>
        <v>3</v>
      </c>
      <c r="Q221" s="104">
        <f t="shared" si="176"/>
        <v>0</v>
      </c>
      <c r="R221" s="114"/>
      <c r="S221" s="115"/>
      <c r="U221" s="107">
        <f t="shared" si="177"/>
        <v>33</v>
      </c>
      <c r="V221" s="108">
        <f t="shared" si="178"/>
        <v>16</v>
      </c>
      <c r="W221" s="109">
        <f t="shared" si="179"/>
        <v>17</v>
      </c>
      <c r="Y221" s="116">
        <f t="shared" si="180"/>
        <v>11</v>
      </c>
      <c r="Z221" s="117">
        <f t="shared" si="181"/>
        <v>7</v>
      </c>
      <c r="AA221" s="116">
        <f t="shared" si="182"/>
        <v>11</v>
      </c>
      <c r="AB221" s="117">
        <f t="shared" si="183"/>
        <v>3</v>
      </c>
      <c r="AC221" s="116">
        <f t="shared" si="184"/>
        <v>11</v>
      </c>
      <c r="AD221" s="117">
        <f t="shared" si="185"/>
        <v>6</v>
      </c>
      <c r="AE221" s="116">
        <f t="shared" si="186"/>
        <v>0</v>
      </c>
      <c r="AF221" s="117">
        <f t="shared" si="187"/>
        <v>0</v>
      </c>
      <c r="AG221" s="116">
        <f t="shared" si="188"/>
        <v>0</v>
      </c>
      <c r="AH221" s="117">
        <f t="shared" si="189"/>
        <v>0</v>
      </c>
      <c r="AI221" s="13"/>
      <c r="AJ221" s="13"/>
      <c r="AK221" s="13"/>
      <c r="AL221" s="13"/>
    </row>
    <row r="222" spans="1:38" ht="16.5" thickBot="1">
      <c r="A222" s="120" t="s">
        <v>344</v>
      </c>
      <c r="B222" s="121" t="str">
        <f>IF(B213&gt;"",B213,"")</f>
        <v>Pinja Eriksson</v>
      </c>
      <c r="C222" s="122" t="str">
        <f>IF(B214&gt;"",B214,"")</f>
        <v>Kai Halavaara</v>
      </c>
      <c r="D222" s="123"/>
      <c r="E222" s="124"/>
      <c r="F222" s="230">
        <v>3</v>
      </c>
      <c r="G222" s="231"/>
      <c r="H222" s="230">
        <v>7</v>
      </c>
      <c r="I222" s="231"/>
      <c r="J222" s="230">
        <v>8</v>
      </c>
      <c r="K222" s="231"/>
      <c r="L222" s="230"/>
      <c r="M222" s="231"/>
      <c r="N222" s="230"/>
      <c r="O222" s="231"/>
      <c r="P222" s="125">
        <f t="shared" si="175"/>
        <v>3</v>
      </c>
      <c r="Q222" s="126">
        <f t="shared" si="176"/>
        <v>0</v>
      </c>
      <c r="R222" s="127"/>
      <c r="S222" s="128"/>
      <c r="U222" s="107">
        <f t="shared" si="177"/>
        <v>33</v>
      </c>
      <c r="V222" s="108">
        <f t="shared" si="178"/>
        <v>18</v>
      </c>
      <c r="W222" s="109">
        <f t="shared" si="179"/>
        <v>15</v>
      </c>
      <c r="Y222" s="129">
        <f t="shared" si="180"/>
        <v>11</v>
      </c>
      <c r="Z222" s="130">
        <f t="shared" si="181"/>
        <v>3</v>
      </c>
      <c r="AA222" s="129">
        <f t="shared" si="182"/>
        <v>11</v>
      </c>
      <c r="AB222" s="130">
        <f t="shared" si="183"/>
        <v>7</v>
      </c>
      <c r="AC222" s="129">
        <f t="shared" si="184"/>
        <v>11</v>
      </c>
      <c r="AD222" s="130">
        <f t="shared" si="185"/>
        <v>8</v>
      </c>
      <c r="AE222" s="129">
        <f t="shared" si="186"/>
        <v>0</v>
      </c>
      <c r="AF222" s="130">
        <f t="shared" si="187"/>
        <v>0</v>
      </c>
      <c r="AG222" s="129">
        <f t="shared" si="188"/>
        <v>0</v>
      </c>
      <c r="AH222" s="130">
        <f t="shared" si="189"/>
        <v>0</v>
      </c>
      <c r="AI222" s="13"/>
      <c r="AJ222" s="13"/>
      <c r="AK222" s="13"/>
      <c r="AL222" s="13"/>
    </row>
    <row r="223" ht="13.5" thickTop="1"/>
    <row r="224" spans="1:38" ht="13.5" thickBot="1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</row>
    <row r="225" spans="1:38" ht="16.5" thickTop="1">
      <c r="A225" s="32"/>
      <c r="B225" s="33"/>
      <c r="C225" s="34"/>
      <c r="D225" s="34"/>
      <c r="E225" s="34"/>
      <c r="F225" s="35"/>
      <c r="G225" s="34"/>
      <c r="H225" s="36" t="s">
        <v>324</v>
      </c>
      <c r="I225" s="37"/>
      <c r="J225" s="213" t="s">
        <v>2</v>
      </c>
      <c r="K225" s="214"/>
      <c r="L225" s="214"/>
      <c r="M225" s="215"/>
      <c r="N225" s="216" t="s">
        <v>325</v>
      </c>
      <c r="O225" s="217"/>
      <c r="P225" s="217"/>
      <c r="Q225" s="218" t="s">
        <v>403</v>
      </c>
      <c r="R225" s="219"/>
      <c r="S225" s="220"/>
      <c r="AI225" s="13"/>
      <c r="AJ225" s="13"/>
      <c r="AK225" s="13"/>
      <c r="AL225" s="13"/>
    </row>
    <row r="226" spans="1:38" ht="16.5" thickBot="1">
      <c r="A226" s="38"/>
      <c r="B226" s="39"/>
      <c r="C226" s="40" t="s">
        <v>326</v>
      </c>
      <c r="D226" s="232"/>
      <c r="E226" s="233"/>
      <c r="F226" s="234"/>
      <c r="G226" s="235" t="s">
        <v>327</v>
      </c>
      <c r="H226" s="236"/>
      <c r="I226" s="236"/>
      <c r="J226" s="237"/>
      <c r="K226" s="237"/>
      <c r="L226" s="237"/>
      <c r="M226" s="238"/>
      <c r="N226" s="41" t="s">
        <v>328</v>
      </c>
      <c r="O226" s="42"/>
      <c r="P226" s="42"/>
      <c r="Q226" s="222"/>
      <c r="R226" s="222"/>
      <c r="S226" s="223"/>
      <c r="AI226" s="13"/>
      <c r="AJ226" s="13"/>
      <c r="AK226" s="13"/>
      <c r="AL226" s="13"/>
    </row>
    <row r="227" spans="1:38" ht="15.75" thickTop="1">
      <c r="A227" s="43"/>
      <c r="B227" s="44" t="s">
        <v>329</v>
      </c>
      <c r="C227" s="45" t="s">
        <v>330</v>
      </c>
      <c r="D227" s="226" t="s">
        <v>154</v>
      </c>
      <c r="E227" s="227"/>
      <c r="F227" s="226" t="s">
        <v>157</v>
      </c>
      <c r="G227" s="227"/>
      <c r="H227" s="226" t="s">
        <v>331</v>
      </c>
      <c r="I227" s="227"/>
      <c r="J227" s="226" t="s">
        <v>156</v>
      </c>
      <c r="K227" s="227"/>
      <c r="L227" s="226"/>
      <c r="M227" s="227"/>
      <c r="N227" s="46" t="s">
        <v>236</v>
      </c>
      <c r="O227" s="47" t="s">
        <v>332</v>
      </c>
      <c r="P227" s="48" t="s">
        <v>333</v>
      </c>
      <c r="Q227" s="49"/>
      <c r="R227" s="228" t="s">
        <v>50</v>
      </c>
      <c r="S227" s="229"/>
      <c r="U227" s="50" t="s">
        <v>334</v>
      </c>
      <c r="V227" s="51"/>
      <c r="W227" s="52" t="s">
        <v>335</v>
      </c>
      <c r="AI227" s="13"/>
      <c r="AJ227" s="13"/>
      <c r="AK227" s="13"/>
      <c r="AL227" s="13"/>
    </row>
    <row r="228" spans="1:38" ht="12.75">
      <c r="A228" s="53" t="s">
        <v>154</v>
      </c>
      <c r="B228" s="54" t="s">
        <v>213</v>
      </c>
      <c r="C228" s="68" t="s">
        <v>30</v>
      </c>
      <c r="D228" s="56"/>
      <c r="E228" s="57"/>
      <c r="F228" s="58">
        <f>+P238</f>
        <v>1</v>
      </c>
      <c r="G228" s="59">
        <f>+Q238</f>
        <v>3</v>
      </c>
      <c r="H228" s="58">
        <f>P234</f>
        <v>3</v>
      </c>
      <c r="I228" s="59">
        <f>Q234</f>
        <v>0</v>
      </c>
      <c r="J228" s="58">
        <f>P236</f>
      </c>
      <c r="K228" s="59">
        <f>Q236</f>
      </c>
      <c r="L228" s="58"/>
      <c r="M228" s="59"/>
      <c r="N228" s="60">
        <f>IF(SUM(D228:M228)=0,"",COUNTIF(E228:E231,"3"))</f>
        <v>1</v>
      </c>
      <c r="O228" s="61">
        <f>IF(SUM(E228:N228)=0,"",COUNTIF(D228:D231,"3"))</f>
        <v>1</v>
      </c>
      <c r="P228" s="62">
        <f>IF(SUM(D228:M228)=0,"",SUM(E228:E231))</f>
        <v>4</v>
      </c>
      <c r="Q228" s="63">
        <f>IF(SUM(D228:M228)=0,"",SUM(D228:D231))</f>
        <v>3</v>
      </c>
      <c r="R228" s="221"/>
      <c r="S228" s="212"/>
      <c r="U228" s="64">
        <f>+U234+U236+U238</f>
        <v>74</v>
      </c>
      <c r="V228" s="65">
        <f>+V234+V236+V238</f>
        <v>59</v>
      </c>
      <c r="W228" s="66">
        <f>+U228-V228</f>
        <v>15</v>
      </c>
      <c r="AI228" s="13"/>
      <c r="AJ228" s="13"/>
      <c r="AK228" s="13"/>
      <c r="AL228" s="13"/>
    </row>
    <row r="229" spans="1:38" ht="12.75">
      <c r="A229" s="67" t="s">
        <v>157</v>
      </c>
      <c r="B229" s="54" t="s">
        <v>43</v>
      </c>
      <c r="C229" s="68" t="s">
        <v>32</v>
      </c>
      <c r="D229" s="69">
        <f>+Q238</f>
        <v>3</v>
      </c>
      <c r="E229" s="70">
        <f>+P238</f>
        <v>1</v>
      </c>
      <c r="F229" s="71"/>
      <c r="G229" s="72"/>
      <c r="H229" s="69">
        <f>P237</f>
        <v>2</v>
      </c>
      <c r="I229" s="70">
        <f>Q237</f>
        <v>3</v>
      </c>
      <c r="J229" s="69">
        <f>P235</f>
      </c>
      <c r="K229" s="70">
        <f>Q235</f>
      </c>
      <c r="L229" s="69"/>
      <c r="M229" s="70"/>
      <c r="N229" s="60">
        <f>IF(SUM(D229:M229)=0,"",COUNTIF(G228:G231,"3"))</f>
        <v>1</v>
      </c>
      <c r="O229" s="61">
        <f>IF(SUM(E229:N229)=0,"",COUNTIF(F228:F231,"3"))</f>
        <v>1</v>
      </c>
      <c r="P229" s="62">
        <f>IF(SUM(D229:M229)=0,"",SUM(G228:G231))</f>
        <v>5</v>
      </c>
      <c r="Q229" s="63">
        <f>IF(SUM(D229:M229)=0,"",SUM(F228:F231))</f>
        <v>4</v>
      </c>
      <c r="R229" s="221"/>
      <c r="S229" s="212"/>
      <c r="U229" s="64">
        <f>+U235+U237+V238</f>
        <v>98</v>
      </c>
      <c r="V229" s="65">
        <f>+V235+V237+U238</f>
        <v>93</v>
      </c>
      <c r="W229" s="66">
        <f>+U229-V229</f>
        <v>5</v>
      </c>
      <c r="AI229" s="13"/>
      <c r="AJ229" s="13"/>
      <c r="AK229" s="13"/>
      <c r="AL229" s="13"/>
    </row>
    <row r="230" spans="1:38" ht="12.75">
      <c r="A230" s="67" t="s">
        <v>331</v>
      </c>
      <c r="B230" s="54" t="s">
        <v>112</v>
      </c>
      <c r="C230" s="68" t="s">
        <v>198</v>
      </c>
      <c r="D230" s="69">
        <f>+Q234</f>
        <v>0</v>
      </c>
      <c r="E230" s="70">
        <f>+P234</f>
        <v>3</v>
      </c>
      <c r="F230" s="69">
        <f>Q237</f>
        <v>3</v>
      </c>
      <c r="G230" s="70">
        <f>P237</f>
        <v>2</v>
      </c>
      <c r="H230" s="71"/>
      <c r="I230" s="72"/>
      <c r="J230" s="69">
        <f>P239</f>
      </c>
      <c r="K230" s="70">
        <f>Q239</f>
      </c>
      <c r="L230" s="69"/>
      <c r="M230" s="70"/>
      <c r="N230" s="60">
        <f>IF(SUM(D230:M230)=0,"",COUNTIF(I228:I231,"3"))</f>
        <v>1</v>
      </c>
      <c r="O230" s="61">
        <f>IF(SUM(E230:N230)=0,"",COUNTIF(H228:H231,"3"))</f>
        <v>1</v>
      </c>
      <c r="P230" s="62">
        <f>IF(SUM(D230:M230)=0,"",SUM(I228:I231))</f>
        <v>3</v>
      </c>
      <c r="Q230" s="63">
        <f>IF(SUM(D230:M230)=0,"",SUM(H228:H231))</f>
        <v>5</v>
      </c>
      <c r="R230" s="221"/>
      <c r="S230" s="212"/>
      <c r="U230" s="64">
        <f>+V234+V237+U239</f>
        <v>64</v>
      </c>
      <c r="V230" s="65">
        <f>+U234+U237+V239</f>
        <v>84</v>
      </c>
      <c r="W230" s="66">
        <f>+U230-V230</f>
        <v>-20</v>
      </c>
      <c r="AI230" s="13"/>
      <c r="AJ230" s="13"/>
      <c r="AK230" s="13"/>
      <c r="AL230" s="13"/>
    </row>
    <row r="231" spans="1:38" ht="13.5" thickBot="1">
      <c r="A231" s="73" t="s">
        <v>156</v>
      </c>
      <c r="B231" s="74"/>
      <c r="C231" s="75"/>
      <c r="D231" s="76">
        <f>Q236</f>
      </c>
      <c r="E231" s="77">
        <f>P236</f>
      </c>
      <c r="F231" s="76">
        <f>Q235</f>
      </c>
      <c r="G231" s="77">
        <f>P235</f>
      </c>
      <c r="H231" s="76">
        <f>Q239</f>
      </c>
      <c r="I231" s="77">
        <f>P239</f>
      </c>
      <c r="J231" s="78"/>
      <c r="K231" s="79"/>
      <c r="L231" s="76"/>
      <c r="M231" s="77"/>
      <c r="N231" s="80">
        <f>IF(SUM(D231:M231)=0,"",COUNTIF(K228:K231,"3"))</f>
      </c>
      <c r="O231" s="81">
        <f>IF(SUM(E231:N231)=0,"",COUNTIF(J228:J231,"3"))</f>
      </c>
      <c r="P231" s="82">
        <f>IF(SUM(D231:M232)=0,"",SUM(K228:K231))</f>
      </c>
      <c r="Q231" s="83">
        <f>IF(SUM(D231:M231)=0,"",SUM(J228:J231))</f>
      </c>
      <c r="R231" s="224"/>
      <c r="S231" s="225"/>
      <c r="U231" s="64">
        <f>+V235+V236+V239</f>
        <v>0</v>
      </c>
      <c r="V231" s="65">
        <f>+U235+U236+U239</f>
        <v>0</v>
      </c>
      <c r="W231" s="66">
        <f>+U231-V231</f>
        <v>0</v>
      </c>
      <c r="AI231" s="13"/>
      <c r="AJ231" s="13"/>
      <c r="AK231" s="13"/>
      <c r="AL231" s="13"/>
    </row>
    <row r="232" spans="1:38" ht="15.75" thickTop="1">
      <c r="A232" s="84"/>
      <c r="B232" s="85" t="s">
        <v>336</v>
      </c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7"/>
      <c r="S232" s="88"/>
      <c r="U232" s="89"/>
      <c r="V232" s="90" t="s">
        <v>337</v>
      </c>
      <c r="W232" s="91">
        <f>SUM(W228:W231)</f>
        <v>0</v>
      </c>
      <c r="X232" s="90" t="str">
        <f>IF(W232=0,"OK","Virhe")</f>
        <v>OK</v>
      </c>
      <c r="AI232" s="13"/>
      <c r="AJ232" s="13"/>
      <c r="AK232" s="13"/>
      <c r="AL232" s="13"/>
    </row>
    <row r="233" spans="1:38" ht="15.75" thickBot="1">
      <c r="A233" s="92"/>
      <c r="B233" s="93" t="s">
        <v>338</v>
      </c>
      <c r="C233" s="94"/>
      <c r="D233" s="94"/>
      <c r="E233" s="95"/>
      <c r="F233" s="248" t="s">
        <v>51</v>
      </c>
      <c r="G233" s="240"/>
      <c r="H233" s="239" t="s">
        <v>52</v>
      </c>
      <c r="I233" s="240"/>
      <c r="J233" s="239" t="s">
        <v>53</v>
      </c>
      <c r="K233" s="240"/>
      <c r="L233" s="239" t="s">
        <v>68</v>
      </c>
      <c r="M233" s="240"/>
      <c r="N233" s="239" t="s">
        <v>69</v>
      </c>
      <c r="O233" s="240"/>
      <c r="P233" s="241" t="s">
        <v>48</v>
      </c>
      <c r="Q233" s="242"/>
      <c r="S233" s="96"/>
      <c r="U233" s="97" t="s">
        <v>334</v>
      </c>
      <c r="V233" s="98"/>
      <c r="W233" s="52" t="s">
        <v>335</v>
      </c>
      <c r="AI233" s="13"/>
      <c r="AJ233" s="13"/>
      <c r="AK233" s="13"/>
      <c r="AL233" s="13"/>
    </row>
    <row r="234" spans="1:38" ht="15.75">
      <c r="A234" s="99" t="s">
        <v>339</v>
      </c>
      <c r="B234" s="100" t="str">
        <f>IF(B228&gt;"",B228,"")</f>
        <v>Mika Tuomola</v>
      </c>
      <c r="C234" s="101" t="str">
        <f>IF(B230&gt;"",B230,"")</f>
        <v>Kyösti Kurunmäki</v>
      </c>
      <c r="D234" s="86"/>
      <c r="E234" s="102"/>
      <c r="F234" s="245">
        <v>4</v>
      </c>
      <c r="G234" s="246"/>
      <c r="H234" s="243">
        <v>4</v>
      </c>
      <c r="I234" s="244"/>
      <c r="J234" s="243">
        <v>4</v>
      </c>
      <c r="K234" s="244"/>
      <c r="L234" s="243"/>
      <c r="M234" s="244"/>
      <c r="N234" s="247"/>
      <c r="O234" s="244"/>
      <c r="P234" s="103">
        <f aca="true" t="shared" si="190" ref="P234:P239">IF(COUNT(F234:N234)=0,"",COUNTIF(F234:N234,"&gt;=0"))</f>
        <v>3</v>
      </c>
      <c r="Q234" s="104">
        <f aca="true" t="shared" si="191" ref="Q234:Q239">IF(COUNT(F234:N234)=0,"",(IF(LEFT(F234,1)="-",1,0)+IF(LEFT(H234,1)="-",1,0)+IF(LEFT(J234,1)="-",1,0)+IF(LEFT(L234,1)="-",1,0)+IF(LEFT(N234,1)="-",1,0)))</f>
        <v>0</v>
      </c>
      <c r="R234" s="105"/>
      <c r="S234" s="106"/>
      <c r="U234" s="107">
        <f aca="true" t="shared" si="192" ref="U234:U239">+Y234+AA234+AC234+AE234+AG234</f>
        <v>33</v>
      </c>
      <c r="V234" s="108">
        <f aca="true" t="shared" si="193" ref="V234:V239">+Z234+AB234+AD234+AF234+AH234</f>
        <v>12</v>
      </c>
      <c r="W234" s="109">
        <f aca="true" t="shared" si="194" ref="W234:W239">+U234-V234</f>
        <v>21</v>
      </c>
      <c r="Y234" s="110">
        <f aca="true" t="shared" si="195" ref="Y234:Y239">IF(F234="",0,IF(LEFT(F234,1)="-",ABS(F234),(IF(F234&gt;9,F234+2,11))))</f>
        <v>11</v>
      </c>
      <c r="Z234" s="111">
        <f aca="true" t="shared" si="196" ref="Z234:Z239">IF(F234="",0,IF(LEFT(F234,1)="-",(IF(ABS(F234)&gt;9,(ABS(F234)+2),11)),F234))</f>
        <v>4</v>
      </c>
      <c r="AA234" s="110">
        <f aca="true" t="shared" si="197" ref="AA234:AA239">IF(H234="",0,IF(LEFT(H234,1)="-",ABS(H234),(IF(H234&gt;9,H234+2,11))))</f>
        <v>11</v>
      </c>
      <c r="AB234" s="111">
        <f aca="true" t="shared" si="198" ref="AB234:AB239">IF(H234="",0,IF(LEFT(H234,1)="-",(IF(ABS(H234)&gt;9,(ABS(H234)+2),11)),H234))</f>
        <v>4</v>
      </c>
      <c r="AC234" s="110">
        <f aca="true" t="shared" si="199" ref="AC234:AC239">IF(J234="",0,IF(LEFT(J234,1)="-",ABS(J234),(IF(J234&gt;9,J234+2,11))))</f>
        <v>11</v>
      </c>
      <c r="AD234" s="111">
        <f aca="true" t="shared" si="200" ref="AD234:AD239">IF(J234="",0,IF(LEFT(J234,1)="-",(IF(ABS(J234)&gt;9,(ABS(J234)+2),11)),J234))</f>
        <v>4</v>
      </c>
      <c r="AE234" s="110">
        <f aca="true" t="shared" si="201" ref="AE234:AE239">IF(L234="",0,IF(LEFT(L234,1)="-",ABS(L234),(IF(L234&gt;9,L234+2,11))))</f>
        <v>0</v>
      </c>
      <c r="AF234" s="111">
        <f aca="true" t="shared" si="202" ref="AF234:AF239">IF(L234="",0,IF(LEFT(L234,1)="-",(IF(ABS(L234)&gt;9,(ABS(L234)+2),11)),L234))</f>
        <v>0</v>
      </c>
      <c r="AG234" s="110">
        <f aca="true" t="shared" si="203" ref="AG234:AG239">IF(N234="",0,IF(LEFT(N234,1)="-",ABS(N234),(IF(N234&gt;9,N234+2,11))))</f>
        <v>0</v>
      </c>
      <c r="AH234" s="111">
        <f aca="true" t="shared" si="204" ref="AH234:AH239">IF(N234="",0,IF(LEFT(N234,1)="-",(IF(ABS(N234)&gt;9,(ABS(N234)+2),11)),N234))</f>
        <v>0</v>
      </c>
      <c r="AI234" s="13"/>
      <c r="AJ234" s="13"/>
      <c r="AK234" s="13"/>
      <c r="AL234" s="13"/>
    </row>
    <row r="235" spans="1:38" ht="15.75">
      <c r="A235" s="99" t="s">
        <v>340</v>
      </c>
      <c r="B235" s="100" t="str">
        <f>IF(B229&gt;"",B229,"")</f>
        <v>Tero Tamminen</v>
      </c>
      <c r="C235" s="112">
        <f>IF(B231&gt;"",B231,"")</f>
      </c>
      <c r="D235" s="113"/>
      <c r="E235" s="102"/>
      <c r="F235" s="249"/>
      <c r="G235" s="250"/>
      <c r="H235" s="249"/>
      <c r="I235" s="250"/>
      <c r="J235" s="249"/>
      <c r="K235" s="250"/>
      <c r="L235" s="249"/>
      <c r="M235" s="250"/>
      <c r="N235" s="249"/>
      <c r="O235" s="250"/>
      <c r="P235" s="103">
        <f t="shared" si="190"/>
      </c>
      <c r="Q235" s="104">
        <f t="shared" si="191"/>
      </c>
      <c r="R235" s="114"/>
      <c r="S235" s="115"/>
      <c r="U235" s="107">
        <f t="shared" si="192"/>
        <v>0</v>
      </c>
      <c r="V235" s="108">
        <f t="shared" si="193"/>
        <v>0</v>
      </c>
      <c r="W235" s="109">
        <f t="shared" si="194"/>
        <v>0</v>
      </c>
      <c r="Y235" s="116">
        <f t="shared" si="195"/>
        <v>0</v>
      </c>
      <c r="Z235" s="117">
        <f t="shared" si="196"/>
        <v>0</v>
      </c>
      <c r="AA235" s="116">
        <f t="shared" si="197"/>
        <v>0</v>
      </c>
      <c r="AB235" s="117">
        <f t="shared" si="198"/>
        <v>0</v>
      </c>
      <c r="AC235" s="116">
        <f t="shared" si="199"/>
        <v>0</v>
      </c>
      <c r="AD235" s="117">
        <f t="shared" si="200"/>
        <v>0</v>
      </c>
      <c r="AE235" s="116">
        <f t="shared" si="201"/>
        <v>0</v>
      </c>
      <c r="AF235" s="117">
        <f t="shared" si="202"/>
        <v>0</v>
      </c>
      <c r="AG235" s="116">
        <f t="shared" si="203"/>
        <v>0</v>
      </c>
      <c r="AH235" s="117">
        <f t="shared" si="204"/>
        <v>0</v>
      </c>
      <c r="AI235" s="13"/>
      <c r="AJ235" s="13"/>
      <c r="AK235" s="13"/>
      <c r="AL235" s="13"/>
    </row>
    <row r="236" spans="1:38" ht="16.5" thickBot="1">
      <c r="A236" s="99" t="s">
        <v>341</v>
      </c>
      <c r="B236" s="118" t="str">
        <f>IF(B228&gt;"",B228,"")</f>
        <v>Mika Tuomola</v>
      </c>
      <c r="C236" s="119">
        <f>IF(B231&gt;"",B231,"")</f>
      </c>
      <c r="D236" s="94"/>
      <c r="E236" s="95"/>
      <c r="F236" s="251"/>
      <c r="G236" s="252"/>
      <c r="H236" s="251"/>
      <c r="I236" s="252"/>
      <c r="J236" s="251"/>
      <c r="K236" s="252"/>
      <c r="L236" s="251"/>
      <c r="M236" s="252"/>
      <c r="N236" s="251"/>
      <c r="O236" s="252"/>
      <c r="P236" s="103">
        <f t="shared" si="190"/>
      </c>
      <c r="Q236" s="104">
        <f t="shared" si="191"/>
      </c>
      <c r="R236" s="114"/>
      <c r="S236" s="115"/>
      <c r="U236" s="107">
        <f t="shared" si="192"/>
        <v>0</v>
      </c>
      <c r="V236" s="108">
        <f t="shared" si="193"/>
        <v>0</v>
      </c>
      <c r="W236" s="109">
        <f t="shared" si="194"/>
        <v>0</v>
      </c>
      <c r="Y236" s="116">
        <f t="shared" si="195"/>
        <v>0</v>
      </c>
      <c r="Z236" s="117">
        <f t="shared" si="196"/>
        <v>0</v>
      </c>
      <c r="AA236" s="116">
        <f t="shared" si="197"/>
        <v>0</v>
      </c>
      <c r="AB236" s="117">
        <f t="shared" si="198"/>
        <v>0</v>
      </c>
      <c r="AC236" s="116">
        <f t="shared" si="199"/>
        <v>0</v>
      </c>
      <c r="AD236" s="117">
        <f t="shared" si="200"/>
        <v>0</v>
      </c>
      <c r="AE236" s="116">
        <f t="shared" si="201"/>
        <v>0</v>
      </c>
      <c r="AF236" s="117">
        <f t="shared" si="202"/>
        <v>0</v>
      </c>
      <c r="AG236" s="116">
        <f t="shared" si="203"/>
        <v>0</v>
      </c>
      <c r="AH236" s="117">
        <f t="shared" si="204"/>
        <v>0</v>
      </c>
      <c r="AI236" s="13"/>
      <c r="AJ236" s="13"/>
      <c r="AK236" s="13"/>
      <c r="AL236" s="13"/>
    </row>
    <row r="237" spans="1:38" ht="15.75">
      <c r="A237" s="99" t="s">
        <v>342</v>
      </c>
      <c r="B237" s="100" t="str">
        <f>IF(B229&gt;"",B229,"")</f>
        <v>Tero Tamminen</v>
      </c>
      <c r="C237" s="112" t="str">
        <f>IF(B230&gt;"",B230,"")</f>
        <v>Kyösti Kurunmäki</v>
      </c>
      <c r="D237" s="86"/>
      <c r="E237" s="102"/>
      <c r="F237" s="243">
        <v>-11</v>
      </c>
      <c r="G237" s="244"/>
      <c r="H237" s="243">
        <v>8</v>
      </c>
      <c r="I237" s="244"/>
      <c r="J237" s="243">
        <v>8</v>
      </c>
      <c r="K237" s="244"/>
      <c r="L237" s="243">
        <v>-10</v>
      </c>
      <c r="M237" s="244"/>
      <c r="N237" s="243">
        <v>-8</v>
      </c>
      <c r="O237" s="244"/>
      <c r="P237" s="103">
        <f t="shared" si="190"/>
        <v>2</v>
      </c>
      <c r="Q237" s="104">
        <f t="shared" si="191"/>
        <v>3</v>
      </c>
      <c r="R237" s="114"/>
      <c r="S237" s="115"/>
      <c r="U237" s="107">
        <f t="shared" si="192"/>
        <v>51</v>
      </c>
      <c r="V237" s="108">
        <f t="shared" si="193"/>
        <v>52</v>
      </c>
      <c r="W237" s="109">
        <f t="shared" si="194"/>
        <v>-1</v>
      </c>
      <c r="Y237" s="116">
        <f t="shared" si="195"/>
        <v>11</v>
      </c>
      <c r="Z237" s="117">
        <f t="shared" si="196"/>
        <v>13</v>
      </c>
      <c r="AA237" s="116">
        <f t="shared" si="197"/>
        <v>11</v>
      </c>
      <c r="AB237" s="117">
        <f t="shared" si="198"/>
        <v>8</v>
      </c>
      <c r="AC237" s="116">
        <f t="shared" si="199"/>
        <v>11</v>
      </c>
      <c r="AD237" s="117">
        <f t="shared" si="200"/>
        <v>8</v>
      </c>
      <c r="AE237" s="116">
        <f t="shared" si="201"/>
        <v>10</v>
      </c>
      <c r="AF237" s="117">
        <f t="shared" si="202"/>
        <v>12</v>
      </c>
      <c r="AG237" s="116">
        <f t="shared" si="203"/>
        <v>8</v>
      </c>
      <c r="AH237" s="117">
        <f t="shared" si="204"/>
        <v>11</v>
      </c>
      <c r="AI237" s="13"/>
      <c r="AJ237" s="13"/>
      <c r="AK237" s="13"/>
      <c r="AL237" s="13"/>
    </row>
    <row r="238" spans="1:38" ht="15.75">
      <c r="A238" s="99" t="s">
        <v>343</v>
      </c>
      <c r="B238" s="100" t="str">
        <f>IF(B228&gt;"",B228,"")</f>
        <v>Mika Tuomola</v>
      </c>
      <c r="C238" s="112" t="str">
        <f>IF(B229&gt;"",B229,"")</f>
        <v>Tero Tamminen</v>
      </c>
      <c r="D238" s="113"/>
      <c r="E238" s="102"/>
      <c r="F238" s="249">
        <v>10</v>
      </c>
      <c r="G238" s="250"/>
      <c r="H238" s="249">
        <v>-13</v>
      </c>
      <c r="I238" s="250"/>
      <c r="J238" s="253">
        <v>-9</v>
      </c>
      <c r="K238" s="250"/>
      <c r="L238" s="249">
        <v>-7</v>
      </c>
      <c r="M238" s="250"/>
      <c r="N238" s="249"/>
      <c r="O238" s="250"/>
      <c r="P238" s="103">
        <f t="shared" si="190"/>
        <v>1</v>
      </c>
      <c r="Q238" s="104">
        <f t="shared" si="191"/>
        <v>3</v>
      </c>
      <c r="R238" s="114"/>
      <c r="S238" s="115"/>
      <c r="U238" s="107">
        <f t="shared" si="192"/>
        <v>41</v>
      </c>
      <c r="V238" s="108">
        <f t="shared" si="193"/>
        <v>47</v>
      </c>
      <c r="W238" s="109">
        <f t="shared" si="194"/>
        <v>-6</v>
      </c>
      <c r="Y238" s="116">
        <f t="shared" si="195"/>
        <v>12</v>
      </c>
      <c r="Z238" s="117">
        <f t="shared" si="196"/>
        <v>10</v>
      </c>
      <c r="AA238" s="116">
        <f t="shared" si="197"/>
        <v>13</v>
      </c>
      <c r="AB238" s="117">
        <f t="shared" si="198"/>
        <v>15</v>
      </c>
      <c r="AC238" s="116">
        <f t="shared" si="199"/>
        <v>9</v>
      </c>
      <c r="AD238" s="117">
        <f t="shared" si="200"/>
        <v>11</v>
      </c>
      <c r="AE238" s="116">
        <f t="shared" si="201"/>
        <v>7</v>
      </c>
      <c r="AF238" s="117">
        <f t="shared" si="202"/>
        <v>11</v>
      </c>
      <c r="AG238" s="116">
        <f t="shared" si="203"/>
        <v>0</v>
      </c>
      <c r="AH238" s="117">
        <f t="shared" si="204"/>
        <v>0</v>
      </c>
      <c r="AI238" s="13"/>
      <c r="AJ238" s="13"/>
      <c r="AK238" s="13"/>
      <c r="AL238" s="13"/>
    </row>
    <row r="239" spans="1:38" ht="16.5" thickBot="1">
      <c r="A239" s="120" t="s">
        <v>344</v>
      </c>
      <c r="B239" s="121" t="str">
        <f>IF(B230&gt;"",B230,"")</f>
        <v>Kyösti Kurunmäki</v>
      </c>
      <c r="C239" s="122">
        <f>IF(B231&gt;"",B231,"")</f>
      </c>
      <c r="D239" s="123"/>
      <c r="E239" s="124"/>
      <c r="F239" s="230"/>
      <c r="G239" s="231"/>
      <c r="H239" s="230"/>
      <c r="I239" s="231"/>
      <c r="J239" s="230"/>
      <c r="K239" s="231"/>
      <c r="L239" s="230"/>
      <c r="M239" s="231"/>
      <c r="N239" s="230"/>
      <c r="O239" s="231"/>
      <c r="P239" s="125">
        <f t="shared" si="190"/>
      </c>
      <c r="Q239" s="126">
        <f t="shared" si="191"/>
      </c>
      <c r="R239" s="127"/>
      <c r="S239" s="128"/>
      <c r="U239" s="107">
        <f t="shared" si="192"/>
        <v>0</v>
      </c>
      <c r="V239" s="108">
        <f t="shared" si="193"/>
        <v>0</v>
      </c>
      <c r="W239" s="109">
        <f t="shared" si="194"/>
        <v>0</v>
      </c>
      <c r="Y239" s="129">
        <f t="shared" si="195"/>
        <v>0</v>
      </c>
      <c r="Z239" s="130">
        <f t="shared" si="196"/>
        <v>0</v>
      </c>
      <c r="AA239" s="129">
        <f t="shared" si="197"/>
        <v>0</v>
      </c>
      <c r="AB239" s="130">
        <f t="shared" si="198"/>
        <v>0</v>
      </c>
      <c r="AC239" s="129">
        <f t="shared" si="199"/>
        <v>0</v>
      </c>
      <c r="AD239" s="130">
        <f t="shared" si="200"/>
        <v>0</v>
      </c>
      <c r="AE239" s="129">
        <f t="shared" si="201"/>
        <v>0</v>
      </c>
      <c r="AF239" s="130">
        <f t="shared" si="202"/>
        <v>0</v>
      </c>
      <c r="AG239" s="129">
        <f t="shared" si="203"/>
        <v>0</v>
      </c>
      <c r="AH239" s="130">
        <f t="shared" si="204"/>
        <v>0</v>
      </c>
      <c r="AI239" s="13"/>
      <c r="AJ239" s="13"/>
      <c r="AK239" s="13"/>
      <c r="AL239" s="13"/>
    </row>
    <row r="240" ht="13.5" thickTop="1"/>
    <row r="242" spans="1:38" ht="13.5" thickBo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</row>
    <row r="243" spans="1:38" ht="16.5" thickTop="1">
      <c r="A243" s="32"/>
      <c r="B243" s="33"/>
      <c r="C243" s="34"/>
      <c r="D243" s="34"/>
      <c r="E243" s="34"/>
      <c r="F243" s="35"/>
      <c r="G243" s="34"/>
      <c r="H243" s="36" t="s">
        <v>324</v>
      </c>
      <c r="I243" s="37"/>
      <c r="J243" s="213" t="s">
        <v>2</v>
      </c>
      <c r="K243" s="214"/>
      <c r="L243" s="214"/>
      <c r="M243" s="215"/>
      <c r="N243" s="216" t="s">
        <v>325</v>
      </c>
      <c r="O243" s="217"/>
      <c r="P243" s="217"/>
      <c r="Q243" s="218" t="s">
        <v>406</v>
      </c>
      <c r="R243" s="219"/>
      <c r="S243" s="220"/>
      <c r="AI243" s="13"/>
      <c r="AJ243" s="13"/>
      <c r="AK243" s="13"/>
      <c r="AL243" s="13"/>
    </row>
    <row r="244" spans="1:38" ht="16.5" thickBot="1">
      <c r="A244" s="38"/>
      <c r="B244" s="39"/>
      <c r="C244" s="40" t="s">
        <v>326</v>
      </c>
      <c r="D244" s="232"/>
      <c r="E244" s="233"/>
      <c r="F244" s="234"/>
      <c r="G244" s="235" t="s">
        <v>327</v>
      </c>
      <c r="H244" s="236"/>
      <c r="I244" s="236"/>
      <c r="J244" s="237"/>
      <c r="K244" s="237"/>
      <c r="L244" s="237"/>
      <c r="M244" s="238"/>
      <c r="N244" s="41" t="s">
        <v>328</v>
      </c>
      <c r="O244" s="42"/>
      <c r="P244" s="42"/>
      <c r="Q244" s="222"/>
      <c r="R244" s="222"/>
      <c r="S244" s="223"/>
      <c r="AI244" s="13"/>
      <c r="AJ244" s="13"/>
      <c r="AK244" s="13"/>
      <c r="AL244" s="13"/>
    </row>
    <row r="245" spans="1:38" ht="15.75" thickTop="1">
      <c r="A245" s="43"/>
      <c r="B245" s="44" t="s">
        <v>329</v>
      </c>
      <c r="C245" s="45" t="s">
        <v>330</v>
      </c>
      <c r="D245" s="226" t="s">
        <v>154</v>
      </c>
      <c r="E245" s="227"/>
      <c r="F245" s="226" t="s">
        <v>157</v>
      </c>
      <c r="G245" s="227"/>
      <c r="H245" s="226" t="s">
        <v>331</v>
      </c>
      <c r="I245" s="227"/>
      <c r="J245" s="226" t="s">
        <v>156</v>
      </c>
      <c r="K245" s="227"/>
      <c r="L245" s="226"/>
      <c r="M245" s="227"/>
      <c r="N245" s="46" t="s">
        <v>236</v>
      </c>
      <c r="O245" s="47" t="s">
        <v>332</v>
      </c>
      <c r="P245" s="48" t="s">
        <v>333</v>
      </c>
      <c r="Q245" s="49"/>
      <c r="R245" s="228" t="s">
        <v>50</v>
      </c>
      <c r="S245" s="229"/>
      <c r="U245" s="50" t="s">
        <v>334</v>
      </c>
      <c r="V245" s="51"/>
      <c r="W245" s="52" t="s">
        <v>335</v>
      </c>
      <c r="AI245" s="13"/>
      <c r="AJ245" s="13"/>
      <c r="AK245" s="13"/>
      <c r="AL245" s="13"/>
    </row>
    <row r="246" spans="1:38" ht="12.75">
      <c r="A246" s="53" t="s">
        <v>154</v>
      </c>
      <c r="B246" s="54" t="s">
        <v>207</v>
      </c>
      <c r="C246" s="68" t="s">
        <v>191</v>
      </c>
      <c r="D246" s="56"/>
      <c r="E246" s="57"/>
      <c r="F246" s="58">
        <f>+P256</f>
        <v>3</v>
      </c>
      <c r="G246" s="59">
        <f>+Q256</f>
        <v>0</v>
      </c>
      <c r="H246" s="58">
        <f>P252</f>
        <v>3</v>
      </c>
      <c r="I246" s="59">
        <f>Q252</f>
        <v>0</v>
      </c>
      <c r="J246" s="58">
        <f>P254</f>
        <v>3</v>
      </c>
      <c r="K246" s="59">
        <f>Q254</f>
        <v>1</v>
      </c>
      <c r="L246" s="58"/>
      <c r="M246" s="59"/>
      <c r="N246" s="60">
        <f>IF(SUM(D246:M246)=0,"",COUNTIF(E246:E249,"3"))</f>
        <v>3</v>
      </c>
      <c r="O246" s="61">
        <f>IF(SUM(E246:N246)=0,"",COUNTIF(D246:D249,"3"))</f>
        <v>0</v>
      </c>
      <c r="P246" s="62">
        <f>IF(SUM(D246:M246)=0,"",SUM(E246:E249))</f>
        <v>9</v>
      </c>
      <c r="Q246" s="63">
        <f>IF(SUM(D246:M246)=0,"",SUM(D246:D249))</f>
        <v>1</v>
      </c>
      <c r="R246" s="221"/>
      <c r="S246" s="212"/>
      <c r="U246" s="64">
        <f>+U252+U254+U256</f>
        <v>111</v>
      </c>
      <c r="V246" s="65">
        <f>+V252+V254+V256</f>
        <v>58</v>
      </c>
      <c r="W246" s="66">
        <f>+U246-V246</f>
        <v>53</v>
      </c>
      <c r="AI246" s="13"/>
      <c r="AJ246" s="13"/>
      <c r="AK246" s="13"/>
      <c r="AL246" s="13"/>
    </row>
    <row r="247" spans="1:38" ht="12.75">
      <c r="A247" s="67" t="s">
        <v>157</v>
      </c>
      <c r="B247" s="54" t="s">
        <v>206</v>
      </c>
      <c r="C247" s="68" t="s">
        <v>198</v>
      </c>
      <c r="D247" s="69">
        <f>+Q256</f>
        <v>0</v>
      </c>
      <c r="E247" s="70">
        <f>+P256</f>
        <v>3</v>
      </c>
      <c r="F247" s="71"/>
      <c r="G247" s="72"/>
      <c r="H247" s="69">
        <f>P255</f>
        <v>0</v>
      </c>
      <c r="I247" s="70">
        <f>Q255</f>
        <v>3</v>
      </c>
      <c r="J247" s="69">
        <f>P253</f>
        <v>3</v>
      </c>
      <c r="K247" s="70">
        <f>Q253</f>
        <v>1</v>
      </c>
      <c r="L247" s="69"/>
      <c r="M247" s="70"/>
      <c r="N247" s="60">
        <f>IF(SUM(D247:M247)=0,"",COUNTIF(G246:G249,"3"))</f>
        <v>1</v>
      </c>
      <c r="O247" s="61">
        <f>IF(SUM(E247:N247)=0,"",COUNTIF(F246:F249,"3"))</f>
        <v>2</v>
      </c>
      <c r="P247" s="62">
        <f>IF(SUM(D247:M247)=0,"",SUM(G246:G249))</f>
        <v>3</v>
      </c>
      <c r="Q247" s="63">
        <f>IF(SUM(D247:M247)=0,"",SUM(F246:F249))</f>
        <v>7</v>
      </c>
      <c r="R247" s="221"/>
      <c r="S247" s="212"/>
      <c r="U247" s="64">
        <f>+U253+U255+V256</f>
        <v>47</v>
      </c>
      <c r="V247" s="65">
        <f>+V253+V255+U256</f>
        <v>97</v>
      </c>
      <c r="W247" s="66">
        <f>+U247-V247</f>
        <v>-50</v>
      </c>
      <c r="AI247" s="13"/>
      <c r="AJ247" s="13"/>
      <c r="AK247" s="13"/>
      <c r="AL247" s="13"/>
    </row>
    <row r="248" spans="1:38" ht="12.75">
      <c r="A248" s="67" t="s">
        <v>331</v>
      </c>
      <c r="B248" s="54" t="s">
        <v>227</v>
      </c>
      <c r="C248" s="68" t="s">
        <v>33</v>
      </c>
      <c r="D248" s="69">
        <f>+Q252</f>
        <v>0</v>
      </c>
      <c r="E248" s="70">
        <f>+P252</f>
        <v>3</v>
      </c>
      <c r="F248" s="69">
        <f>Q255</f>
        <v>3</v>
      </c>
      <c r="G248" s="70">
        <f>P255</f>
        <v>0</v>
      </c>
      <c r="H248" s="71"/>
      <c r="I248" s="72"/>
      <c r="J248" s="69">
        <f>P257</f>
        <v>2</v>
      </c>
      <c r="K248" s="70">
        <f>Q257</f>
        <v>3</v>
      </c>
      <c r="L248" s="69"/>
      <c r="M248" s="70"/>
      <c r="N248" s="60">
        <f>IF(SUM(D248:M248)=0,"",COUNTIF(I246:I249,"3"))</f>
        <v>1</v>
      </c>
      <c r="O248" s="61">
        <f>IF(SUM(E248:N248)=0,"",COUNTIF(H246:H249,"3"))</f>
        <v>2</v>
      </c>
      <c r="P248" s="62">
        <f>IF(SUM(D248:M248)=0,"",SUM(I246:I249))</f>
        <v>5</v>
      </c>
      <c r="Q248" s="63">
        <f>IF(SUM(D248:M248)=0,"",SUM(H246:H249))</f>
        <v>6</v>
      </c>
      <c r="R248" s="221"/>
      <c r="S248" s="212"/>
      <c r="U248" s="64">
        <f>+V252+V255+U257</f>
        <v>107</v>
      </c>
      <c r="V248" s="65">
        <f>+U252+U255+V257</f>
        <v>96</v>
      </c>
      <c r="W248" s="66">
        <f>+U248-V248</f>
        <v>11</v>
      </c>
      <c r="AI248" s="13"/>
      <c r="AJ248" s="13"/>
      <c r="AK248" s="13"/>
      <c r="AL248" s="13"/>
    </row>
    <row r="249" spans="1:38" ht="13.5" thickBot="1">
      <c r="A249" s="73" t="s">
        <v>156</v>
      </c>
      <c r="B249" s="74" t="s">
        <v>137</v>
      </c>
      <c r="C249" s="75" t="s">
        <v>39</v>
      </c>
      <c r="D249" s="76">
        <f>Q254</f>
        <v>1</v>
      </c>
      <c r="E249" s="77">
        <f>P254</f>
        <v>3</v>
      </c>
      <c r="F249" s="76">
        <f>Q253</f>
        <v>1</v>
      </c>
      <c r="G249" s="77">
        <f>P253</f>
        <v>3</v>
      </c>
      <c r="H249" s="76">
        <f>Q257</f>
        <v>3</v>
      </c>
      <c r="I249" s="77">
        <f>P257</f>
        <v>2</v>
      </c>
      <c r="J249" s="78"/>
      <c r="K249" s="79"/>
      <c r="L249" s="76"/>
      <c r="M249" s="77"/>
      <c r="N249" s="80">
        <f>IF(SUM(D249:M249)=0,"",COUNTIF(K246:K249,"3"))</f>
        <v>1</v>
      </c>
      <c r="O249" s="81">
        <f>IF(SUM(E249:N249)=0,"",COUNTIF(J246:J249,"3"))</f>
        <v>2</v>
      </c>
      <c r="P249" s="82">
        <f>IF(SUM(D249:M250)=0,"",SUM(K246:K249))</f>
        <v>5</v>
      </c>
      <c r="Q249" s="83">
        <f>IF(SUM(D249:M249)=0,"",SUM(J246:J249))</f>
        <v>8</v>
      </c>
      <c r="R249" s="224"/>
      <c r="S249" s="225"/>
      <c r="U249" s="64">
        <f>+V253+V254+V257</f>
        <v>124</v>
      </c>
      <c r="V249" s="65">
        <f>+U253+U254+U257</f>
        <v>138</v>
      </c>
      <c r="W249" s="66">
        <f>+U249-V249</f>
        <v>-14</v>
      </c>
      <c r="AI249" s="13"/>
      <c r="AJ249" s="13"/>
      <c r="AK249" s="13"/>
      <c r="AL249" s="13"/>
    </row>
    <row r="250" spans="1:38" ht="15.75" thickTop="1">
      <c r="A250" s="84"/>
      <c r="B250" s="85" t="s">
        <v>336</v>
      </c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7"/>
      <c r="S250" s="88"/>
      <c r="U250" s="89"/>
      <c r="V250" s="90" t="s">
        <v>337</v>
      </c>
      <c r="W250" s="91">
        <f>SUM(W246:W249)</f>
        <v>0</v>
      </c>
      <c r="X250" s="90" t="str">
        <f>IF(W250=0,"OK","Virhe")</f>
        <v>OK</v>
      </c>
      <c r="AI250" s="13"/>
      <c r="AJ250" s="13"/>
      <c r="AK250" s="13"/>
      <c r="AL250" s="13"/>
    </row>
    <row r="251" spans="1:38" ht="15.75" thickBot="1">
      <c r="A251" s="92"/>
      <c r="B251" s="93" t="s">
        <v>338</v>
      </c>
      <c r="C251" s="94"/>
      <c r="D251" s="94"/>
      <c r="E251" s="95"/>
      <c r="F251" s="248" t="s">
        <v>51</v>
      </c>
      <c r="G251" s="240"/>
      <c r="H251" s="239" t="s">
        <v>52</v>
      </c>
      <c r="I251" s="240"/>
      <c r="J251" s="239" t="s">
        <v>53</v>
      </c>
      <c r="K251" s="240"/>
      <c r="L251" s="239" t="s">
        <v>68</v>
      </c>
      <c r="M251" s="240"/>
      <c r="N251" s="239" t="s">
        <v>69</v>
      </c>
      <c r="O251" s="240"/>
      <c r="P251" s="241" t="s">
        <v>48</v>
      </c>
      <c r="Q251" s="242"/>
      <c r="S251" s="96"/>
      <c r="U251" s="97" t="s">
        <v>334</v>
      </c>
      <c r="V251" s="98"/>
      <c r="W251" s="52" t="s">
        <v>335</v>
      </c>
      <c r="AI251" s="13"/>
      <c r="AJ251" s="13"/>
      <c r="AK251" s="13"/>
      <c r="AL251" s="13"/>
    </row>
    <row r="252" spans="1:38" ht="15.75">
      <c r="A252" s="99" t="s">
        <v>339</v>
      </c>
      <c r="B252" s="100" t="str">
        <f>IF(B246&gt;"",B246,"")</f>
        <v>Markus Perkkiö</v>
      </c>
      <c r="C252" s="101" t="str">
        <f>IF(B248&gt;"",B248,"")</f>
        <v>Otto Boije</v>
      </c>
      <c r="D252" s="86"/>
      <c r="E252" s="102"/>
      <c r="F252" s="245">
        <v>6</v>
      </c>
      <c r="G252" s="246"/>
      <c r="H252" s="243">
        <v>10</v>
      </c>
      <c r="I252" s="244"/>
      <c r="J252" s="243">
        <v>5</v>
      </c>
      <c r="K252" s="244"/>
      <c r="L252" s="243"/>
      <c r="M252" s="244"/>
      <c r="N252" s="247"/>
      <c r="O252" s="244"/>
      <c r="P252" s="103">
        <f aca="true" t="shared" si="205" ref="P252:P257">IF(COUNT(F252:N252)=0,"",COUNTIF(F252:N252,"&gt;=0"))</f>
        <v>3</v>
      </c>
      <c r="Q252" s="104">
        <f aca="true" t="shared" si="206" ref="Q252:Q257">IF(COUNT(F252:N252)=0,"",(IF(LEFT(F252,1)="-",1,0)+IF(LEFT(H252,1)="-",1,0)+IF(LEFT(J252,1)="-",1,0)+IF(LEFT(L252,1)="-",1,0)+IF(LEFT(N252,1)="-",1,0)))</f>
        <v>0</v>
      </c>
      <c r="R252" s="105"/>
      <c r="S252" s="106"/>
      <c r="U252" s="107">
        <f aca="true" t="shared" si="207" ref="U252:U257">+Y252+AA252+AC252+AE252+AG252</f>
        <v>34</v>
      </c>
      <c r="V252" s="108">
        <f aca="true" t="shared" si="208" ref="V252:V257">+Z252+AB252+AD252+AF252+AH252</f>
        <v>21</v>
      </c>
      <c r="W252" s="109">
        <f aca="true" t="shared" si="209" ref="W252:W257">+U252-V252</f>
        <v>13</v>
      </c>
      <c r="Y252" s="110">
        <f aca="true" t="shared" si="210" ref="Y252:Y257">IF(F252="",0,IF(LEFT(F252,1)="-",ABS(F252),(IF(F252&gt;9,F252+2,11))))</f>
        <v>11</v>
      </c>
      <c r="Z252" s="111">
        <f aca="true" t="shared" si="211" ref="Z252:Z257">IF(F252="",0,IF(LEFT(F252,1)="-",(IF(ABS(F252)&gt;9,(ABS(F252)+2),11)),F252))</f>
        <v>6</v>
      </c>
      <c r="AA252" s="110">
        <f aca="true" t="shared" si="212" ref="AA252:AA257">IF(H252="",0,IF(LEFT(H252,1)="-",ABS(H252),(IF(H252&gt;9,H252+2,11))))</f>
        <v>12</v>
      </c>
      <c r="AB252" s="111">
        <f aca="true" t="shared" si="213" ref="AB252:AB257">IF(H252="",0,IF(LEFT(H252,1)="-",(IF(ABS(H252)&gt;9,(ABS(H252)+2),11)),H252))</f>
        <v>10</v>
      </c>
      <c r="AC252" s="110">
        <f aca="true" t="shared" si="214" ref="AC252:AC257">IF(J252="",0,IF(LEFT(J252,1)="-",ABS(J252),(IF(J252&gt;9,J252+2,11))))</f>
        <v>11</v>
      </c>
      <c r="AD252" s="111">
        <f aca="true" t="shared" si="215" ref="AD252:AD257">IF(J252="",0,IF(LEFT(J252,1)="-",(IF(ABS(J252)&gt;9,(ABS(J252)+2),11)),J252))</f>
        <v>5</v>
      </c>
      <c r="AE252" s="110">
        <f aca="true" t="shared" si="216" ref="AE252:AE257">IF(L252="",0,IF(LEFT(L252,1)="-",ABS(L252),(IF(L252&gt;9,L252+2,11))))</f>
        <v>0</v>
      </c>
      <c r="AF252" s="111">
        <f aca="true" t="shared" si="217" ref="AF252:AF257">IF(L252="",0,IF(LEFT(L252,1)="-",(IF(ABS(L252)&gt;9,(ABS(L252)+2),11)),L252))</f>
        <v>0</v>
      </c>
      <c r="AG252" s="110">
        <f aca="true" t="shared" si="218" ref="AG252:AG257">IF(N252="",0,IF(LEFT(N252,1)="-",ABS(N252),(IF(N252&gt;9,N252+2,11))))</f>
        <v>0</v>
      </c>
      <c r="AH252" s="111">
        <f aca="true" t="shared" si="219" ref="AH252:AH257">IF(N252="",0,IF(LEFT(N252,1)="-",(IF(ABS(N252)&gt;9,(ABS(N252)+2),11)),N252))</f>
        <v>0</v>
      </c>
      <c r="AI252" s="13"/>
      <c r="AJ252" s="13"/>
      <c r="AK252" s="13"/>
      <c r="AL252" s="13"/>
    </row>
    <row r="253" spans="1:38" ht="15.75">
      <c r="A253" s="99" t="s">
        <v>340</v>
      </c>
      <c r="B253" s="100" t="str">
        <f>IF(B247&gt;"",B247,"")</f>
        <v>Gunnar Malmberg</v>
      </c>
      <c r="C253" s="112" t="str">
        <f>IF(B249&gt;"",B249,"")</f>
        <v>Emil Rantatulkkila</v>
      </c>
      <c r="D253" s="113"/>
      <c r="E253" s="102"/>
      <c r="F253" s="249">
        <v>8</v>
      </c>
      <c r="G253" s="250"/>
      <c r="H253" s="249">
        <v>6</v>
      </c>
      <c r="I253" s="250"/>
      <c r="J253" s="249">
        <v>-8</v>
      </c>
      <c r="K253" s="250"/>
      <c r="L253" s="249">
        <v>6</v>
      </c>
      <c r="M253" s="250"/>
      <c r="N253" s="249"/>
      <c r="O253" s="250"/>
      <c r="P253" s="103">
        <f t="shared" si="205"/>
        <v>3</v>
      </c>
      <c r="Q253" s="104">
        <f t="shared" si="206"/>
        <v>1</v>
      </c>
      <c r="R253" s="114"/>
      <c r="S253" s="115"/>
      <c r="U253" s="107">
        <f t="shared" si="207"/>
        <v>41</v>
      </c>
      <c r="V253" s="108">
        <f t="shared" si="208"/>
        <v>31</v>
      </c>
      <c r="W253" s="109">
        <f t="shared" si="209"/>
        <v>10</v>
      </c>
      <c r="Y253" s="116">
        <f t="shared" si="210"/>
        <v>11</v>
      </c>
      <c r="Z253" s="117">
        <f t="shared" si="211"/>
        <v>8</v>
      </c>
      <c r="AA253" s="116">
        <f t="shared" si="212"/>
        <v>11</v>
      </c>
      <c r="AB253" s="117">
        <f t="shared" si="213"/>
        <v>6</v>
      </c>
      <c r="AC253" s="116">
        <f t="shared" si="214"/>
        <v>8</v>
      </c>
      <c r="AD253" s="117">
        <f t="shared" si="215"/>
        <v>11</v>
      </c>
      <c r="AE253" s="116">
        <f t="shared" si="216"/>
        <v>11</v>
      </c>
      <c r="AF253" s="117">
        <f t="shared" si="217"/>
        <v>6</v>
      </c>
      <c r="AG253" s="116">
        <f t="shared" si="218"/>
        <v>0</v>
      </c>
      <c r="AH253" s="117">
        <f t="shared" si="219"/>
        <v>0</v>
      </c>
      <c r="AI253" s="13"/>
      <c r="AJ253" s="13"/>
      <c r="AK253" s="13"/>
      <c r="AL253" s="13"/>
    </row>
    <row r="254" spans="1:38" ht="16.5" thickBot="1">
      <c r="A254" s="99" t="s">
        <v>341</v>
      </c>
      <c r="B254" s="118" t="str">
        <f>IF(B246&gt;"",B246,"")</f>
        <v>Markus Perkkiö</v>
      </c>
      <c r="C254" s="119" t="str">
        <f>IF(B249&gt;"",B249,"")</f>
        <v>Emil Rantatulkkila</v>
      </c>
      <c r="D254" s="94"/>
      <c r="E254" s="95"/>
      <c r="F254" s="251">
        <v>9</v>
      </c>
      <c r="G254" s="252"/>
      <c r="H254" s="251">
        <v>8</v>
      </c>
      <c r="I254" s="252"/>
      <c r="J254" s="251">
        <v>-11</v>
      </c>
      <c r="K254" s="252"/>
      <c r="L254" s="251">
        <v>4</v>
      </c>
      <c r="M254" s="252"/>
      <c r="N254" s="251"/>
      <c r="O254" s="252"/>
      <c r="P254" s="103">
        <f t="shared" si="205"/>
        <v>3</v>
      </c>
      <c r="Q254" s="104">
        <f t="shared" si="206"/>
        <v>1</v>
      </c>
      <c r="R254" s="114"/>
      <c r="S254" s="115"/>
      <c r="U254" s="107">
        <f t="shared" si="207"/>
        <v>44</v>
      </c>
      <c r="V254" s="108">
        <f t="shared" si="208"/>
        <v>34</v>
      </c>
      <c r="W254" s="109">
        <f t="shared" si="209"/>
        <v>10</v>
      </c>
      <c r="Y254" s="116">
        <f t="shared" si="210"/>
        <v>11</v>
      </c>
      <c r="Z254" s="117">
        <f t="shared" si="211"/>
        <v>9</v>
      </c>
      <c r="AA254" s="116">
        <f t="shared" si="212"/>
        <v>11</v>
      </c>
      <c r="AB254" s="117">
        <f t="shared" si="213"/>
        <v>8</v>
      </c>
      <c r="AC254" s="116">
        <f t="shared" si="214"/>
        <v>11</v>
      </c>
      <c r="AD254" s="117">
        <f t="shared" si="215"/>
        <v>13</v>
      </c>
      <c r="AE254" s="116">
        <f t="shared" si="216"/>
        <v>11</v>
      </c>
      <c r="AF254" s="117">
        <f t="shared" si="217"/>
        <v>4</v>
      </c>
      <c r="AG254" s="116">
        <f t="shared" si="218"/>
        <v>0</v>
      </c>
      <c r="AH254" s="117">
        <f t="shared" si="219"/>
        <v>0</v>
      </c>
      <c r="AI254" s="13"/>
      <c r="AJ254" s="13"/>
      <c r="AK254" s="13"/>
      <c r="AL254" s="13"/>
    </row>
    <row r="255" spans="1:38" ht="15.75">
      <c r="A255" s="99" t="s">
        <v>342</v>
      </c>
      <c r="B255" s="100" t="str">
        <f>IF(B247&gt;"",B247,"")</f>
        <v>Gunnar Malmberg</v>
      </c>
      <c r="C255" s="112" t="str">
        <f>IF(B248&gt;"",B248,"")</f>
        <v>Otto Boije</v>
      </c>
      <c r="D255" s="86"/>
      <c r="E255" s="211" t="s">
        <v>627</v>
      </c>
      <c r="F255" s="243">
        <v>-1</v>
      </c>
      <c r="G255" s="244"/>
      <c r="H255" s="243">
        <v>-1</v>
      </c>
      <c r="I255" s="244"/>
      <c r="J255" s="243">
        <v>-1</v>
      </c>
      <c r="K255" s="244"/>
      <c r="L255" s="243"/>
      <c r="M255" s="244"/>
      <c r="N255" s="243"/>
      <c r="O255" s="244"/>
      <c r="P255" s="103">
        <f t="shared" si="205"/>
        <v>0</v>
      </c>
      <c r="Q255" s="104">
        <f t="shared" si="206"/>
        <v>3</v>
      </c>
      <c r="R255" s="114"/>
      <c r="S255" s="115"/>
      <c r="U255" s="107">
        <f t="shared" si="207"/>
        <v>3</v>
      </c>
      <c r="V255" s="108">
        <f t="shared" si="208"/>
        <v>33</v>
      </c>
      <c r="W255" s="109">
        <f t="shared" si="209"/>
        <v>-30</v>
      </c>
      <c r="Y255" s="116">
        <f t="shared" si="210"/>
        <v>1</v>
      </c>
      <c r="Z255" s="117">
        <f t="shared" si="211"/>
        <v>11</v>
      </c>
      <c r="AA255" s="116">
        <f t="shared" si="212"/>
        <v>1</v>
      </c>
      <c r="AB255" s="117">
        <f t="shared" si="213"/>
        <v>11</v>
      </c>
      <c r="AC255" s="116">
        <f t="shared" si="214"/>
        <v>1</v>
      </c>
      <c r="AD255" s="117">
        <f t="shared" si="215"/>
        <v>11</v>
      </c>
      <c r="AE255" s="116">
        <f t="shared" si="216"/>
        <v>0</v>
      </c>
      <c r="AF255" s="117">
        <f t="shared" si="217"/>
        <v>0</v>
      </c>
      <c r="AG255" s="116">
        <f t="shared" si="218"/>
        <v>0</v>
      </c>
      <c r="AH255" s="117">
        <f t="shared" si="219"/>
        <v>0</v>
      </c>
      <c r="AI255" s="13"/>
      <c r="AJ255" s="13"/>
      <c r="AK255" s="13"/>
      <c r="AL255" s="13"/>
    </row>
    <row r="256" spans="1:38" ht="15.75">
      <c r="A256" s="99" t="s">
        <v>343</v>
      </c>
      <c r="B256" s="100" t="str">
        <f>IF(B246&gt;"",B246,"")</f>
        <v>Markus Perkkiö</v>
      </c>
      <c r="C256" s="112" t="str">
        <f>IF(B247&gt;"",B247,"")</f>
        <v>Gunnar Malmberg</v>
      </c>
      <c r="D256" s="113"/>
      <c r="E256" s="211" t="s">
        <v>695</v>
      </c>
      <c r="F256" s="249">
        <v>1</v>
      </c>
      <c r="G256" s="250"/>
      <c r="H256" s="249">
        <v>1</v>
      </c>
      <c r="I256" s="250"/>
      <c r="J256" s="253">
        <v>1</v>
      </c>
      <c r="K256" s="250"/>
      <c r="L256" s="249"/>
      <c r="M256" s="250"/>
      <c r="N256" s="249"/>
      <c r="O256" s="250"/>
      <c r="P256" s="103">
        <f t="shared" si="205"/>
        <v>3</v>
      </c>
      <c r="Q256" s="104">
        <f t="shared" si="206"/>
        <v>0</v>
      </c>
      <c r="R256" s="114"/>
      <c r="S256" s="115"/>
      <c r="U256" s="107">
        <f t="shared" si="207"/>
        <v>33</v>
      </c>
      <c r="V256" s="108">
        <f t="shared" si="208"/>
        <v>3</v>
      </c>
      <c r="W256" s="109">
        <f t="shared" si="209"/>
        <v>30</v>
      </c>
      <c r="Y256" s="116">
        <f t="shared" si="210"/>
        <v>11</v>
      </c>
      <c r="Z256" s="117">
        <f t="shared" si="211"/>
        <v>1</v>
      </c>
      <c r="AA256" s="116">
        <f t="shared" si="212"/>
        <v>11</v>
      </c>
      <c r="AB256" s="117">
        <f t="shared" si="213"/>
        <v>1</v>
      </c>
      <c r="AC256" s="116">
        <f t="shared" si="214"/>
        <v>11</v>
      </c>
      <c r="AD256" s="117">
        <f t="shared" si="215"/>
        <v>1</v>
      </c>
      <c r="AE256" s="116">
        <f t="shared" si="216"/>
        <v>0</v>
      </c>
      <c r="AF256" s="117">
        <f t="shared" si="217"/>
        <v>0</v>
      </c>
      <c r="AG256" s="116">
        <f t="shared" si="218"/>
        <v>0</v>
      </c>
      <c r="AH256" s="117">
        <f t="shared" si="219"/>
        <v>0</v>
      </c>
      <c r="AI256" s="13"/>
      <c r="AJ256" s="13"/>
      <c r="AK256" s="13"/>
      <c r="AL256" s="13"/>
    </row>
    <row r="257" spans="1:38" ht="16.5" thickBot="1">
      <c r="A257" s="120" t="s">
        <v>344</v>
      </c>
      <c r="B257" s="121" t="str">
        <f>IF(B248&gt;"",B248,"")</f>
        <v>Otto Boije</v>
      </c>
      <c r="C257" s="122" t="str">
        <f>IF(B249&gt;"",B249,"")</f>
        <v>Emil Rantatulkkila</v>
      </c>
      <c r="D257" s="123"/>
      <c r="E257" s="124"/>
      <c r="F257" s="230">
        <v>8</v>
      </c>
      <c r="G257" s="231"/>
      <c r="H257" s="230">
        <v>-18</v>
      </c>
      <c r="I257" s="231"/>
      <c r="J257" s="230">
        <v>9</v>
      </c>
      <c r="K257" s="231"/>
      <c r="L257" s="230">
        <v>-5</v>
      </c>
      <c r="M257" s="231"/>
      <c r="N257" s="230">
        <v>-8</v>
      </c>
      <c r="O257" s="231"/>
      <c r="P257" s="125">
        <f t="shared" si="205"/>
        <v>2</v>
      </c>
      <c r="Q257" s="126">
        <f t="shared" si="206"/>
        <v>3</v>
      </c>
      <c r="R257" s="127"/>
      <c r="S257" s="128"/>
      <c r="U257" s="107">
        <f t="shared" si="207"/>
        <v>53</v>
      </c>
      <c r="V257" s="108">
        <f t="shared" si="208"/>
        <v>59</v>
      </c>
      <c r="W257" s="109">
        <f t="shared" si="209"/>
        <v>-6</v>
      </c>
      <c r="Y257" s="129">
        <f t="shared" si="210"/>
        <v>11</v>
      </c>
      <c r="Z257" s="130">
        <f t="shared" si="211"/>
        <v>8</v>
      </c>
      <c r="AA257" s="129">
        <f t="shared" si="212"/>
        <v>18</v>
      </c>
      <c r="AB257" s="130">
        <f t="shared" si="213"/>
        <v>20</v>
      </c>
      <c r="AC257" s="129">
        <f t="shared" si="214"/>
        <v>11</v>
      </c>
      <c r="AD257" s="130">
        <f t="shared" si="215"/>
        <v>9</v>
      </c>
      <c r="AE257" s="129">
        <f t="shared" si="216"/>
        <v>5</v>
      </c>
      <c r="AF257" s="130">
        <f t="shared" si="217"/>
        <v>11</v>
      </c>
      <c r="AG257" s="129">
        <f t="shared" si="218"/>
        <v>8</v>
      </c>
      <c r="AH257" s="130">
        <f t="shared" si="219"/>
        <v>11</v>
      </c>
      <c r="AI257" s="13"/>
      <c r="AJ257" s="13"/>
      <c r="AK257" s="13"/>
      <c r="AL257" s="13"/>
    </row>
    <row r="258" ht="13.5" thickTop="1"/>
  </sheetData>
  <mergeCells count="795">
    <mergeCell ref="J243:M243"/>
    <mergeCell ref="N243:P243"/>
    <mergeCell ref="Q243:S243"/>
    <mergeCell ref="D244:F244"/>
    <mergeCell ref="G244:I244"/>
    <mergeCell ref="J244:M244"/>
    <mergeCell ref="Q244:S244"/>
    <mergeCell ref="D245:E245"/>
    <mergeCell ref="F245:G245"/>
    <mergeCell ref="H245:I245"/>
    <mergeCell ref="J245:K245"/>
    <mergeCell ref="L245:M245"/>
    <mergeCell ref="R245:S245"/>
    <mergeCell ref="R246:S246"/>
    <mergeCell ref="R247:S247"/>
    <mergeCell ref="R248:S248"/>
    <mergeCell ref="R249:S249"/>
    <mergeCell ref="F251:G251"/>
    <mergeCell ref="H251:I251"/>
    <mergeCell ref="J251:K251"/>
    <mergeCell ref="L251:M251"/>
    <mergeCell ref="N251:O251"/>
    <mergeCell ref="P251:Q251"/>
    <mergeCell ref="N252:O252"/>
    <mergeCell ref="F253:G253"/>
    <mergeCell ref="H253:I253"/>
    <mergeCell ref="J253:K253"/>
    <mergeCell ref="L253:M253"/>
    <mergeCell ref="N253:O253"/>
    <mergeCell ref="F252:G252"/>
    <mergeCell ref="H252:I252"/>
    <mergeCell ref="J252:K252"/>
    <mergeCell ref="L252:M252"/>
    <mergeCell ref="N254:O254"/>
    <mergeCell ref="F255:G255"/>
    <mergeCell ref="H255:I255"/>
    <mergeCell ref="J255:K255"/>
    <mergeCell ref="L255:M255"/>
    <mergeCell ref="N255:O255"/>
    <mergeCell ref="F254:G254"/>
    <mergeCell ref="H254:I254"/>
    <mergeCell ref="J254:K254"/>
    <mergeCell ref="L254:M254"/>
    <mergeCell ref="N256:O256"/>
    <mergeCell ref="F257:G257"/>
    <mergeCell ref="H257:I257"/>
    <mergeCell ref="J257:K257"/>
    <mergeCell ref="L257:M257"/>
    <mergeCell ref="N257:O257"/>
    <mergeCell ref="F256:G256"/>
    <mergeCell ref="H256:I256"/>
    <mergeCell ref="J256:K256"/>
    <mergeCell ref="L256:M256"/>
    <mergeCell ref="N238:O238"/>
    <mergeCell ref="F239:G239"/>
    <mergeCell ref="H239:I239"/>
    <mergeCell ref="J239:K239"/>
    <mergeCell ref="L239:M239"/>
    <mergeCell ref="N239:O239"/>
    <mergeCell ref="F238:G238"/>
    <mergeCell ref="H238:I238"/>
    <mergeCell ref="J238:K238"/>
    <mergeCell ref="L238:M238"/>
    <mergeCell ref="N236:O236"/>
    <mergeCell ref="F237:G237"/>
    <mergeCell ref="H237:I237"/>
    <mergeCell ref="J237:K237"/>
    <mergeCell ref="L237:M237"/>
    <mergeCell ref="N237:O237"/>
    <mergeCell ref="F236:G236"/>
    <mergeCell ref="H236:I236"/>
    <mergeCell ref="J236:K236"/>
    <mergeCell ref="L236:M236"/>
    <mergeCell ref="N234:O234"/>
    <mergeCell ref="F235:G235"/>
    <mergeCell ref="H235:I235"/>
    <mergeCell ref="J235:K235"/>
    <mergeCell ref="L235:M235"/>
    <mergeCell ref="N235:O235"/>
    <mergeCell ref="F234:G234"/>
    <mergeCell ref="H234:I234"/>
    <mergeCell ref="J234:K234"/>
    <mergeCell ref="L234:M234"/>
    <mergeCell ref="R230:S230"/>
    <mergeCell ref="R231:S231"/>
    <mergeCell ref="F233:G233"/>
    <mergeCell ref="H233:I233"/>
    <mergeCell ref="J233:K233"/>
    <mergeCell ref="L233:M233"/>
    <mergeCell ref="N233:O233"/>
    <mergeCell ref="P233:Q233"/>
    <mergeCell ref="L227:M227"/>
    <mergeCell ref="R227:S227"/>
    <mergeCell ref="R228:S228"/>
    <mergeCell ref="R229:S229"/>
    <mergeCell ref="D227:E227"/>
    <mergeCell ref="F227:G227"/>
    <mergeCell ref="H227:I227"/>
    <mergeCell ref="J227:K227"/>
    <mergeCell ref="J225:M225"/>
    <mergeCell ref="N225:P225"/>
    <mergeCell ref="Q225:S225"/>
    <mergeCell ref="D226:F226"/>
    <mergeCell ref="G226:I226"/>
    <mergeCell ref="J226:M226"/>
    <mergeCell ref="Q226:S226"/>
    <mergeCell ref="N221:O221"/>
    <mergeCell ref="F222:G222"/>
    <mergeCell ref="H222:I222"/>
    <mergeCell ref="J222:K222"/>
    <mergeCell ref="L222:M222"/>
    <mergeCell ref="N222:O222"/>
    <mergeCell ref="F221:G221"/>
    <mergeCell ref="H221:I221"/>
    <mergeCell ref="J221:K221"/>
    <mergeCell ref="L221:M221"/>
    <mergeCell ref="N219:O219"/>
    <mergeCell ref="F220:G220"/>
    <mergeCell ref="H220:I220"/>
    <mergeCell ref="J220:K220"/>
    <mergeCell ref="L220:M220"/>
    <mergeCell ref="N220:O220"/>
    <mergeCell ref="F219:G219"/>
    <mergeCell ref="H219:I219"/>
    <mergeCell ref="J219:K219"/>
    <mergeCell ref="L219:M219"/>
    <mergeCell ref="N217:O217"/>
    <mergeCell ref="F218:G218"/>
    <mergeCell ref="H218:I218"/>
    <mergeCell ref="J218:K218"/>
    <mergeCell ref="L218:M218"/>
    <mergeCell ref="N218:O218"/>
    <mergeCell ref="F217:G217"/>
    <mergeCell ref="H217:I217"/>
    <mergeCell ref="J217:K217"/>
    <mergeCell ref="L217:M217"/>
    <mergeCell ref="R213:S213"/>
    <mergeCell ref="R214:S214"/>
    <mergeCell ref="F216:G216"/>
    <mergeCell ref="H216:I216"/>
    <mergeCell ref="J216:K216"/>
    <mergeCell ref="L216:M216"/>
    <mergeCell ref="N216:O216"/>
    <mergeCell ref="P216:Q216"/>
    <mergeCell ref="L210:M210"/>
    <mergeCell ref="R210:S210"/>
    <mergeCell ref="R211:S211"/>
    <mergeCell ref="R212:S212"/>
    <mergeCell ref="D210:E210"/>
    <mergeCell ref="F210:G210"/>
    <mergeCell ref="H210:I210"/>
    <mergeCell ref="J210:K210"/>
    <mergeCell ref="J208:M208"/>
    <mergeCell ref="N208:P208"/>
    <mergeCell ref="Q208:S208"/>
    <mergeCell ref="D209:F209"/>
    <mergeCell ref="G209:I209"/>
    <mergeCell ref="J209:M209"/>
    <mergeCell ref="Q209:S209"/>
    <mergeCell ref="N204:O204"/>
    <mergeCell ref="F205:G205"/>
    <mergeCell ref="H205:I205"/>
    <mergeCell ref="J205:K205"/>
    <mergeCell ref="L205:M205"/>
    <mergeCell ref="N205:O205"/>
    <mergeCell ref="F204:G204"/>
    <mergeCell ref="H204:I204"/>
    <mergeCell ref="J204:K204"/>
    <mergeCell ref="L204:M204"/>
    <mergeCell ref="N202:O202"/>
    <mergeCell ref="F203:G203"/>
    <mergeCell ref="H203:I203"/>
    <mergeCell ref="J203:K203"/>
    <mergeCell ref="L203:M203"/>
    <mergeCell ref="N203:O203"/>
    <mergeCell ref="F202:G202"/>
    <mergeCell ref="H202:I202"/>
    <mergeCell ref="J202:K202"/>
    <mergeCell ref="L202:M202"/>
    <mergeCell ref="N200:O200"/>
    <mergeCell ref="F201:G201"/>
    <mergeCell ref="H201:I201"/>
    <mergeCell ref="J201:K201"/>
    <mergeCell ref="L201:M201"/>
    <mergeCell ref="N201:O201"/>
    <mergeCell ref="F200:G200"/>
    <mergeCell ref="H200:I200"/>
    <mergeCell ref="J200:K200"/>
    <mergeCell ref="L200:M200"/>
    <mergeCell ref="R196:S196"/>
    <mergeCell ref="R197:S197"/>
    <mergeCell ref="F199:G199"/>
    <mergeCell ref="H199:I199"/>
    <mergeCell ref="J199:K199"/>
    <mergeCell ref="L199:M199"/>
    <mergeCell ref="N199:O199"/>
    <mergeCell ref="P199:Q199"/>
    <mergeCell ref="L193:M193"/>
    <mergeCell ref="R193:S193"/>
    <mergeCell ref="R194:S194"/>
    <mergeCell ref="R195:S195"/>
    <mergeCell ref="D193:E193"/>
    <mergeCell ref="F193:G193"/>
    <mergeCell ref="H193:I193"/>
    <mergeCell ref="J193:K193"/>
    <mergeCell ref="J191:M191"/>
    <mergeCell ref="N191:P191"/>
    <mergeCell ref="Q191:S191"/>
    <mergeCell ref="D192:F192"/>
    <mergeCell ref="G192:I192"/>
    <mergeCell ref="J192:M192"/>
    <mergeCell ref="Q192:S192"/>
    <mergeCell ref="N187:O187"/>
    <mergeCell ref="F188:G188"/>
    <mergeCell ref="H188:I188"/>
    <mergeCell ref="J188:K188"/>
    <mergeCell ref="L188:M188"/>
    <mergeCell ref="N188:O188"/>
    <mergeCell ref="F187:G187"/>
    <mergeCell ref="H187:I187"/>
    <mergeCell ref="J187:K187"/>
    <mergeCell ref="L187:M187"/>
    <mergeCell ref="N185:O185"/>
    <mergeCell ref="F186:G186"/>
    <mergeCell ref="H186:I186"/>
    <mergeCell ref="J186:K186"/>
    <mergeCell ref="L186:M186"/>
    <mergeCell ref="N186:O186"/>
    <mergeCell ref="F185:G185"/>
    <mergeCell ref="H185:I185"/>
    <mergeCell ref="J185:K185"/>
    <mergeCell ref="L185:M185"/>
    <mergeCell ref="N183:O183"/>
    <mergeCell ref="F184:G184"/>
    <mergeCell ref="H184:I184"/>
    <mergeCell ref="J184:K184"/>
    <mergeCell ref="L184:M184"/>
    <mergeCell ref="N184:O184"/>
    <mergeCell ref="F183:G183"/>
    <mergeCell ref="H183:I183"/>
    <mergeCell ref="J183:K183"/>
    <mergeCell ref="L183:M183"/>
    <mergeCell ref="R179:S179"/>
    <mergeCell ref="R180:S180"/>
    <mergeCell ref="F182:G182"/>
    <mergeCell ref="H182:I182"/>
    <mergeCell ref="J182:K182"/>
    <mergeCell ref="L182:M182"/>
    <mergeCell ref="N182:O182"/>
    <mergeCell ref="P182:Q182"/>
    <mergeCell ref="L176:M176"/>
    <mergeCell ref="R176:S176"/>
    <mergeCell ref="R177:S177"/>
    <mergeCell ref="R178:S178"/>
    <mergeCell ref="D176:E176"/>
    <mergeCell ref="F176:G176"/>
    <mergeCell ref="H176:I176"/>
    <mergeCell ref="J176:K176"/>
    <mergeCell ref="J174:M174"/>
    <mergeCell ref="N174:P174"/>
    <mergeCell ref="Q174:S174"/>
    <mergeCell ref="D175:F175"/>
    <mergeCell ref="G175:I175"/>
    <mergeCell ref="J175:M175"/>
    <mergeCell ref="Q175:S175"/>
    <mergeCell ref="N170:O170"/>
    <mergeCell ref="F171:G171"/>
    <mergeCell ref="H171:I171"/>
    <mergeCell ref="J171:K171"/>
    <mergeCell ref="L171:M171"/>
    <mergeCell ref="N171:O171"/>
    <mergeCell ref="F170:G170"/>
    <mergeCell ref="H170:I170"/>
    <mergeCell ref="J170:K170"/>
    <mergeCell ref="L170:M170"/>
    <mergeCell ref="N168:O168"/>
    <mergeCell ref="F169:G169"/>
    <mergeCell ref="H169:I169"/>
    <mergeCell ref="J169:K169"/>
    <mergeCell ref="L169:M169"/>
    <mergeCell ref="N169:O169"/>
    <mergeCell ref="F168:G168"/>
    <mergeCell ref="H168:I168"/>
    <mergeCell ref="J168:K168"/>
    <mergeCell ref="L168:M168"/>
    <mergeCell ref="N166:O166"/>
    <mergeCell ref="F167:G167"/>
    <mergeCell ref="H167:I167"/>
    <mergeCell ref="J167:K167"/>
    <mergeCell ref="L167:M167"/>
    <mergeCell ref="N167:O167"/>
    <mergeCell ref="F166:G166"/>
    <mergeCell ref="H166:I166"/>
    <mergeCell ref="J166:K166"/>
    <mergeCell ref="L166:M166"/>
    <mergeCell ref="R162:S162"/>
    <mergeCell ref="R163:S163"/>
    <mergeCell ref="F165:G165"/>
    <mergeCell ref="H165:I165"/>
    <mergeCell ref="J165:K165"/>
    <mergeCell ref="L165:M165"/>
    <mergeCell ref="N165:O165"/>
    <mergeCell ref="P165:Q165"/>
    <mergeCell ref="L159:M159"/>
    <mergeCell ref="R159:S159"/>
    <mergeCell ref="R160:S160"/>
    <mergeCell ref="R161:S161"/>
    <mergeCell ref="D159:E159"/>
    <mergeCell ref="F159:G159"/>
    <mergeCell ref="H159:I159"/>
    <mergeCell ref="J159:K159"/>
    <mergeCell ref="J157:M157"/>
    <mergeCell ref="N157:P157"/>
    <mergeCell ref="Q157:S157"/>
    <mergeCell ref="D158:F158"/>
    <mergeCell ref="G158:I158"/>
    <mergeCell ref="J158:M158"/>
    <mergeCell ref="Q158:S158"/>
    <mergeCell ref="N153:O153"/>
    <mergeCell ref="F154:G154"/>
    <mergeCell ref="H154:I154"/>
    <mergeCell ref="J154:K154"/>
    <mergeCell ref="L154:M154"/>
    <mergeCell ref="N154:O154"/>
    <mergeCell ref="F153:G153"/>
    <mergeCell ref="H153:I153"/>
    <mergeCell ref="J153:K153"/>
    <mergeCell ref="L153:M153"/>
    <mergeCell ref="N151:O151"/>
    <mergeCell ref="F152:G152"/>
    <mergeCell ref="H152:I152"/>
    <mergeCell ref="J152:K152"/>
    <mergeCell ref="L152:M152"/>
    <mergeCell ref="N152:O152"/>
    <mergeCell ref="F151:G151"/>
    <mergeCell ref="H151:I151"/>
    <mergeCell ref="J151:K151"/>
    <mergeCell ref="L151:M151"/>
    <mergeCell ref="N149:O149"/>
    <mergeCell ref="F150:G150"/>
    <mergeCell ref="H150:I150"/>
    <mergeCell ref="J150:K150"/>
    <mergeCell ref="L150:M150"/>
    <mergeCell ref="N150:O150"/>
    <mergeCell ref="F149:G149"/>
    <mergeCell ref="H149:I149"/>
    <mergeCell ref="J149:K149"/>
    <mergeCell ref="L149:M149"/>
    <mergeCell ref="R145:S145"/>
    <mergeCell ref="R146:S146"/>
    <mergeCell ref="F148:G148"/>
    <mergeCell ref="H148:I148"/>
    <mergeCell ref="J148:K148"/>
    <mergeCell ref="L148:M148"/>
    <mergeCell ref="N148:O148"/>
    <mergeCell ref="P148:Q148"/>
    <mergeCell ref="L142:M142"/>
    <mergeCell ref="R142:S142"/>
    <mergeCell ref="R143:S143"/>
    <mergeCell ref="R144:S144"/>
    <mergeCell ref="D142:E142"/>
    <mergeCell ref="F142:G142"/>
    <mergeCell ref="H142:I142"/>
    <mergeCell ref="J142:K142"/>
    <mergeCell ref="J140:M140"/>
    <mergeCell ref="N140:P140"/>
    <mergeCell ref="Q140:S140"/>
    <mergeCell ref="D141:F141"/>
    <mergeCell ref="G141:I141"/>
    <mergeCell ref="J141:M141"/>
    <mergeCell ref="Q141:S141"/>
    <mergeCell ref="N136:O136"/>
    <mergeCell ref="F137:G137"/>
    <mergeCell ref="H137:I137"/>
    <mergeCell ref="J137:K137"/>
    <mergeCell ref="L137:M137"/>
    <mergeCell ref="N137:O137"/>
    <mergeCell ref="F136:G136"/>
    <mergeCell ref="H136:I136"/>
    <mergeCell ref="J136:K136"/>
    <mergeCell ref="L136:M136"/>
    <mergeCell ref="N134:O134"/>
    <mergeCell ref="F135:G135"/>
    <mergeCell ref="H135:I135"/>
    <mergeCell ref="J135:K135"/>
    <mergeCell ref="L135:M135"/>
    <mergeCell ref="N135:O135"/>
    <mergeCell ref="F134:G134"/>
    <mergeCell ref="H134:I134"/>
    <mergeCell ref="J134:K134"/>
    <mergeCell ref="L134:M134"/>
    <mergeCell ref="N132:O132"/>
    <mergeCell ref="F133:G133"/>
    <mergeCell ref="H133:I133"/>
    <mergeCell ref="J133:K133"/>
    <mergeCell ref="L133:M133"/>
    <mergeCell ref="N133:O133"/>
    <mergeCell ref="F132:G132"/>
    <mergeCell ref="H132:I132"/>
    <mergeCell ref="J132:K132"/>
    <mergeCell ref="L132:M132"/>
    <mergeCell ref="R128:S128"/>
    <mergeCell ref="R129:S129"/>
    <mergeCell ref="F131:G131"/>
    <mergeCell ref="H131:I131"/>
    <mergeCell ref="J131:K131"/>
    <mergeCell ref="L131:M131"/>
    <mergeCell ref="N131:O131"/>
    <mergeCell ref="P131:Q131"/>
    <mergeCell ref="L125:M125"/>
    <mergeCell ref="R125:S125"/>
    <mergeCell ref="R126:S126"/>
    <mergeCell ref="R127:S127"/>
    <mergeCell ref="D125:E125"/>
    <mergeCell ref="F125:G125"/>
    <mergeCell ref="H125:I125"/>
    <mergeCell ref="J125:K125"/>
    <mergeCell ref="J123:M123"/>
    <mergeCell ref="N123:P123"/>
    <mergeCell ref="Q123:S123"/>
    <mergeCell ref="D124:F124"/>
    <mergeCell ref="G124:I124"/>
    <mergeCell ref="J124:M124"/>
    <mergeCell ref="Q124:S124"/>
    <mergeCell ref="N119:O119"/>
    <mergeCell ref="F120:G120"/>
    <mergeCell ref="H120:I120"/>
    <mergeCell ref="J120:K120"/>
    <mergeCell ref="L120:M120"/>
    <mergeCell ref="N120:O120"/>
    <mergeCell ref="F119:G119"/>
    <mergeCell ref="H119:I119"/>
    <mergeCell ref="J119:K119"/>
    <mergeCell ref="L119:M119"/>
    <mergeCell ref="N117:O117"/>
    <mergeCell ref="F118:G118"/>
    <mergeCell ref="H118:I118"/>
    <mergeCell ref="J118:K118"/>
    <mergeCell ref="L118:M118"/>
    <mergeCell ref="N118:O118"/>
    <mergeCell ref="F117:G117"/>
    <mergeCell ref="H117:I117"/>
    <mergeCell ref="J117:K117"/>
    <mergeCell ref="L117:M117"/>
    <mergeCell ref="N115:O115"/>
    <mergeCell ref="F116:G116"/>
    <mergeCell ref="H116:I116"/>
    <mergeCell ref="J116:K116"/>
    <mergeCell ref="L116:M116"/>
    <mergeCell ref="N116:O116"/>
    <mergeCell ref="F115:G115"/>
    <mergeCell ref="H115:I115"/>
    <mergeCell ref="J115:K115"/>
    <mergeCell ref="L115:M115"/>
    <mergeCell ref="R111:S111"/>
    <mergeCell ref="R112:S112"/>
    <mergeCell ref="F114:G114"/>
    <mergeCell ref="H114:I114"/>
    <mergeCell ref="J114:K114"/>
    <mergeCell ref="L114:M114"/>
    <mergeCell ref="N114:O114"/>
    <mergeCell ref="P114:Q114"/>
    <mergeCell ref="L108:M108"/>
    <mergeCell ref="R108:S108"/>
    <mergeCell ref="R109:S109"/>
    <mergeCell ref="R110:S110"/>
    <mergeCell ref="D108:E108"/>
    <mergeCell ref="F108:G108"/>
    <mergeCell ref="H108:I108"/>
    <mergeCell ref="J108:K108"/>
    <mergeCell ref="J106:M106"/>
    <mergeCell ref="N106:P106"/>
    <mergeCell ref="Q106:S106"/>
    <mergeCell ref="D107:F107"/>
    <mergeCell ref="G107:I107"/>
    <mergeCell ref="J107:M107"/>
    <mergeCell ref="Q107:S107"/>
    <mergeCell ref="J4:M4"/>
    <mergeCell ref="N4:P4"/>
    <mergeCell ref="Q4:S4"/>
    <mergeCell ref="R9:S9"/>
    <mergeCell ref="Q5:S5"/>
    <mergeCell ref="R10:S10"/>
    <mergeCell ref="L6:M6"/>
    <mergeCell ref="R6:S6"/>
    <mergeCell ref="R7:S7"/>
    <mergeCell ref="R8:S8"/>
    <mergeCell ref="F18:G18"/>
    <mergeCell ref="H18:I18"/>
    <mergeCell ref="J18:K18"/>
    <mergeCell ref="L18:M18"/>
    <mergeCell ref="D23:E23"/>
    <mergeCell ref="F23:G23"/>
    <mergeCell ref="H23:I23"/>
    <mergeCell ref="J23:K23"/>
    <mergeCell ref="D22:F22"/>
    <mergeCell ref="G22:I22"/>
    <mergeCell ref="J22:M22"/>
    <mergeCell ref="Q22:S22"/>
    <mergeCell ref="F35:G35"/>
    <mergeCell ref="H35:I35"/>
    <mergeCell ref="J35:K35"/>
    <mergeCell ref="L35:M35"/>
    <mergeCell ref="H52:I52"/>
    <mergeCell ref="J52:K52"/>
    <mergeCell ref="L52:M52"/>
    <mergeCell ref="R41:S41"/>
    <mergeCell ref="R42:S42"/>
    <mergeCell ref="L46:M46"/>
    <mergeCell ref="R43:S43"/>
    <mergeCell ref="R44:S44"/>
    <mergeCell ref="N46:O46"/>
    <mergeCell ref="P46:Q46"/>
    <mergeCell ref="R58:S58"/>
    <mergeCell ref="R59:S59"/>
    <mergeCell ref="D56:F56"/>
    <mergeCell ref="G56:I56"/>
    <mergeCell ref="J56:M56"/>
    <mergeCell ref="R75:S75"/>
    <mergeCell ref="R76:S76"/>
    <mergeCell ref="D73:F73"/>
    <mergeCell ref="G73:I73"/>
    <mergeCell ref="J73:M73"/>
    <mergeCell ref="F86:G86"/>
    <mergeCell ref="H86:I86"/>
    <mergeCell ref="J86:K86"/>
    <mergeCell ref="L86:M86"/>
    <mergeCell ref="L29:M29"/>
    <mergeCell ref="F84:G84"/>
    <mergeCell ref="H84:I84"/>
    <mergeCell ref="J84:K84"/>
    <mergeCell ref="L84:M84"/>
    <mergeCell ref="F69:G69"/>
    <mergeCell ref="H69:I69"/>
    <mergeCell ref="J69:K69"/>
    <mergeCell ref="L69:M69"/>
    <mergeCell ref="F52:G52"/>
    <mergeCell ref="L12:M12"/>
    <mergeCell ref="D5:F5"/>
    <mergeCell ref="G5:I5"/>
    <mergeCell ref="J5:M5"/>
    <mergeCell ref="D6:E6"/>
    <mergeCell ref="F6:G6"/>
    <mergeCell ref="H6:I6"/>
    <mergeCell ref="J6:K6"/>
    <mergeCell ref="N12:O12"/>
    <mergeCell ref="P12:Q12"/>
    <mergeCell ref="F13:G13"/>
    <mergeCell ref="H13:I13"/>
    <mergeCell ref="J13:K13"/>
    <mergeCell ref="L13:M13"/>
    <mergeCell ref="N13:O13"/>
    <mergeCell ref="F12:G12"/>
    <mergeCell ref="H12:I12"/>
    <mergeCell ref="J12:K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N18:O18"/>
    <mergeCell ref="J21:M21"/>
    <mergeCell ref="N21:P21"/>
    <mergeCell ref="Q21:S21"/>
    <mergeCell ref="L23:M23"/>
    <mergeCell ref="R23:S23"/>
    <mergeCell ref="R26:S26"/>
    <mergeCell ref="R27:S27"/>
    <mergeCell ref="R24:S24"/>
    <mergeCell ref="R25:S25"/>
    <mergeCell ref="N29:O29"/>
    <mergeCell ref="P29:Q29"/>
    <mergeCell ref="F30:G30"/>
    <mergeCell ref="H30:I30"/>
    <mergeCell ref="J30:K30"/>
    <mergeCell ref="L30:M30"/>
    <mergeCell ref="N30:O30"/>
    <mergeCell ref="F29:G29"/>
    <mergeCell ref="H29:I29"/>
    <mergeCell ref="J29:K29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  <mergeCell ref="N35:O35"/>
    <mergeCell ref="J38:M38"/>
    <mergeCell ref="N38:P38"/>
    <mergeCell ref="Q38:S38"/>
    <mergeCell ref="Q39:S39"/>
    <mergeCell ref="D40:E40"/>
    <mergeCell ref="F40:G40"/>
    <mergeCell ref="H40:I40"/>
    <mergeCell ref="J40:K40"/>
    <mergeCell ref="L40:M40"/>
    <mergeCell ref="R40:S40"/>
    <mergeCell ref="D39:F39"/>
    <mergeCell ref="G39:I39"/>
    <mergeCell ref="J39:M39"/>
    <mergeCell ref="N47:O47"/>
    <mergeCell ref="F46:G46"/>
    <mergeCell ref="H46:I46"/>
    <mergeCell ref="J46:K46"/>
    <mergeCell ref="F47:G47"/>
    <mergeCell ref="H47:I47"/>
    <mergeCell ref="J47:K47"/>
    <mergeCell ref="L47:M47"/>
    <mergeCell ref="N48:O48"/>
    <mergeCell ref="F49:G49"/>
    <mergeCell ref="H49:I49"/>
    <mergeCell ref="J49:K49"/>
    <mergeCell ref="L49:M49"/>
    <mergeCell ref="N49:O49"/>
    <mergeCell ref="F48:G48"/>
    <mergeCell ref="H48:I48"/>
    <mergeCell ref="J48:K48"/>
    <mergeCell ref="L48:M48"/>
    <mergeCell ref="N50:O50"/>
    <mergeCell ref="F51:G51"/>
    <mergeCell ref="H51:I51"/>
    <mergeCell ref="J51:K51"/>
    <mergeCell ref="L51:M51"/>
    <mergeCell ref="N51:O51"/>
    <mergeCell ref="F50:G50"/>
    <mergeCell ref="H50:I50"/>
    <mergeCell ref="J50:K50"/>
    <mergeCell ref="L50:M50"/>
    <mergeCell ref="N52:O52"/>
    <mergeCell ref="J55:M55"/>
    <mergeCell ref="N55:P55"/>
    <mergeCell ref="Q55:S55"/>
    <mergeCell ref="L63:M63"/>
    <mergeCell ref="Q56:S56"/>
    <mergeCell ref="D57:E57"/>
    <mergeCell ref="F57:G57"/>
    <mergeCell ref="H57:I57"/>
    <mergeCell ref="J57:K57"/>
    <mergeCell ref="L57:M57"/>
    <mergeCell ref="R57:S57"/>
    <mergeCell ref="R60:S60"/>
    <mergeCell ref="R61:S61"/>
    <mergeCell ref="N63:O63"/>
    <mergeCell ref="P63:Q63"/>
    <mergeCell ref="F64:G64"/>
    <mergeCell ref="H64:I64"/>
    <mergeCell ref="J64:K64"/>
    <mergeCell ref="L64:M64"/>
    <mergeCell ref="N64:O64"/>
    <mergeCell ref="F63:G63"/>
    <mergeCell ref="H63:I63"/>
    <mergeCell ref="J63:K63"/>
    <mergeCell ref="N65:O65"/>
    <mergeCell ref="F66:G66"/>
    <mergeCell ref="H66:I66"/>
    <mergeCell ref="J66:K66"/>
    <mergeCell ref="L66:M66"/>
    <mergeCell ref="N66:O66"/>
    <mergeCell ref="F65:G65"/>
    <mergeCell ref="H65:I65"/>
    <mergeCell ref="J65:K65"/>
    <mergeCell ref="L65:M65"/>
    <mergeCell ref="N67:O67"/>
    <mergeCell ref="F68:G68"/>
    <mergeCell ref="H68:I68"/>
    <mergeCell ref="J68:K68"/>
    <mergeCell ref="L68:M68"/>
    <mergeCell ref="N68:O68"/>
    <mergeCell ref="F67:G67"/>
    <mergeCell ref="H67:I67"/>
    <mergeCell ref="J67:K67"/>
    <mergeCell ref="L67:M67"/>
    <mergeCell ref="N69:O69"/>
    <mergeCell ref="J72:M72"/>
    <mergeCell ref="N72:P72"/>
    <mergeCell ref="Q72:S72"/>
    <mergeCell ref="L80:M80"/>
    <mergeCell ref="Q73:S73"/>
    <mergeCell ref="D74:E74"/>
    <mergeCell ref="F74:G74"/>
    <mergeCell ref="H74:I74"/>
    <mergeCell ref="J74:K74"/>
    <mergeCell ref="L74:M74"/>
    <mergeCell ref="R74:S74"/>
    <mergeCell ref="R77:S77"/>
    <mergeCell ref="R78:S78"/>
    <mergeCell ref="N80:O80"/>
    <mergeCell ref="P80:Q80"/>
    <mergeCell ref="F81:G81"/>
    <mergeCell ref="H81:I81"/>
    <mergeCell ref="J81:K81"/>
    <mergeCell ref="L81:M81"/>
    <mergeCell ref="N81:O81"/>
    <mergeCell ref="F80:G80"/>
    <mergeCell ref="H80:I80"/>
    <mergeCell ref="J80:K80"/>
    <mergeCell ref="N82:O82"/>
    <mergeCell ref="F83:G83"/>
    <mergeCell ref="H83:I83"/>
    <mergeCell ref="J83:K83"/>
    <mergeCell ref="L83:M83"/>
    <mergeCell ref="N83:O83"/>
    <mergeCell ref="H82:I82"/>
    <mergeCell ref="J82:K82"/>
    <mergeCell ref="L82:M82"/>
    <mergeCell ref="F82:G82"/>
    <mergeCell ref="N84:O84"/>
    <mergeCell ref="F85:G85"/>
    <mergeCell ref="H85:I85"/>
    <mergeCell ref="J85:K85"/>
    <mergeCell ref="L85:M85"/>
    <mergeCell ref="N85:O85"/>
    <mergeCell ref="N86:O86"/>
    <mergeCell ref="J89:M89"/>
    <mergeCell ref="N89:P89"/>
    <mergeCell ref="Q89:S89"/>
    <mergeCell ref="D90:F90"/>
    <mergeCell ref="G90:I90"/>
    <mergeCell ref="J90:M90"/>
    <mergeCell ref="Q90:S90"/>
    <mergeCell ref="D91:E91"/>
    <mergeCell ref="F91:G91"/>
    <mergeCell ref="H91:I91"/>
    <mergeCell ref="J91:K91"/>
    <mergeCell ref="L91:M91"/>
    <mergeCell ref="R91:S91"/>
    <mergeCell ref="R92:S92"/>
    <mergeCell ref="R93:S93"/>
    <mergeCell ref="R94:S94"/>
    <mergeCell ref="R95:S95"/>
    <mergeCell ref="F97:G97"/>
    <mergeCell ref="H97:I97"/>
    <mergeCell ref="J97:K97"/>
    <mergeCell ref="L97:M97"/>
    <mergeCell ref="N97:O97"/>
    <mergeCell ref="P97:Q97"/>
    <mergeCell ref="N98:O98"/>
    <mergeCell ref="F99:G99"/>
    <mergeCell ref="H99:I99"/>
    <mergeCell ref="J99:K99"/>
    <mergeCell ref="L99:M99"/>
    <mergeCell ref="N99:O99"/>
    <mergeCell ref="F98:G98"/>
    <mergeCell ref="H98:I98"/>
    <mergeCell ref="J98:K98"/>
    <mergeCell ref="L98:M98"/>
    <mergeCell ref="N100:O100"/>
    <mergeCell ref="F101:G101"/>
    <mergeCell ref="H101:I101"/>
    <mergeCell ref="J101:K101"/>
    <mergeCell ref="L101:M101"/>
    <mergeCell ref="N101:O101"/>
    <mergeCell ref="F100:G100"/>
    <mergeCell ref="H100:I100"/>
    <mergeCell ref="J100:K100"/>
    <mergeCell ref="L100:M100"/>
    <mergeCell ref="N102:O102"/>
    <mergeCell ref="F103:G103"/>
    <mergeCell ref="H103:I103"/>
    <mergeCell ref="J103:K103"/>
    <mergeCell ref="L103:M103"/>
    <mergeCell ref="N103:O103"/>
    <mergeCell ref="F102:G102"/>
    <mergeCell ref="H102:I102"/>
    <mergeCell ref="J102:K102"/>
    <mergeCell ref="L102:M102"/>
  </mergeCells>
  <printOptions/>
  <pageMargins left="0.75" right="0.75" top="1" bottom="1" header="0.5" footer="0.5"/>
  <pageSetup fitToHeight="0" horizontalDpi="600" verticalDpi="600" orientation="landscape" paperSize="9" scale="50" r:id="rId1"/>
  <rowBreaks count="4" manualBreakCount="4">
    <brk id="53" max="18" man="1"/>
    <brk id="104" max="18" man="1"/>
    <brk id="155" max="18" man="1"/>
    <brk id="206" max="18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I34"/>
  <sheetViews>
    <sheetView zoomScale="90" zoomScaleNormal="90" workbookViewId="0" topLeftCell="A1">
      <selection activeCell="M18" sqref="M18"/>
    </sheetView>
  </sheetViews>
  <sheetFormatPr defaultColWidth="9.140625" defaultRowHeight="12.75"/>
  <cols>
    <col min="1" max="1" width="7.421875" style="0" customWidth="1"/>
    <col min="2" max="2" width="24.140625" style="0" customWidth="1"/>
    <col min="4" max="8" width="9.140625" style="13" customWidth="1"/>
  </cols>
  <sheetData>
    <row r="1" spans="2:4" ht="18">
      <c r="B1" s="12" t="s">
        <v>67</v>
      </c>
      <c r="C1" s="12" t="s">
        <v>404</v>
      </c>
      <c r="D1" s="29"/>
    </row>
    <row r="3" spans="1:3" ht="12.75">
      <c r="A3" s="2">
        <v>1</v>
      </c>
      <c r="B3" s="2" t="s">
        <v>37</v>
      </c>
      <c r="C3" s="2" t="s">
        <v>198</v>
      </c>
    </row>
    <row r="4" spans="1:5" ht="12.75">
      <c r="A4" s="2">
        <f>A3+1</f>
        <v>2</v>
      </c>
      <c r="C4" s="2"/>
      <c r="D4" s="14"/>
      <c r="E4" s="13" t="s">
        <v>154</v>
      </c>
    </row>
    <row r="5" spans="1:5" ht="12.75">
      <c r="A5" s="2">
        <f aca="true" t="shared" si="0" ref="A5:A34">A4+1</f>
        <v>3</v>
      </c>
      <c r="B5" s="2" t="s">
        <v>158</v>
      </c>
      <c r="C5" s="2" t="s">
        <v>198</v>
      </c>
      <c r="D5" s="19" t="s">
        <v>331</v>
      </c>
      <c r="E5" s="17" t="s">
        <v>464</v>
      </c>
    </row>
    <row r="6" spans="1:6" ht="12.75">
      <c r="A6" s="2">
        <f t="shared" si="0"/>
        <v>4</v>
      </c>
      <c r="B6" s="2" t="s">
        <v>145</v>
      </c>
      <c r="C6" s="2" t="s">
        <v>131</v>
      </c>
      <c r="D6" s="15" t="s">
        <v>702</v>
      </c>
      <c r="E6" s="16"/>
      <c r="F6" s="13" t="s">
        <v>154</v>
      </c>
    </row>
    <row r="7" spans="1:6" ht="12.75">
      <c r="A7" s="2">
        <f t="shared" si="0"/>
        <v>5</v>
      </c>
      <c r="B7" s="2" t="s">
        <v>214</v>
      </c>
      <c r="C7" s="2" t="s">
        <v>30</v>
      </c>
      <c r="D7" s="13" t="s">
        <v>155</v>
      </c>
      <c r="E7" s="16"/>
      <c r="F7" s="14" t="s">
        <v>719</v>
      </c>
    </row>
    <row r="8" spans="1:6" ht="12.75">
      <c r="A8" s="2">
        <f t="shared" si="0"/>
        <v>6</v>
      </c>
      <c r="B8" s="2" t="s">
        <v>90</v>
      </c>
      <c r="C8" s="2" t="s">
        <v>198</v>
      </c>
      <c r="D8" s="14" t="s">
        <v>707</v>
      </c>
      <c r="E8" s="18" t="s">
        <v>155</v>
      </c>
      <c r="F8" s="16"/>
    </row>
    <row r="9" spans="1:6" ht="12.75">
      <c r="A9" s="2">
        <f t="shared" si="0"/>
        <v>7</v>
      </c>
      <c r="B9" s="2" t="s">
        <v>34</v>
      </c>
      <c r="C9" s="2" t="s">
        <v>198</v>
      </c>
      <c r="D9" s="13" t="s">
        <v>481</v>
      </c>
      <c r="E9" s="15" t="s">
        <v>714</v>
      </c>
      <c r="F9" s="16"/>
    </row>
    <row r="10" spans="1:7" ht="12.75">
      <c r="A10" s="2">
        <f t="shared" si="0"/>
        <v>8</v>
      </c>
      <c r="B10" s="2" t="s">
        <v>83</v>
      </c>
      <c r="C10" s="2" t="s">
        <v>198</v>
      </c>
      <c r="D10" s="15" t="s">
        <v>699</v>
      </c>
      <c r="F10" s="16"/>
      <c r="G10" s="13" t="s">
        <v>154</v>
      </c>
    </row>
    <row r="11" spans="1:7" ht="12.75">
      <c r="A11" s="2">
        <f t="shared" si="0"/>
        <v>9</v>
      </c>
      <c r="B11" s="2" t="s">
        <v>174</v>
      </c>
      <c r="C11" s="2" t="s">
        <v>33</v>
      </c>
      <c r="D11" s="13" t="s">
        <v>455</v>
      </c>
      <c r="F11" s="16"/>
      <c r="G11" s="17" t="s">
        <v>729</v>
      </c>
    </row>
    <row r="12" spans="1:7" ht="12.75">
      <c r="A12" s="2">
        <f t="shared" si="0"/>
        <v>10</v>
      </c>
      <c r="B12" s="2" t="s">
        <v>43</v>
      </c>
      <c r="C12" s="2" t="s">
        <v>32</v>
      </c>
      <c r="D12" s="14" t="s">
        <v>708</v>
      </c>
      <c r="E12" s="13" t="s">
        <v>455</v>
      </c>
      <c r="F12" s="16"/>
      <c r="G12" s="16"/>
    </row>
    <row r="13" spans="1:7" ht="12.75">
      <c r="A13" s="2">
        <f t="shared" si="0"/>
        <v>11</v>
      </c>
      <c r="B13" s="2" t="s">
        <v>186</v>
      </c>
      <c r="C13" s="2" t="s">
        <v>136</v>
      </c>
      <c r="D13" s="13" t="s">
        <v>479</v>
      </c>
      <c r="E13" s="14" t="s">
        <v>717</v>
      </c>
      <c r="F13" s="16"/>
      <c r="G13" s="16"/>
    </row>
    <row r="14" spans="1:7" ht="12.75">
      <c r="A14" s="2">
        <f t="shared" si="0"/>
        <v>12</v>
      </c>
      <c r="B14" s="2" t="s">
        <v>110</v>
      </c>
      <c r="C14" s="2" t="s">
        <v>32</v>
      </c>
      <c r="D14" s="15" t="s">
        <v>712</v>
      </c>
      <c r="E14" s="16"/>
      <c r="F14" s="18" t="s">
        <v>541</v>
      </c>
      <c r="G14" s="16"/>
    </row>
    <row r="15" spans="1:7" ht="12.75">
      <c r="A15" s="2">
        <f t="shared" si="0"/>
        <v>13</v>
      </c>
      <c r="B15" s="2" t="s">
        <v>118</v>
      </c>
      <c r="C15" s="2" t="s">
        <v>135</v>
      </c>
      <c r="D15" s="13" t="s">
        <v>496</v>
      </c>
      <c r="E15" s="16"/>
      <c r="F15" s="15" t="s">
        <v>727</v>
      </c>
      <c r="G15" s="16"/>
    </row>
    <row r="16" spans="1:7" ht="12.75">
      <c r="A16" s="2">
        <f t="shared" si="0"/>
        <v>14</v>
      </c>
      <c r="B16" s="2" t="s">
        <v>173</v>
      </c>
      <c r="C16" s="2" t="s">
        <v>136</v>
      </c>
      <c r="D16" s="14" t="s">
        <v>703</v>
      </c>
      <c r="E16" s="18" t="s">
        <v>541</v>
      </c>
      <c r="G16" s="16"/>
    </row>
    <row r="17" spans="1:7" ht="12.75">
      <c r="A17" s="2">
        <f t="shared" si="0"/>
        <v>15</v>
      </c>
      <c r="B17" s="2" t="s">
        <v>137</v>
      </c>
      <c r="C17" s="2" t="s">
        <v>39</v>
      </c>
      <c r="D17" s="13" t="s">
        <v>541</v>
      </c>
      <c r="E17" s="15" t="s">
        <v>720</v>
      </c>
      <c r="G17" s="16"/>
    </row>
    <row r="18" spans="1:9" ht="12.75">
      <c r="A18" s="2">
        <f t="shared" si="0"/>
        <v>16</v>
      </c>
      <c r="B18" s="2" t="s">
        <v>36</v>
      </c>
      <c r="C18" s="2" t="s">
        <v>33</v>
      </c>
      <c r="D18" s="15" t="s">
        <v>706</v>
      </c>
      <c r="G18" s="16"/>
      <c r="H18" s="11" t="s">
        <v>524</v>
      </c>
      <c r="I18" s="3"/>
    </row>
    <row r="19" spans="1:8" ht="12.75">
      <c r="A19" s="2">
        <f t="shared" si="0"/>
        <v>17</v>
      </c>
      <c r="B19" s="2" t="s">
        <v>109</v>
      </c>
      <c r="C19" s="5" t="s">
        <v>30</v>
      </c>
      <c r="D19" s="13" t="s">
        <v>521</v>
      </c>
      <c r="G19" s="16"/>
      <c r="H19" s="17" t="s">
        <v>731</v>
      </c>
    </row>
    <row r="20" spans="1:7" ht="12.75">
      <c r="A20" s="2">
        <f t="shared" si="0"/>
        <v>18</v>
      </c>
      <c r="B20" s="2" t="s">
        <v>185</v>
      </c>
      <c r="C20" s="2" t="s">
        <v>31</v>
      </c>
      <c r="D20" s="14" t="s">
        <v>561</v>
      </c>
      <c r="E20" s="13" t="s">
        <v>521</v>
      </c>
      <c r="G20" s="16"/>
    </row>
    <row r="21" spans="1:7" ht="12.75">
      <c r="A21" s="2">
        <f t="shared" si="0"/>
        <v>19</v>
      </c>
      <c r="B21" s="2" t="s">
        <v>93</v>
      </c>
      <c r="C21" s="2" t="s">
        <v>39</v>
      </c>
      <c r="D21" s="13" t="s">
        <v>446</v>
      </c>
      <c r="E21" s="14" t="s">
        <v>715</v>
      </c>
      <c r="G21" s="16"/>
    </row>
    <row r="22" spans="1:7" ht="12.75">
      <c r="A22" s="2">
        <f t="shared" si="0"/>
        <v>20</v>
      </c>
      <c r="B22" s="2" t="s">
        <v>213</v>
      </c>
      <c r="C22" s="2" t="s">
        <v>30</v>
      </c>
      <c r="D22" s="15" t="s">
        <v>704</v>
      </c>
      <c r="E22" s="16"/>
      <c r="F22" s="13" t="s">
        <v>521</v>
      </c>
      <c r="G22" s="16"/>
    </row>
    <row r="23" spans="1:7" ht="12.75">
      <c r="A23" s="2">
        <f t="shared" si="0"/>
        <v>21</v>
      </c>
      <c r="B23" s="2" t="s">
        <v>144</v>
      </c>
      <c r="C23" s="2" t="s">
        <v>135</v>
      </c>
      <c r="D23" s="13" t="s">
        <v>498</v>
      </c>
      <c r="E23" s="16"/>
      <c r="F23" s="14" t="s">
        <v>726</v>
      </c>
      <c r="G23" s="16"/>
    </row>
    <row r="24" spans="1:7" ht="12.75">
      <c r="A24" s="2">
        <f t="shared" si="0"/>
        <v>22</v>
      </c>
      <c r="B24" s="2" t="s">
        <v>85</v>
      </c>
      <c r="C24" s="2" t="s">
        <v>31</v>
      </c>
      <c r="D24" s="14" t="s">
        <v>698</v>
      </c>
      <c r="E24" s="18" t="s">
        <v>498</v>
      </c>
      <c r="F24" s="16"/>
      <c r="G24" s="16"/>
    </row>
    <row r="25" spans="1:7" ht="12.75">
      <c r="A25" s="2">
        <f t="shared" si="0"/>
        <v>23</v>
      </c>
      <c r="B25" s="2" t="s">
        <v>121</v>
      </c>
      <c r="C25" s="2" t="s">
        <v>33</v>
      </c>
      <c r="D25" s="13" t="s">
        <v>460</v>
      </c>
      <c r="E25" s="15" t="s">
        <v>721</v>
      </c>
      <c r="F25" s="16"/>
      <c r="G25" s="16"/>
    </row>
    <row r="26" spans="1:7" ht="12.75">
      <c r="A26" s="2">
        <f t="shared" si="0"/>
        <v>24</v>
      </c>
      <c r="B26" s="2" t="s">
        <v>184</v>
      </c>
      <c r="C26" s="2" t="s">
        <v>31</v>
      </c>
      <c r="D26" s="15" t="s">
        <v>709</v>
      </c>
      <c r="F26" s="16"/>
      <c r="G26" s="18" t="s">
        <v>524</v>
      </c>
    </row>
    <row r="27" spans="1:7" ht="12.75">
      <c r="A27" s="2">
        <f t="shared" si="0"/>
        <v>25</v>
      </c>
      <c r="B27" s="2" t="s">
        <v>117</v>
      </c>
      <c r="C27" s="2" t="s">
        <v>31</v>
      </c>
      <c r="D27" s="13" t="s">
        <v>453</v>
      </c>
      <c r="F27" s="16"/>
      <c r="G27" s="15" t="s">
        <v>730</v>
      </c>
    </row>
    <row r="28" spans="1:6" ht="12.75">
      <c r="A28" s="2">
        <f t="shared" si="0"/>
        <v>26</v>
      </c>
      <c r="B28" s="2" t="s">
        <v>165</v>
      </c>
      <c r="C28" s="2" t="s">
        <v>166</v>
      </c>
      <c r="D28" s="14" t="s">
        <v>705</v>
      </c>
      <c r="E28" s="13" t="s">
        <v>700</v>
      </c>
      <c r="F28" s="16"/>
    </row>
    <row r="29" spans="1:6" ht="12.75">
      <c r="A29" s="2">
        <f t="shared" si="0"/>
        <v>27</v>
      </c>
      <c r="B29" s="2" t="s">
        <v>373</v>
      </c>
      <c r="C29" s="2" t="s">
        <v>374</v>
      </c>
      <c r="D29" s="13" t="s">
        <v>700</v>
      </c>
      <c r="E29" s="14" t="s">
        <v>722</v>
      </c>
      <c r="F29" s="16"/>
    </row>
    <row r="30" spans="1:6" ht="12.75">
      <c r="A30" s="2">
        <f t="shared" si="0"/>
        <v>28</v>
      </c>
      <c r="B30" s="2" t="s">
        <v>190</v>
      </c>
      <c r="C30" s="2" t="s">
        <v>191</v>
      </c>
      <c r="D30" s="15" t="s">
        <v>701</v>
      </c>
      <c r="E30" s="16"/>
      <c r="F30" s="18" t="s">
        <v>524</v>
      </c>
    </row>
    <row r="31" spans="1:6" ht="12.75">
      <c r="A31" s="2">
        <f t="shared" si="0"/>
        <v>29</v>
      </c>
      <c r="B31" s="2" t="s">
        <v>207</v>
      </c>
      <c r="C31" s="2" t="s">
        <v>191</v>
      </c>
      <c r="D31" s="13" t="s">
        <v>462</v>
      </c>
      <c r="E31" s="16"/>
      <c r="F31" s="15" t="s">
        <v>725</v>
      </c>
    </row>
    <row r="32" spans="1:5" ht="12.75">
      <c r="A32" s="2">
        <f t="shared" si="0"/>
        <v>30</v>
      </c>
      <c r="B32" s="2" t="s">
        <v>183</v>
      </c>
      <c r="C32" s="2" t="s">
        <v>39</v>
      </c>
      <c r="D32" s="14" t="s">
        <v>713</v>
      </c>
      <c r="E32" s="18" t="s">
        <v>524</v>
      </c>
    </row>
    <row r="33" spans="1:5" ht="12.75">
      <c r="A33" s="2">
        <f t="shared" si="0"/>
        <v>31</v>
      </c>
      <c r="B33" s="2"/>
      <c r="C33" s="2"/>
      <c r="E33" s="15" t="s">
        <v>718</v>
      </c>
    </row>
    <row r="34" spans="1:4" ht="12.75">
      <c r="A34" s="2">
        <f t="shared" si="0"/>
        <v>32</v>
      </c>
      <c r="B34" s="2" t="s">
        <v>322</v>
      </c>
      <c r="C34" s="2" t="s">
        <v>33</v>
      </c>
      <c r="D34" s="15"/>
    </row>
  </sheetData>
  <printOptions/>
  <pageMargins left="0.75" right="0.75" top="1" bottom="1" header="0.5" footer="0.5"/>
  <pageSetup horizontalDpi="600" verticalDpi="600" orientation="portrait" paperSize="9" scale="87" r:id="rId1"/>
  <rowBreaks count="1" manualBreakCount="1">
    <brk id="35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H23"/>
  <sheetViews>
    <sheetView view="pageBreakPreview" zoomScale="60" zoomScaleNormal="75" workbookViewId="0" topLeftCell="A1">
      <selection activeCell="N24" sqref="N24"/>
    </sheetView>
  </sheetViews>
  <sheetFormatPr defaultColWidth="9.140625" defaultRowHeight="12.75"/>
  <cols>
    <col min="1" max="1" width="25.7109375" style="0" customWidth="1"/>
    <col min="2" max="2" width="20.140625" style="0" customWidth="1"/>
  </cols>
  <sheetData>
    <row r="1" spans="2:3" ht="18">
      <c r="B1" s="12" t="s">
        <v>6</v>
      </c>
      <c r="C1" s="12" t="s">
        <v>390</v>
      </c>
    </row>
    <row r="2" spans="2:3" ht="18">
      <c r="B2" s="12"/>
      <c r="C2" s="12"/>
    </row>
    <row r="3" ht="13.5" thickBot="1"/>
    <row r="4" spans="1:20" ht="16.5" thickTop="1">
      <c r="A4" s="32"/>
      <c r="B4" s="33" t="str">
        <f>'[1]Kehi'!$F$10</f>
        <v>Kilpailunnimi</v>
      </c>
      <c r="C4" s="34"/>
      <c r="D4" s="34"/>
      <c r="E4" s="34"/>
      <c r="F4" s="35"/>
      <c r="G4" s="34"/>
      <c r="H4" s="36" t="s">
        <v>324</v>
      </c>
      <c r="I4" s="37"/>
      <c r="J4" s="213" t="s">
        <v>6</v>
      </c>
      <c r="K4" s="214"/>
      <c r="L4" s="214"/>
      <c r="M4" s="215"/>
      <c r="N4" s="216" t="s">
        <v>325</v>
      </c>
      <c r="O4" s="217"/>
      <c r="P4" s="217"/>
      <c r="Q4" s="284"/>
      <c r="R4" s="284"/>
      <c r="S4" s="285"/>
      <c r="T4" s="3"/>
    </row>
    <row r="5" spans="1:20" ht="16.5" thickBot="1">
      <c r="A5" s="38"/>
      <c r="B5" s="39" t="str">
        <f>'[1]Kehi'!$F$11</f>
        <v>Järjestäjä</v>
      </c>
      <c r="C5" s="40" t="s">
        <v>326</v>
      </c>
      <c r="D5" s="232"/>
      <c r="E5" s="233"/>
      <c r="F5" s="234"/>
      <c r="G5" s="235" t="s">
        <v>327</v>
      </c>
      <c r="H5" s="236"/>
      <c r="I5" s="236"/>
      <c r="J5" s="237"/>
      <c r="K5" s="237"/>
      <c r="L5" s="237"/>
      <c r="M5" s="238"/>
      <c r="N5" s="286" t="s">
        <v>328</v>
      </c>
      <c r="O5" s="287"/>
      <c r="P5" s="287"/>
      <c r="Q5" s="222"/>
      <c r="R5" s="222"/>
      <c r="S5" s="223"/>
      <c r="T5" s="3"/>
    </row>
    <row r="6" spans="1:23" ht="15.75" thickTop="1">
      <c r="A6" s="135"/>
      <c r="B6" s="44" t="s">
        <v>329</v>
      </c>
      <c r="C6" s="45" t="s">
        <v>330</v>
      </c>
      <c r="D6" s="278" t="s">
        <v>154</v>
      </c>
      <c r="E6" s="279"/>
      <c r="F6" s="278" t="s">
        <v>157</v>
      </c>
      <c r="G6" s="279"/>
      <c r="H6" s="278" t="s">
        <v>331</v>
      </c>
      <c r="I6" s="279"/>
      <c r="J6" s="278" t="s">
        <v>156</v>
      </c>
      <c r="K6" s="279"/>
      <c r="L6" s="278" t="s">
        <v>155</v>
      </c>
      <c r="M6" s="279"/>
      <c r="N6" s="136" t="s">
        <v>236</v>
      </c>
      <c r="O6" s="137" t="s">
        <v>332</v>
      </c>
      <c r="P6" s="280" t="s">
        <v>333</v>
      </c>
      <c r="Q6" s="281"/>
      <c r="R6" s="282" t="s">
        <v>50</v>
      </c>
      <c r="S6" s="283"/>
      <c r="T6" s="3"/>
      <c r="U6" s="138" t="s">
        <v>334</v>
      </c>
      <c r="V6" s="139"/>
      <c r="W6" s="140" t="s">
        <v>335</v>
      </c>
    </row>
    <row r="7" spans="1:23" ht="12.75">
      <c r="A7" s="141" t="s">
        <v>154</v>
      </c>
      <c r="B7" s="54" t="s">
        <v>205</v>
      </c>
      <c r="C7" s="55" t="s">
        <v>39</v>
      </c>
      <c r="D7" s="144"/>
      <c r="E7" s="145"/>
      <c r="F7" s="146">
        <f>P23</f>
        <v>3</v>
      </c>
      <c r="G7" s="147">
        <f>Q23</f>
        <v>2</v>
      </c>
      <c r="H7" s="146">
        <f>P19</f>
        <v>3</v>
      </c>
      <c r="I7" s="147">
        <f>Q19</f>
        <v>1</v>
      </c>
      <c r="J7" s="146">
        <f>P17</f>
        <v>3</v>
      </c>
      <c r="K7" s="147">
        <f>Q17</f>
        <v>0</v>
      </c>
      <c r="L7" s="146">
        <f>P14</f>
      </c>
      <c r="M7" s="147">
        <f>Q14</f>
      </c>
      <c r="N7" s="148">
        <f>IF(SUM(D7:M7)=0,"",COUNTIF(E7:E11,3))</f>
        <v>3</v>
      </c>
      <c r="O7" s="149">
        <f>IF(SUM(D7:M7)=0,"",COUNTIF(D7:D11,3))</f>
        <v>0</v>
      </c>
      <c r="P7" s="62">
        <f>IF(SUM(D7:M7)=0,"",SUM(E7:E11))</f>
        <v>9</v>
      </c>
      <c r="Q7" s="63">
        <f>IF(SUM(D7:M7)=0,"",SUM(D7:D11))</f>
        <v>3</v>
      </c>
      <c r="R7" s="273"/>
      <c r="S7" s="274"/>
      <c r="T7" s="3"/>
      <c r="U7" s="150">
        <f>+U14+U17+U19+U23</f>
        <v>129</v>
      </c>
      <c r="V7" s="151">
        <f>+V14+V17+V19+V23</f>
        <v>89</v>
      </c>
      <c r="W7" s="66">
        <f>+U7-V7</f>
        <v>40</v>
      </c>
    </row>
    <row r="8" spans="1:23" ht="12.75">
      <c r="A8" s="152" t="s">
        <v>157</v>
      </c>
      <c r="B8" s="54" t="s">
        <v>172</v>
      </c>
      <c r="C8" s="68" t="s">
        <v>33</v>
      </c>
      <c r="D8" s="153">
        <f>Q23</f>
        <v>2</v>
      </c>
      <c r="E8" s="154">
        <f>P23</f>
        <v>3</v>
      </c>
      <c r="F8" s="155"/>
      <c r="G8" s="156"/>
      <c r="H8" s="157">
        <f>P21</f>
        <v>2</v>
      </c>
      <c r="I8" s="158">
        <f>Q21</f>
        <v>3</v>
      </c>
      <c r="J8" s="157">
        <f>P15</f>
        <v>3</v>
      </c>
      <c r="K8" s="158">
        <f>Q15</f>
        <v>0</v>
      </c>
      <c r="L8" s="157">
        <f>P18</f>
      </c>
      <c r="M8" s="158">
        <f>Q18</f>
      </c>
      <c r="N8" s="148">
        <f>IF(SUM(D8:M8)=0,"",COUNTIF(G7:G11,3))</f>
        <v>1</v>
      </c>
      <c r="O8" s="149">
        <f>IF(SUM(D8:M8)=0,"",COUNTIF(F7:F11,3))</f>
        <v>2</v>
      </c>
      <c r="P8" s="62">
        <f>IF(SUM(D8:M8)=0,"",SUM(G7:G11))</f>
        <v>7</v>
      </c>
      <c r="Q8" s="63">
        <f>IF(SUM(D8:M8)=0,"",SUM(F7:F11))</f>
        <v>6</v>
      </c>
      <c r="R8" s="273"/>
      <c r="S8" s="274"/>
      <c r="T8" s="3"/>
      <c r="U8" s="150">
        <f>+U15+U18+U21+V23</f>
        <v>110</v>
      </c>
      <c r="V8" s="151">
        <f>+V15+V18+V21+U23</f>
        <v>111</v>
      </c>
      <c r="W8" s="66">
        <f>+U8-V8</f>
        <v>-1</v>
      </c>
    </row>
    <row r="9" spans="1:23" ht="12.75">
      <c r="A9" s="152" t="s">
        <v>331</v>
      </c>
      <c r="B9" s="54" t="s">
        <v>355</v>
      </c>
      <c r="C9" s="68" t="s">
        <v>189</v>
      </c>
      <c r="D9" s="159">
        <f>Q19</f>
        <v>1</v>
      </c>
      <c r="E9" s="154">
        <f>P19</f>
        <v>3</v>
      </c>
      <c r="F9" s="159">
        <f>Q21</f>
        <v>3</v>
      </c>
      <c r="G9" s="154">
        <f>P21</f>
        <v>2</v>
      </c>
      <c r="H9" s="155"/>
      <c r="I9" s="156"/>
      <c r="J9" s="157">
        <f>P22</f>
        <v>3</v>
      </c>
      <c r="K9" s="158">
        <f>Q22</f>
        <v>1</v>
      </c>
      <c r="L9" s="157">
        <f>P16</f>
      </c>
      <c r="M9" s="158">
        <f>Q16</f>
      </c>
      <c r="N9" s="148">
        <f>IF(SUM(D9:M9)=0,"",COUNTIF(I7:I11,3))</f>
        <v>2</v>
      </c>
      <c r="O9" s="149">
        <f>IF(SUM(D9:M9)=0,"",COUNTIF(H7:H11,3))</f>
        <v>1</v>
      </c>
      <c r="P9" s="62">
        <f>IF(SUM(D9:M9)=0,"",SUM(I7:I11))</f>
        <v>7</v>
      </c>
      <c r="Q9" s="63">
        <f>IF(SUM(D9:M9)=0,"",SUM(H7:H11))</f>
        <v>6</v>
      </c>
      <c r="R9" s="273"/>
      <c r="S9" s="274"/>
      <c r="T9" s="3"/>
      <c r="U9" s="150">
        <f>+U16+V19+V21+U22</f>
        <v>115</v>
      </c>
      <c r="V9" s="151">
        <f>+V16+U19+U21+V22</f>
        <v>122</v>
      </c>
      <c r="W9" s="66">
        <f>+U9-V9</f>
        <v>-7</v>
      </c>
    </row>
    <row r="10" spans="1:23" ht="13.5" thickBot="1">
      <c r="A10" s="152" t="s">
        <v>156</v>
      </c>
      <c r="B10" s="74" t="s">
        <v>106</v>
      </c>
      <c r="C10" s="75" t="s">
        <v>33</v>
      </c>
      <c r="D10" s="159">
        <f>Q17</f>
        <v>0</v>
      </c>
      <c r="E10" s="154">
        <f>P17</f>
        <v>3</v>
      </c>
      <c r="F10" s="159">
        <f>Q15</f>
        <v>0</v>
      </c>
      <c r="G10" s="154">
        <f>P15</f>
        <v>3</v>
      </c>
      <c r="H10" s="159">
        <f>Q22</f>
        <v>1</v>
      </c>
      <c r="I10" s="154">
        <f>P22</f>
        <v>3</v>
      </c>
      <c r="J10" s="155"/>
      <c r="K10" s="156"/>
      <c r="L10" s="157">
        <f>P20</f>
      </c>
      <c r="M10" s="158">
        <f>Q20</f>
      </c>
      <c r="N10" s="148">
        <f>IF(SUM(D10:M10)=0,"",COUNTIF(K7:K11,3))</f>
        <v>0</v>
      </c>
      <c r="O10" s="149">
        <f>IF(SUM(D10:M10)=0,"",COUNTIF(J7:J11,3))</f>
        <v>3</v>
      </c>
      <c r="P10" s="62">
        <f>IF(SUM(D10:M10)=0,"",SUM(K7:K11))</f>
        <v>1</v>
      </c>
      <c r="Q10" s="63">
        <f>IF(SUM(D10:M10)=0,"",SUM(J7:J11))</f>
        <v>9</v>
      </c>
      <c r="R10" s="273"/>
      <c r="S10" s="274"/>
      <c r="T10" s="3"/>
      <c r="U10" s="150">
        <f>+V15+V17+U20+V22</f>
        <v>71</v>
      </c>
      <c r="V10" s="151">
        <f>+U15+U17+V20+U22</f>
        <v>103</v>
      </c>
      <c r="W10" s="66">
        <f>+U10-V10</f>
        <v>-32</v>
      </c>
    </row>
    <row r="11" spans="1:23" ht="14.25" thickBot="1" thickTop="1">
      <c r="A11" s="160" t="s">
        <v>155</v>
      </c>
      <c r="B11" s="161"/>
      <c r="C11" s="162"/>
      <c r="D11" s="163">
        <f>Q14</f>
      </c>
      <c r="E11" s="164">
        <f>P14</f>
      </c>
      <c r="F11" s="163">
        <f>Q18</f>
      </c>
      <c r="G11" s="164">
        <f>P18</f>
      </c>
      <c r="H11" s="163">
        <f>Q16</f>
      </c>
      <c r="I11" s="164">
        <f>P16</f>
      </c>
      <c r="J11" s="163">
        <f>Q20</f>
      </c>
      <c r="K11" s="164">
        <f>P20</f>
      </c>
      <c r="L11" s="165"/>
      <c r="M11" s="166"/>
      <c r="N11" s="167">
        <f>IF(SUM(D11:M11)=0,"",COUNTIF(M7:M11,3))</f>
      </c>
      <c r="O11" s="164">
        <f>IF(SUM(D11:M11)=0,"",COUNTIF(L7:L11,3))</f>
      </c>
      <c r="P11" s="82">
        <f>IF(SUM(D11:M11)=0,"",SUM(M7:M11))</f>
      </c>
      <c r="Q11" s="83">
        <f>IF(SUM(D11:M11)=0,"",SUM(L7:L11))</f>
      </c>
      <c r="R11" s="275"/>
      <c r="S11" s="276"/>
      <c r="T11" s="3"/>
      <c r="U11" s="150">
        <f>+V14+V16+V18+V20</f>
        <v>0</v>
      </c>
      <c r="V11" s="151">
        <f>+U14+U16+U18+U20</f>
        <v>0</v>
      </c>
      <c r="W11" s="66">
        <f>+U11-V11</f>
        <v>0</v>
      </c>
    </row>
    <row r="12" spans="1:25" ht="15.75" thickTop="1">
      <c r="A12" s="168"/>
      <c r="B12" s="85" t="s">
        <v>336</v>
      </c>
      <c r="D12" s="169"/>
      <c r="E12" s="169"/>
      <c r="F12" s="170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71"/>
      <c r="S12" s="171"/>
      <c r="T12" s="172"/>
      <c r="U12" s="173"/>
      <c r="V12" s="174" t="s">
        <v>337</v>
      </c>
      <c r="W12" s="91">
        <f>SUM(W7:W11)</f>
        <v>0</v>
      </c>
      <c r="X12" s="90" t="str">
        <f>IF(W12=0,"OK","Virhe")</f>
        <v>OK</v>
      </c>
      <c r="Y12" s="90"/>
    </row>
    <row r="13" spans="1:23" ht="15.75" thickBot="1">
      <c r="A13" s="175"/>
      <c r="B13" s="93" t="s">
        <v>338</v>
      </c>
      <c r="C13" s="176"/>
      <c r="D13" s="176"/>
      <c r="E13" s="177"/>
      <c r="F13" s="270" t="s">
        <v>51</v>
      </c>
      <c r="G13" s="271"/>
      <c r="H13" s="272" t="s">
        <v>52</v>
      </c>
      <c r="I13" s="271"/>
      <c r="J13" s="272" t="s">
        <v>53</v>
      </c>
      <c r="K13" s="271"/>
      <c r="L13" s="272" t="s">
        <v>68</v>
      </c>
      <c r="M13" s="271"/>
      <c r="N13" s="272" t="s">
        <v>69</v>
      </c>
      <c r="O13" s="271"/>
      <c r="P13" s="270" t="s">
        <v>48</v>
      </c>
      <c r="Q13" s="277"/>
      <c r="R13" s="105"/>
      <c r="S13" s="178"/>
      <c r="T13" s="179"/>
      <c r="U13" s="265" t="s">
        <v>334</v>
      </c>
      <c r="V13" s="266"/>
      <c r="W13" s="180" t="s">
        <v>357</v>
      </c>
    </row>
    <row r="14" spans="1:34" ht="15.75">
      <c r="A14" s="181" t="s">
        <v>358</v>
      </c>
      <c r="B14" s="182" t="str">
        <f>IF(B7&gt;"",B7,"")</f>
        <v>Pinja Eriksson</v>
      </c>
      <c r="C14" s="112">
        <f>IF(B11&gt;"",B11,"")</f>
      </c>
      <c r="D14" s="183"/>
      <c r="E14" s="184"/>
      <c r="F14" s="267"/>
      <c r="G14" s="268"/>
      <c r="H14" s="267"/>
      <c r="I14" s="268"/>
      <c r="J14" s="269"/>
      <c r="K14" s="268"/>
      <c r="L14" s="267"/>
      <c r="M14" s="268"/>
      <c r="N14" s="267"/>
      <c r="O14" s="268"/>
      <c r="P14" s="185">
        <f aca="true" t="shared" si="0" ref="P14:P23">IF(COUNTA(F14:N14)=0,"",COUNTIF(F14:N14,"&gt;=0"))</f>
      </c>
      <c r="Q14" s="186">
        <f aca="true" t="shared" si="1" ref="Q14:Q23">IF(COUNTA(F14:N14)=0,"",(IF(LEFT(F14,1)="-",1,0)+IF(LEFT(H14,1)="-",1,0)+IF(LEFT(J14,1)="-",1,0)+IF(LEFT(L14,1)="-",1,0)+IF(LEFT(N14,1)="-",1,0)))</f>
      </c>
      <c r="R14" s="114"/>
      <c r="S14" s="3"/>
      <c r="T14" s="179"/>
      <c r="U14" s="187">
        <f aca="true" t="shared" si="2" ref="U14:V23">+Y14+AA14+AC14+AE14+AG14</f>
        <v>0</v>
      </c>
      <c r="V14" s="188">
        <f t="shared" si="2"/>
        <v>0</v>
      </c>
      <c r="W14" s="189">
        <f aca="true" t="shared" si="3" ref="W14:W23">+U14-V14</f>
        <v>0</v>
      </c>
      <c r="Y14" s="110">
        <f aca="true" t="shared" si="4" ref="Y14:Y23">IF(F14="",0,IF(LEFT(F14,1)="-",ABS(F14),(IF(F14&gt;9,F14+2,11))))</f>
        <v>0</v>
      </c>
      <c r="Z14" s="111">
        <f aca="true" t="shared" si="5" ref="Z14:Z23">IF(F14="",0,IF(LEFT(F14,1)="-",(IF(ABS(F14)&gt;9,(ABS(F14)+2),11)),F14))</f>
        <v>0</v>
      </c>
      <c r="AA14" s="110">
        <f aca="true" t="shared" si="6" ref="AA14:AA23">IF(H14="",0,IF(LEFT(H14,1)="-",ABS(H14),(IF(H14&gt;9,H14+2,11))))</f>
        <v>0</v>
      </c>
      <c r="AB14" s="111">
        <f aca="true" t="shared" si="7" ref="AB14:AB23">IF(H14="",0,IF(LEFT(H14,1)="-",(IF(ABS(H14)&gt;9,(ABS(H14)+2),11)),H14))</f>
        <v>0</v>
      </c>
      <c r="AC14" s="110">
        <f aca="true" t="shared" si="8" ref="AC14:AC23">IF(J14="",0,IF(LEFT(J14,1)="-",ABS(J14),(IF(J14&gt;9,J14+2,11))))</f>
        <v>0</v>
      </c>
      <c r="AD14" s="111">
        <f aca="true" t="shared" si="9" ref="AD14:AD23">IF(J14="",0,IF(LEFT(J14,1)="-",(IF(ABS(J14)&gt;9,(ABS(J14)+2),11)),J14))</f>
        <v>0</v>
      </c>
      <c r="AE14" s="110">
        <f aca="true" t="shared" si="10" ref="AE14:AE23">IF(L14="",0,IF(LEFT(L14,1)="-",ABS(L14),(IF(L14&gt;9,L14+2,11))))</f>
        <v>0</v>
      </c>
      <c r="AF14" s="111">
        <f aca="true" t="shared" si="11" ref="AF14:AF23">IF(L14="",0,IF(LEFT(L14,1)="-",(IF(ABS(L14)&gt;9,(ABS(L14)+2),11)),L14))</f>
        <v>0</v>
      </c>
      <c r="AG14" s="110">
        <f aca="true" t="shared" si="12" ref="AG14:AG23">IF(N14="",0,IF(LEFT(N14,1)="-",ABS(N14),(IF(N14&gt;9,N14+2,11))))</f>
        <v>0</v>
      </c>
      <c r="AH14" s="111">
        <f aca="true" t="shared" si="13" ref="AH14:AH23">IF(N14="",0,IF(LEFT(N14,1)="-",(IF(ABS(N14)&gt;9,(ABS(N14)+2),11)),N14))</f>
        <v>0</v>
      </c>
    </row>
    <row r="15" spans="1:34" ht="15.75">
      <c r="A15" s="181" t="s">
        <v>340</v>
      </c>
      <c r="B15" s="100" t="str">
        <f>IF(B8&gt;"",B8,"")</f>
        <v>Svetlana Kirichenko</v>
      </c>
      <c r="C15" s="112" t="str">
        <f>IF(B10&gt;"",B10,"")</f>
        <v>Anna Kirichenko</v>
      </c>
      <c r="D15" s="190"/>
      <c r="E15" s="184"/>
      <c r="F15" s="264">
        <v>4</v>
      </c>
      <c r="G15" s="257"/>
      <c r="H15" s="264">
        <v>7</v>
      </c>
      <c r="I15" s="257"/>
      <c r="J15" s="264">
        <v>8</v>
      </c>
      <c r="K15" s="257"/>
      <c r="L15" s="264"/>
      <c r="M15" s="257"/>
      <c r="N15" s="264"/>
      <c r="O15" s="257"/>
      <c r="P15" s="185">
        <f t="shared" si="0"/>
        <v>3</v>
      </c>
      <c r="Q15" s="186">
        <f t="shared" si="1"/>
        <v>0</v>
      </c>
      <c r="R15" s="114"/>
      <c r="S15" s="3"/>
      <c r="T15" s="179"/>
      <c r="U15" s="191">
        <f t="shared" si="2"/>
        <v>33</v>
      </c>
      <c r="V15" s="192">
        <f t="shared" si="2"/>
        <v>19</v>
      </c>
      <c r="W15" s="193">
        <f t="shared" si="3"/>
        <v>14</v>
      </c>
      <c r="Y15" s="116">
        <f t="shared" si="4"/>
        <v>11</v>
      </c>
      <c r="Z15" s="117">
        <f t="shared" si="5"/>
        <v>4</v>
      </c>
      <c r="AA15" s="116">
        <f t="shared" si="6"/>
        <v>11</v>
      </c>
      <c r="AB15" s="117">
        <f t="shared" si="7"/>
        <v>7</v>
      </c>
      <c r="AC15" s="116">
        <f t="shared" si="8"/>
        <v>11</v>
      </c>
      <c r="AD15" s="117">
        <f t="shared" si="9"/>
        <v>8</v>
      </c>
      <c r="AE15" s="116">
        <f t="shared" si="10"/>
        <v>0</v>
      </c>
      <c r="AF15" s="117">
        <f t="shared" si="11"/>
        <v>0</v>
      </c>
      <c r="AG15" s="116">
        <f t="shared" si="12"/>
        <v>0</v>
      </c>
      <c r="AH15" s="117">
        <f t="shared" si="13"/>
        <v>0</v>
      </c>
    </row>
    <row r="16" spans="1:34" ht="16.5" thickBot="1">
      <c r="A16" s="181" t="s">
        <v>359</v>
      </c>
      <c r="B16" s="194" t="str">
        <f>IF(B9&gt;"",B9,"")</f>
        <v>Larisa Kougya</v>
      </c>
      <c r="C16" s="195">
        <f>IF(B11&gt;"",B11,"")</f>
      </c>
      <c r="D16" s="196"/>
      <c r="E16" s="197"/>
      <c r="F16" s="258"/>
      <c r="G16" s="259"/>
      <c r="H16" s="258"/>
      <c r="I16" s="259"/>
      <c r="J16" s="258"/>
      <c r="K16" s="259"/>
      <c r="L16" s="258"/>
      <c r="M16" s="259"/>
      <c r="N16" s="258"/>
      <c r="O16" s="259"/>
      <c r="P16" s="185">
        <f t="shared" si="0"/>
      </c>
      <c r="Q16" s="186">
        <f t="shared" si="1"/>
      </c>
      <c r="R16" s="114"/>
      <c r="S16" s="3"/>
      <c r="T16" s="179"/>
      <c r="U16" s="191">
        <f t="shared" si="2"/>
        <v>0</v>
      </c>
      <c r="V16" s="192">
        <f t="shared" si="2"/>
        <v>0</v>
      </c>
      <c r="W16" s="193">
        <f t="shared" si="3"/>
        <v>0</v>
      </c>
      <c r="Y16" s="116">
        <f t="shared" si="4"/>
        <v>0</v>
      </c>
      <c r="Z16" s="117">
        <f t="shared" si="5"/>
        <v>0</v>
      </c>
      <c r="AA16" s="116">
        <f t="shared" si="6"/>
        <v>0</v>
      </c>
      <c r="AB16" s="117">
        <f t="shared" si="7"/>
        <v>0</v>
      </c>
      <c r="AC16" s="116">
        <f t="shared" si="8"/>
        <v>0</v>
      </c>
      <c r="AD16" s="117">
        <f t="shared" si="9"/>
        <v>0</v>
      </c>
      <c r="AE16" s="116">
        <f t="shared" si="10"/>
        <v>0</v>
      </c>
      <c r="AF16" s="117">
        <f t="shared" si="11"/>
        <v>0</v>
      </c>
      <c r="AG16" s="116">
        <f t="shared" si="12"/>
        <v>0</v>
      </c>
      <c r="AH16" s="117">
        <f t="shared" si="13"/>
        <v>0</v>
      </c>
    </row>
    <row r="17" spans="1:34" ht="15.75">
      <c r="A17" s="181" t="s">
        <v>360</v>
      </c>
      <c r="B17" s="100" t="str">
        <f>IF(B7&gt;"",B7,"")</f>
        <v>Pinja Eriksson</v>
      </c>
      <c r="C17" s="112" t="str">
        <f>IF(B10&gt;"",B10,"")</f>
        <v>Anna Kirichenko</v>
      </c>
      <c r="D17" s="183"/>
      <c r="E17" s="184"/>
      <c r="F17" s="262">
        <v>3</v>
      </c>
      <c r="G17" s="263"/>
      <c r="H17" s="262">
        <v>9</v>
      </c>
      <c r="I17" s="263"/>
      <c r="J17" s="262">
        <v>7</v>
      </c>
      <c r="K17" s="263"/>
      <c r="L17" s="262"/>
      <c r="M17" s="263"/>
      <c r="N17" s="262"/>
      <c r="O17" s="263"/>
      <c r="P17" s="185">
        <f t="shared" si="0"/>
        <v>3</v>
      </c>
      <c r="Q17" s="186">
        <f t="shared" si="1"/>
        <v>0</v>
      </c>
      <c r="R17" s="114"/>
      <c r="S17" s="3"/>
      <c r="T17" s="179"/>
      <c r="U17" s="191">
        <f t="shared" si="2"/>
        <v>33</v>
      </c>
      <c r="V17" s="192">
        <f t="shared" si="2"/>
        <v>19</v>
      </c>
      <c r="W17" s="193">
        <f t="shared" si="3"/>
        <v>14</v>
      </c>
      <c r="Y17" s="116">
        <f t="shared" si="4"/>
        <v>11</v>
      </c>
      <c r="Z17" s="117">
        <f t="shared" si="5"/>
        <v>3</v>
      </c>
      <c r="AA17" s="116">
        <f t="shared" si="6"/>
        <v>11</v>
      </c>
      <c r="AB17" s="117">
        <f t="shared" si="7"/>
        <v>9</v>
      </c>
      <c r="AC17" s="116">
        <f t="shared" si="8"/>
        <v>11</v>
      </c>
      <c r="AD17" s="117">
        <f t="shared" si="9"/>
        <v>7</v>
      </c>
      <c r="AE17" s="116">
        <f t="shared" si="10"/>
        <v>0</v>
      </c>
      <c r="AF17" s="117">
        <f t="shared" si="11"/>
        <v>0</v>
      </c>
      <c r="AG17" s="116">
        <f t="shared" si="12"/>
        <v>0</v>
      </c>
      <c r="AH17" s="117">
        <f t="shared" si="13"/>
        <v>0</v>
      </c>
    </row>
    <row r="18" spans="1:34" ht="15.75">
      <c r="A18" s="181" t="s">
        <v>361</v>
      </c>
      <c r="B18" s="100" t="str">
        <f>IF(B8&gt;"",B8,"")</f>
        <v>Svetlana Kirichenko</v>
      </c>
      <c r="C18" s="112">
        <f>IF(B11&gt;"",B11,"")</f>
      </c>
      <c r="D18" s="190"/>
      <c r="E18" s="184"/>
      <c r="F18" s="260"/>
      <c r="G18" s="261"/>
      <c r="H18" s="260"/>
      <c r="I18" s="261"/>
      <c r="J18" s="260"/>
      <c r="K18" s="261"/>
      <c r="L18" s="256"/>
      <c r="M18" s="257"/>
      <c r="N18" s="256"/>
      <c r="O18" s="257"/>
      <c r="P18" s="185">
        <f t="shared" si="0"/>
      </c>
      <c r="Q18" s="186">
        <f t="shared" si="1"/>
      </c>
      <c r="R18" s="114"/>
      <c r="S18" s="3"/>
      <c r="T18" s="179"/>
      <c r="U18" s="191">
        <f t="shared" si="2"/>
        <v>0</v>
      </c>
      <c r="V18" s="192">
        <f t="shared" si="2"/>
        <v>0</v>
      </c>
      <c r="W18" s="193">
        <f t="shared" si="3"/>
        <v>0</v>
      </c>
      <c r="Y18" s="116">
        <f t="shared" si="4"/>
        <v>0</v>
      </c>
      <c r="Z18" s="117">
        <f t="shared" si="5"/>
        <v>0</v>
      </c>
      <c r="AA18" s="116">
        <f t="shared" si="6"/>
        <v>0</v>
      </c>
      <c r="AB18" s="117">
        <f t="shared" si="7"/>
        <v>0</v>
      </c>
      <c r="AC18" s="116">
        <f t="shared" si="8"/>
        <v>0</v>
      </c>
      <c r="AD18" s="117">
        <f t="shared" si="9"/>
        <v>0</v>
      </c>
      <c r="AE18" s="116">
        <f t="shared" si="10"/>
        <v>0</v>
      </c>
      <c r="AF18" s="117">
        <f t="shared" si="11"/>
        <v>0</v>
      </c>
      <c r="AG18" s="116">
        <f t="shared" si="12"/>
        <v>0</v>
      </c>
      <c r="AH18" s="117">
        <f t="shared" si="13"/>
        <v>0</v>
      </c>
    </row>
    <row r="19" spans="1:34" ht="16.5" thickBot="1">
      <c r="A19" s="181" t="s">
        <v>339</v>
      </c>
      <c r="B19" s="194" t="str">
        <f>IF(B7&gt;"",B7,"")</f>
        <v>Pinja Eriksson</v>
      </c>
      <c r="C19" s="195" t="str">
        <f>IF(B9&gt;"",B9,"")</f>
        <v>Larisa Kougya</v>
      </c>
      <c r="D19" s="196"/>
      <c r="E19" s="197"/>
      <c r="F19" s="258">
        <v>7</v>
      </c>
      <c r="G19" s="259"/>
      <c r="H19" s="258">
        <v>-13</v>
      </c>
      <c r="I19" s="259"/>
      <c r="J19" s="258">
        <v>3</v>
      </c>
      <c r="K19" s="259"/>
      <c r="L19" s="258">
        <v>10</v>
      </c>
      <c r="M19" s="259"/>
      <c r="N19" s="258"/>
      <c r="O19" s="259"/>
      <c r="P19" s="185">
        <f t="shared" si="0"/>
        <v>3</v>
      </c>
      <c r="Q19" s="186">
        <f t="shared" si="1"/>
        <v>1</v>
      </c>
      <c r="R19" s="114"/>
      <c r="S19" s="3"/>
      <c r="T19" s="179"/>
      <c r="U19" s="191">
        <f t="shared" si="2"/>
        <v>47</v>
      </c>
      <c r="V19" s="192">
        <f t="shared" si="2"/>
        <v>35</v>
      </c>
      <c r="W19" s="193">
        <f t="shared" si="3"/>
        <v>12</v>
      </c>
      <c r="Y19" s="129">
        <f t="shared" si="4"/>
        <v>11</v>
      </c>
      <c r="Z19" s="130">
        <f t="shared" si="5"/>
        <v>7</v>
      </c>
      <c r="AA19" s="129">
        <f t="shared" si="6"/>
        <v>13</v>
      </c>
      <c r="AB19" s="130">
        <f t="shared" si="7"/>
        <v>15</v>
      </c>
      <c r="AC19" s="129">
        <f t="shared" si="8"/>
        <v>11</v>
      </c>
      <c r="AD19" s="130">
        <f t="shared" si="9"/>
        <v>3</v>
      </c>
      <c r="AE19" s="129">
        <f t="shared" si="10"/>
        <v>12</v>
      </c>
      <c r="AF19" s="130">
        <f t="shared" si="11"/>
        <v>10</v>
      </c>
      <c r="AG19" s="129">
        <f t="shared" si="12"/>
        <v>0</v>
      </c>
      <c r="AH19" s="130">
        <f t="shared" si="13"/>
        <v>0</v>
      </c>
    </row>
    <row r="20" spans="1:34" ht="15.75">
      <c r="A20" s="181" t="s">
        <v>362</v>
      </c>
      <c r="B20" s="100" t="str">
        <f>IF(B10&gt;"",B10,"")</f>
        <v>Anna Kirichenko</v>
      </c>
      <c r="C20" s="112">
        <f>IF(B11&gt;"",B11,"")</f>
      </c>
      <c r="D20" s="183"/>
      <c r="E20" s="184"/>
      <c r="F20" s="262"/>
      <c r="G20" s="263"/>
      <c r="H20" s="262"/>
      <c r="I20" s="263"/>
      <c r="J20" s="262"/>
      <c r="K20" s="263"/>
      <c r="L20" s="262"/>
      <c r="M20" s="263"/>
      <c r="N20" s="262"/>
      <c r="O20" s="263"/>
      <c r="P20" s="185">
        <f t="shared" si="0"/>
      </c>
      <c r="Q20" s="186">
        <f t="shared" si="1"/>
      </c>
      <c r="R20" s="114"/>
      <c r="S20" s="3"/>
      <c r="T20" s="179"/>
      <c r="U20" s="191">
        <f t="shared" si="2"/>
        <v>0</v>
      </c>
      <c r="V20" s="192">
        <f t="shared" si="2"/>
        <v>0</v>
      </c>
      <c r="W20" s="193">
        <f t="shared" si="3"/>
        <v>0</v>
      </c>
      <c r="Y20" s="110">
        <f t="shared" si="4"/>
        <v>0</v>
      </c>
      <c r="Z20" s="111">
        <f t="shared" si="5"/>
        <v>0</v>
      </c>
      <c r="AA20" s="110">
        <f t="shared" si="6"/>
        <v>0</v>
      </c>
      <c r="AB20" s="111">
        <f t="shared" si="7"/>
        <v>0</v>
      </c>
      <c r="AC20" s="110">
        <f t="shared" si="8"/>
        <v>0</v>
      </c>
      <c r="AD20" s="111">
        <f t="shared" si="9"/>
        <v>0</v>
      </c>
      <c r="AE20" s="110">
        <f t="shared" si="10"/>
        <v>0</v>
      </c>
      <c r="AF20" s="111">
        <f t="shared" si="11"/>
        <v>0</v>
      </c>
      <c r="AG20" s="110">
        <f t="shared" si="12"/>
        <v>0</v>
      </c>
      <c r="AH20" s="111">
        <f t="shared" si="13"/>
        <v>0</v>
      </c>
    </row>
    <row r="21" spans="1:34" ht="15.75">
      <c r="A21" s="181" t="s">
        <v>342</v>
      </c>
      <c r="B21" s="100" t="str">
        <f>IF(B8&gt;"",B8,"")</f>
        <v>Svetlana Kirichenko</v>
      </c>
      <c r="C21" s="112" t="str">
        <f>IF(B9&gt;"",B9,"")</f>
        <v>Larisa Kougya</v>
      </c>
      <c r="D21" s="190"/>
      <c r="E21" s="184"/>
      <c r="F21" s="260">
        <v>4</v>
      </c>
      <c r="G21" s="261"/>
      <c r="H21" s="260">
        <v>-3</v>
      </c>
      <c r="I21" s="261"/>
      <c r="J21" s="260">
        <v>5</v>
      </c>
      <c r="K21" s="261"/>
      <c r="L21" s="256">
        <v>-10</v>
      </c>
      <c r="M21" s="257"/>
      <c r="N21" s="256">
        <v>-7</v>
      </c>
      <c r="O21" s="257"/>
      <c r="P21" s="185">
        <f t="shared" si="0"/>
        <v>2</v>
      </c>
      <c r="Q21" s="186">
        <f t="shared" si="1"/>
        <v>3</v>
      </c>
      <c r="R21" s="114"/>
      <c r="S21" s="3"/>
      <c r="T21" s="179"/>
      <c r="U21" s="191">
        <f t="shared" si="2"/>
        <v>42</v>
      </c>
      <c r="V21" s="192">
        <f t="shared" si="2"/>
        <v>43</v>
      </c>
      <c r="W21" s="193">
        <f t="shared" si="3"/>
        <v>-1</v>
      </c>
      <c r="Y21" s="116">
        <f t="shared" si="4"/>
        <v>11</v>
      </c>
      <c r="Z21" s="117">
        <f t="shared" si="5"/>
        <v>4</v>
      </c>
      <c r="AA21" s="116">
        <f t="shared" si="6"/>
        <v>3</v>
      </c>
      <c r="AB21" s="117">
        <f t="shared" si="7"/>
        <v>11</v>
      </c>
      <c r="AC21" s="116">
        <f t="shared" si="8"/>
        <v>11</v>
      </c>
      <c r="AD21" s="117">
        <f t="shared" si="9"/>
        <v>5</v>
      </c>
      <c r="AE21" s="116">
        <f t="shared" si="10"/>
        <v>10</v>
      </c>
      <c r="AF21" s="117">
        <f t="shared" si="11"/>
        <v>12</v>
      </c>
      <c r="AG21" s="116">
        <f t="shared" si="12"/>
        <v>7</v>
      </c>
      <c r="AH21" s="117">
        <f t="shared" si="13"/>
        <v>11</v>
      </c>
    </row>
    <row r="22" spans="1:34" ht="16.5" thickBot="1">
      <c r="A22" s="181" t="s">
        <v>363</v>
      </c>
      <c r="B22" s="194" t="str">
        <f>IF(B9&gt;"",B9,"")</f>
        <v>Larisa Kougya</v>
      </c>
      <c r="C22" s="195" t="str">
        <f>IF(B10&gt;"",B10,"")</f>
        <v>Anna Kirichenko</v>
      </c>
      <c r="D22" s="196"/>
      <c r="E22" s="197"/>
      <c r="F22" s="258">
        <v>3</v>
      </c>
      <c r="G22" s="259"/>
      <c r="H22" s="258">
        <v>-3</v>
      </c>
      <c r="I22" s="259"/>
      <c r="J22" s="258">
        <v>10</v>
      </c>
      <c r="K22" s="259"/>
      <c r="L22" s="258">
        <v>9</v>
      </c>
      <c r="M22" s="259"/>
      <c r="N22" s="258"/>
      <c r="O22" s="259"/>
      <c r="P22" s="185">
        <f t="shared" si="0"/>
        <v>3</v>
      </c>
      <c r="Q22" s="186">
        <f t="shared" si="1"/>
        <v>1</v>
      </c>
      <c r="R22" s="114"/>
      <c r="S22" s="3"/>
      <c r="T22" s="179"/>
      <c r="U22" s="191">
        <f t="shared" si="2"/>
        <v>37</v>
      </c>
      <c r="V22" s="192">
        <f t="shared" si="2"/>
        <v>33</v>
      </c>
      <c r="W22" s="193">
        <f t="shared" si="3"/>
        <v>4</v>
      </c>
      <c r="Y22" s="116">
        <f t="shared" si="4"/>
        <v>11</v>
      </c>
      <c r="Z22" s="117">
        <f t="shared" si="5"/>
        <v>3</v>
      </c>
      <c r="AA22" s="116">
        <f t="shared" si="6"/>
        <v>3</v>
      </c>
      <c r="AB22" s="117">
        <f t="shared" si="7"/>
        <v>11</v>
      </c>
      <c r="AC22" s="116">
        <f t="shared" si="8"/>
        <v>12</v>
      </c>
      <c r="AD22" s="117">
        <f t="shared" si="9"/>
        <v>10</v>
      </c>
      <c r="AE22" s="116">
        <f t="shared" si="10"/>
        <v>11</v>
      </c>
      <c r="AF22" s="117">
        <f t="shared" si="11"/>
        <v>9</v>
      </c>
      <c r="AG22" s="116">
        <f t="shared" si="12"/>
        <v>0</v>
      </c>
      <c r="AH22" s="117">
        <f t="shared" si="13"/>
        <v>0</v>
      </c>
    </row>
    <row r="23" spans="1:34" ht="16.5" thickBot="1">
      <c r="A23" s="198" t="s">
        <v>343</v>
      </c>
      <c r="B23" s="121" t="str">
        <f>IF(B7&gt;"",B7,"")</f>
        <v>Pinja Eriksson</v>
      </c>
      <c r="C23" s="122" t="str">
        <f>IF(B8&gt;"",B8,"")</f>
        <v>Svetlana Kirichenko</v>
      </c>
      <c r="D23" s="199"/>
      <c r="E23" s="200"/>
      <c r="F23" s="254">
        <v>-8</v>
      </c>
      <c r="G23" s="255"/>
      <c r="H23" s="254">
        <v>5</v>
      </c>
      <c r="I23" s="255"/>
      <c r="J23" s="254">
        <v>6</v>
      </c>
      <c r="K23" s="255"/>
      <c r="L23" s="254">
        <v>-8</v>
      </c>
      <c r="M23" s="255"/>
      <c r="N23" s="254">
        <v>2</v>
      </c>
      <c r="O23" s="255"/>
      <c r="P23" s="201">
        <f t="shared" si="0"/>
        <v>3</v>
      </c>
      <c r="Q23" s="202">
        <f t="shared" si="1"/>
        <v>2</v>
      </c>
      <c r="R23" s="127"/>
      <c r="S23" s="203"/>
      <c r="T23" s="179"/>
      <c r="U23" s="204">
        <f t="shared" si="2"/>
        <v>49</v>
      </c>
      <c r="V23" s="205">
        <f t="shared" si="2"/>
        <v>35</v>
      </c>
      <c r="W23" s="206">
        <f t="shared" si="3"/>
        <v>14</v>
      </c>
      <c r="Y23" s="116">
        <f t="shared" si="4"/>
        <v>8</v>
      </c>
      <c r="Z23" s="117">
        <f t="shared" si="5"/>
        <v>11</v>
      </c>
      <c r="AA23" s="116">
        <f t="shared" si="6"/>
        <v>11</v>
      </c>
      <c r="AB23" s="117">
        <f t="shared" si="7"/>
        <v>5</v>
      </c>
      <c r="AC23" s="116">
        <f t="shared" si="8"/>
        <v>11</v>
      </c>
      <c r="AD23" s="117">
        <f t="shared" si="9"/>
        <v>6</v>
      </c>
      <c r="AE23" s="116">
        <f t="shared" si="10"/>
        <v>8</v>
      </c>
      <c r="AF23" s="117">
        <f t="shared" si="11"/>
        <v>11</v>
      </c>
      <c r="AG23" s="116">
        <f t="shared" si="12"/>
        <v>11</v>
      </c>
      <c r="AH23" s="117">
        <f t="shared" si="13"/>
        <v>2</v>
      </c>
    </row>
    <row r="24" ht="13.5" thickTop="1"/>
  </sheetData>
  <mergeCells count="77">
    <mergeCell ref="J4:M4"/>
    <mergeCell ref="N4:P4"/>
    <mergeCell ref="Q4:S4"/>
    <mergeCell ref="D5:F5"/>
    <mergeCell ref="G5:I5"/>
    <mergeCell ref="J5:M5"/>
    <mergeCell ref="Q5:S5"/>
    <mergeCell ref="N5:P5"/>
    <mergeCell ref="D6:E6"/>
    <mergeCell ref="F6:G6"/>
    <mergeCell ref="H6:I6"/>
    <mergeCell ref="J6:K6"/>
    <mergeCell ref="R9:S9"/>
    <mergeCell ref="R10:S10"/>
    <mergeCell ref="R11:S11"/>
    <mergeCell ref="L6:M6"/>
    <mergeCell ref="R6:S6"/>
    <mergeCell ref="R7:S7"/>
    <mergeCell ref="R8:S8"/>
    <mergeCell ref="P6:Q6"/>
    <mergeCell ref="N13:O13"/>
    <mergeCell ref="F14:G14"/>
    <mergeCell ref="H14:I14"/>
    <mergeCell ref="J14:K14"/>
    <mergeCell ref="L14:M14"/>
    <mergeCell ref="N14:O14"/>
    <mergeCell ref="F13:G13"/>
    <mergeCell ref="H13:I13"/>
    <mergeCell ref="J13:K13"/>
    <mergeCell ref="L13:M13"/>
    <mergeCell ref="N15:O15"/>
    <mergeCell ref="F16:G16"/>
    <mergeCell ref="H16:I16"/>
    <mergeCell ref="J16:K16"/>
    <mergeCell ref="L16:M16"/>
    <mergeCell ref="N16:O16"/>
    <mergeCell ref="F15:G15"/>
    <mergeCell ref="H15:I15"/>
    <mergeCell ref="J15:K15"/>
    <mergeCell ref="L15:M15"/>
    <mergeCell ref="J18:K18"/>
    <mergeCell ref="L18:M18"/>
    <mergeCell ref="N18:O18"/>
    <mergeCell ref="F17:G17"/>
    <mergeCell ref="H17:I17"/>
    <mergeCell ref="J17:K17"/>
    <mergeCell ref="L17:M17"/>
    <mergeCell ref="P13:Q13"/>
    <mergeCell ref="U13:V13"/>
    <mergeCell ref="F19:G19"/>
    <mergeCell ref="H19:I19"/>
    <mergeCell ref="J19:K19"/>
    <mergeCell ref="L19:M19"/>
    <mergeCell ref="N19:O19"/>
    <mergeCell ref="N17:O17"/>
    <mergeCell ref="F18:G18"/>
    <mergeCell ref="H18:I18"/>
    <mergeCell ref="N20:O20"/>
    <mergeCell ref="F21:G21"/>
    <mergeCell ref="H21:I21"/>
    <mergeCell ref="J21:K21"/>
    <mergeCell ref="L21:M21"/>
    <mergeCell ref="N21:O21"/>
    <mergeCell ref="F20:G20"/>
    <mergeCell ref="H20:I20"/>
    <mergeCell ref="J20:K20"/>
    <mergeCell ref="L20:M20"/>
    <mergeCell ref="N22:O22"/>
    <mergeCell ref="F23:G23"/>
    <mergeCell ref="H23:I23"/>
    <mergeCell ref="J23:K23"/>
    <mergeCell ref="L23:M23"/>
    <mergeCell ref="N23:O23"/>
    <mergeCell ref="F22:G22"/>
    <mergeCell ref="H22:I22"/>
    <mergeCell ref="J22:K22"/>
    <mergeCell ref="L22:M22"/>
  </mergeCells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9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L71"/>
  <sheetViews>
    <sheetView view="pageBreakPreview" zoomScale="60" zoomScaleNormal="60" workbookViewId="0" topLeftCell="A3">
      <selection activeCell="A46" sqref="A46"/>
    </sheetView>
  </sheetViews>
  <sheetFormatPr defaultColWidth="9.140625" defaultRowHeight="12.75"/>
  <cols>
    <col min="1" max="1" width="19.140625" style="0" customWidth="1"/>
    <col min="2" max="2" width="19.28125" style="0" customWidth="1"/>
    <col min="3" max="3" width="12.421875" style="0" customWidth="1"/>
  </cols>
  <sheetData>
    <row r="1" ht="12.75">
      <c r="A1" t="s">
        <v>407</v>
      </c>
    </row>
    <row r="3" spans="1:38" ht="13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6.5" thickTop="1">
      <c r="A4" s="32"/>
      <c r="B4" s="33"/>
      <c r="C4" s="34"/>
      <c r="D4" s="34"/>
      <c r="E4" s="34"/>
      <c r="F4" s="35"/>
      <c r="G4" s="34"/>
      <c r="H4" s="36" t="s">
        <v>324</v>
      </c>
      <c r="I4" s="37"/>
      <c r="J4" s="213" t="s">
        <v>392</v>
      </c>
      <c r="K4" s="214"/>
      <c r="L4" s="214"/>
      <c r="M4" s="215"/>
      <c r="N4" s="216" t="s">
        <v>325</v>
      </c>
      <c r="O4" s="217"/>
      <c r="P4" s="217"/>
      <c r="Q4" s="218" t="s">
        <v>4</v>
      </c>
      <c r="R4" s="219"/>
      <c r="S4" s="220"/>
      <c r="AI4" s="13"/>
      <c r="AJ4" s="13"/>
      <c r="AK4" s="13"/>
      <c r="AL4" s="13"/>
    </row>
    <row r="5" spans="1:38" ht="16.5" thickBot="1">
      <c r="A5" s="38"/>
      <c r="B5" s="39"/>
      <c r="C5" s="40" t="s">
        <v>326</v>
      </c>
      <c r="D5" s="232"/>
      <c r="E5" s="233"/>
      <c r="F5" s="234"/>
      <c r="G5" s="235" t="s">
        <v>327</v>
      </c>
      <c r="H5" s="236"/>
      <c r="I5" s="236"/>
      <c r="J5" s="237"/>
      <c r="K5" s="237"/>
      <c r="L5" s="237"/>
      <c r="M5" s="238"/>
      <c r="N5" s="41" t="s">
        <v>328</v>
      </c>
      <c r="O5" s="42"/>
      <c r="P5" s="42"/>
      <c r="Q5" s="222"/>
      <c r="R5" s="222"/>
      <c r="S5" s="223"/>
      <c r="AI5" s="13"/>
      <c r="AJ5" s="13"/>
      <c r="AK5" s="13"/>
      <c r="AL5" s="13"/>
    </row>
    <row r="6" spans="1:38" ht="15.75" thickTop="1">
      <c r="A6" s="43"/>
      <c r="B6" s="44" t="s">
        <v>329</v>
      </c>
      <c r="C6" s="45" t="s">
        <v>330</v>
      </c>
      <c r="D6" s="226" t="s">
        <v>154</v>
      </c>
      <c r="E6" s="227"/>
      <c r="F6" s="226" t="s">
        <v>157</v>
      </c>
      <c r="G6" s="227"/>
      <c r="H6" s="226" t="s">
        <v>331</v>
      </c>
      <c r="I6" s="227"/>
      <c r="J6" s="226" t="s">
        <v>156</v>
      </c>
      <c r="K6" s="227"/>
      <c r="L6" s="226"/>
      <c r="M6" s="227"/>
      <c r="N6" s="46" t="s">
        <v>236</v>
      </c>
      <c r="O6" s="47" t="s">
        <v>332</v>
      </c>
      <c r="P6" s="48" t="s">
        <v>333</v>
      </c>
      <c r="Q6" s="49"/>
      <c r="R6" s="228" t="s">
        <v>50</v>
      </c>
      <c r="S6" s="229"/>
      <c r="U6" s="50" t="s">
        <v>334</v>
      </c>
      <c r="V6" s="51"/>
      <c r="W6" s="52" t="s">
        <v>335</v>
      </c>
      <c r="AI6" s="13"/>
      <c r="AJ6" s="13"/>
      <c r="AK6" s="13"/>
      <c r="AL6" s="13"/>
    </row>
    <row r="7" spans="1:38" ht="12.75">
      <c r="A7" s="53" t="s">
        <v>154</v>
      </c>
      <c r="B7" s="54" t="s">
        <v>414</v>
      </c>
      <c r="C7" s="55" t="s">
        <v>33</v>
      </c>
      <c r="D7" s="56"/>
      <c r="E7" s="57"/>
      <c r="F7" s="58">
        <f>+P17</f>
        <v>3</v>
      </c>
      <c r="G7" s="59">
        <f>+Q17</f>
        <v>1</v>
      </c>
      <c r="H7" s="58">
        <f>P13</f>
        <v>3</v>
      </c>
      <c r="I7" s="59">
        <f>Q13</f>
        <v>0</v>
      </c>
      <c r="J7" s="58">
        <f>P15</f>
        <v>3</v>
      </c>
      <c r="K7" s="59">
        <f>Q15</f>
        <v>0</v>
      </c>
      <c r="L7" s="58"/>
      <c r="M7" s="59"/>
      <c r="N7" s="60">
        <f>IF(SUM(D7:M7)=0,"",COUNTIF(E7:E10,"3"))</f>
        <v>3</v>
      </c>
      <c r="O7" s="61">
        <f>IF(SUM(E7:N7)=0,"",COUNTIF(D7:D10,"3"))</f>
        <v>0</v>
      </c>
      <c r="P7" s="62">
        <f>IF(SUM(D7:M7)=0,"",SUM(E7:E10))</f>
        <v>9</v>
      </c>
      <c r="Q7" s="63">
        <f>IF(SUM(D7:M7)=0,"",SUM(D7:D10))</f>
        <v>1</v>
      </c>
      <c r="R7" s="221"/>
      <c r="S7" s="212"/>
      <c r="U7" s="64">
        <f>+U13+U15+U17</f>
        <v>107</v>
      </c>
      <c r="V7" s="65">
        <f>+V13+V15+V17</f>
        <v>49</v>
      </c>
      <c r="W7" s="66">
        <f>+U7-V7</f>
        <v>58</v>
      </c>
      <c r="AI7" s="13"/>
      <c r="AJ7" s="13"/>
      <c r="AK7" s="13"/>
      <c r="AL7" s="13"/>
    </row>
    <row r="8" spans="1:38" ht="12.75">
      <c r="A8" s="67" t="s">
        <v>157</v>
      </c>
      <c r="B8" s="54" t="s">
        <v>88</v>
      </c>
      <c r="C8" s="68" t="s">
        <v>39</v>
      </c>
      <c r="D8" s="69">
        <f>+Q17</f>
        <v>1</v>
      </c>
      <c r="E8" s="70">
        <f>+P17</f>
        <v>3</v>
      </c>
      <c r="F8" s="71"/>
      <c r="G8" s="72"/>
      <c r="H8" s="69">
        <f>P16</f>
        <v>3</v>
      </c>
      <c r="I8" s="70">
        <f>Q16</f>
        <v>0</v>
      </c>
      <c r="J8" s="69">
        <f>P14</f>
        <v>3</v>
      </c>
      <c r="K8" s="70">
        <f>Q14</f>
        <v>0</v>
      </c>
      <c r="L8" s="69"/>
      <c r="M8" s="70"/>
      <c r="N8" s="60">
        <f>IF(SUM(D8:M8)=0,"",COUNTIF(G7:G10,"3"))</f>
        <v>2</v>
      </c>
      <c r="O8" s="61">
        <f>IF(SUM(E8:N8)=0,"",COUNTIF(F7:F10,"3"))</f>
        <v>1</v>
      </c>
      <c r="P8" s="62">
        <f>IF(SUM(D8:M8)=0,"",SUM(G7:G10))</f>
        <v>7</v>
      </c>
      <c r="Q8" s="63">
        <f>IF(SUM(D8:M8)=0,"",SUM(F7:F10))</f>
        <v>3</v>
      </c>
      <c r="R8" s="221"/>
      <c r="S8" s="212"/>
      <c r="U8" s="64">
        <f>+U14+U16+V17</f>
        <v>94</v>
      </c>
      <c r="V8" s="65">
        <f>+V14+V16+U17</f>
        <v>64</v>
      </c>
      <c r="W8" s="66">
        <f>+U8-V8</f>
        <v>30</v>
      </c>
      <c r="AI8" s="13"/>
      <c r="AJ8" s="13"/>
      <c r="AK8" s="13"/>
      <c r="AL8" s="13"/>
    </row>
    <row r="9" spans="1:38" ht="12.75">
      <c r="A9" s="67" t="s">
        <v>331</v>
      </c>
      <c r="B9" s="54" t="s">
        <v>182</v>
      </c>
      <c r="C9" s="68" t="s">
        <v>135</v>
      </c>
      <c r="D9" s="69">
        <f>+Q13</f>
        <v>0</v>
      </c>
      <c r="E9" s="70">
        <f>+P13</f>
        <v>3</v>
      </c>
      <c r="F9" s="69">
        <f>Q16</f>
        <v>0</v>
      </c>
      <c r="G9" s="70">
        <f>P16</f>
        <v>3</v>
      </c>
      <c r="H9" s="71"/>
      <c r="I9" s="72"/>
      <c r="J9" s="69">
        <f>P18</f>
        <v>0</v>
      </c>
      <c r="K9" s="70">
        <f>Q18</f>
        <v>3</v>
      </c>
      <c r="L9" s="69"/>
      <c r="M9" s="70"/>
      <c r="N9" s="60">
        <f>IF(SUM(D9:M9)=0,"",COUNTIF(I7:I10,"3"))</f>
        <v>0</v>
      </c>
      <c r="O9" s="61">
        <f>IF(SUM(E9:N9)=0,"",COUNTIF(H7:H10,"3"))</f>
        <v>3</v>
      </c>
      <c r="P9" s="62">
        <f>IF(SUM(D9:M9)=0,"",SUM(I7:I10))</f>
        <v>0</v>
      </c>
      <c r="Q9" s="63">
        <f>IF(SUM(D9:M9)=0,"",SUM(H7:H10))</f>
        <v>9</v>
      </c>
      <c r="R9" s="221"/>
      <c r="S9" s="212"/>
      <c r="U9" s="64">
        <f>+V13+V16+U18</f>
        <v>36</v>
      </c>
      <c r="V9" s="65">
        <f>+U13+U16+V18</f>
        <v>101</v>
      </c>
      <c r="W9" s="66">
        <f>+U9-V9</f>
        <v>-65</v>
      </c>
      <c r="AI9" s="13"/>
      <c r="AJ9" s="13"/>
      <c r="AK9" s="13"/>
      <c r="AL9" s="13"/>
    </row>
    <row r="10" spans="1:38" ht="13.5" thickBot="1">
      <c r="A10" s="73" t="s">
        <v>156</v>
      </c>
      <c r="B10" s="74" t="s">
        <v>352</v>
      </c>
      <c r="C10" s="75" t="s">
        <v>189</v>
      </c>
      <c r="D10" s="76">
        <f>Q15</f>
        <v>0</v>
      </c>
      <c r="E10" s="77">
        <f>P15</f>
        <v>3</v>
      </c>
      <c r="F10" s="76">
        <f>Q14</f>
        <v>0</v>
      </c>
      <c r="G10" s="77">
        <f>P14</f>
        <v>3</v>
      </c>
      <c r="H10" s="76">
        <f>Q18</f>
        <v>3</v>
      </c>
      <c r="I10" s="77">
        <f>P18</f>
        <v>0</v>
      </c>
      <c r="J10" s="78"/>
      <c r="K10" s="79"/>
      <c r="L10" s="76"/>
      <c r="M10" s="77"/>
      <c r="N10" s="80">
        <f>IF(SUM(D10:M10)=0,"",COUNTIF(K7:K10,"3"))</f>
        <v>1</v>
      </c>
      <c r="O10" s="81">
        <f>IF(SUM(E10:N10)=0,"",COUNTIF(J7:J10,"3"))</f>
        <v>2</v>
      </c>
      <c r="P10" s="82">
        <f>IF(SUM(D10:M11)=0,"",SUM(K7:K10))</f>
        <v>3</v>
      </c>
      <c r="Q10" s="83">
        <f>IF(SUM(D10:M10)=0,"",SUM(J7:J10))</f>
        <v>6</v>
      </c>
      <c r="R10" s="224"/>
      <c r="S10" s="225"/>
      <c r="U10" s="64">
        <f>+V14+V15+V18</f>
        <v>59</v>
      </c>
      <c r="V10" s="65">
        <f>+U14+U15+U18</f>
        <v>82</v>
      </c>
      <c r="W10" s="66">
        <f>+U10-V10</f>
        <v>-23</v>
      </c>
      <c r="AI10" s="13"/>
      <c r="AJ10" s="13"/>
      <c r="AK10" s="13"/>
      <c r="AL10" s="13"/>
    </row>
    <row r="11" spans="1:38" ht="15.75" thickTop="1">
      <c r="A11" s="84"/>
      <c r="B11" s="85" t="s">
        <v>336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8"/>
      <c r="U11" s="89"/>
      <c r="V11" s="90" t="s">
        <v>337</v>
      </c>
      <c r="W11" s="91">
        <f>SUM(W7:W10)</f>
        <v>0</v>
      </c>
      <c r="X11" s="90" t="str">
        <f>IF(W11=0,"OK","Virhe")</f>
        <v>OK</v>
      </c>
      <c r="AI11" s="13"/>
      <c r="AJ11" s="13"/>
      <c r="AK11" s="13"/>
      <c r="AL11" s="13"/>
    </row>
    <row r="12" spans="1:38" ht="15.75" thickBot="1">
      <c r="A12" s="92"/>
      <c r="B12" s="93" t="s">
        <v>338</v>
      </c>
      <c r="C12" s="94"/>
      <c r="D12" s="94"/>
      <c r="E12" s="95"/>
      <c r="F12" s="248" t="s">
        <v>51</v>
      </c>
      <c r="G12" s="240"/>
      <c r="H12" s="239" t="s">
        <v>52</v>
      </c>
      <c r="I12" s="240"/>
      <c r="J12" s="239" t="s">
        <v>53</v>
      </c>
      <c r="K12" s="240"/>
      <c r="L12" s="239" t="s">
        <v>68</v>
      </c>
      <c r="M12" s="240"/>
      <c r="N12" s="239" t="s">
        <v>69</v>
      </c>
      <c r="O12" s="240"/>
      <c r="P12" s="241" t="s">
        <v>48</v>
      </c>
      <c r="Q12" s="242"/>
      <c r="S12" s="96"/>
      <c r="U12" s="97" t="s">
        <v>334</v>
      </c>
      <c r="V12" s="98"/>
      <c r="W12" s="52" t="s">
        <v>335</v>
      </c>
      <c r="AI12" s="13"/>
      <c r="AJ12" s="13"/>
      <c r="AK12" s="13"/>
      <c r="AL12" s="13"/>
    </row>
    <row r="13" spans="1:38" ht="15.75">
      <c r="A13" s="99" t="s">
        <v>339</v>
      </c>
      <c r="B13" s="100" t="str">
        <f>IF(B7&gt;"",B7,"")</f>
        <v>Jan Nyberg</v>
      </c>
      <c r="C13" s="101" t="str">
        <f>IF(B9&gt;"",B9,"")</f>
        <v>Oliver Aarrelampi</v>
      </c>
      <c r="D13" s="86"/>
      <c r="E13" s="102"/>
      <c r="F13" s="245">
        <v>1</v>
      </c>
      <c r="G13" s="246"/>
      <c r="H13" s="243">
        <v>5</v>
      </c>
      <c r="I13" s="244"/>
      <c r="J13" s="243">
        <v>3</v>
      </c>
      <c r="K13" s="244"/>
      <c r="L13" s="243"/>
      <c r="M13" s="244"/>
      <c r="N13" s="247"/>
      <c r="O13" s="244"/>
      <c r="P13" s="103">
        <f aca="true" t="shared" si="0" ref="P13:P18">IF(COUNT(F13:N13)=0,"",COUNTIF(F13:N13,"&gt;=0"))</f>
        <v>3</v>
      </c>
      <c r="Q13" s="104">
        <f aca="true" t="shared" si="1" ref="Q13:Q18">IF(COUNT(F13:N13)=0,"",(IF(LEFT(F13,1)="-",1,0)+IF(LEFT(H13,1)="-",1,0)+IF(LEFT(J13,1)="-",1,0)+IF(LEFT(L13,1)="-",1,0)+IF(LEFT(N13,1)="-",1,0)))</f>
        <v>0</v>
      </c>
      <c r="R13" s="105"/>
      <c r="S13" s="106"/>
      <c r="U13" s="107">
        <f aca="true" t="shared" si="2" ref="U13:V18">+Y13+AA13+AC13+AE13+AG13</f>
        <v>33</v>
      </c>
      <c r="V13" s="108">
        <f t="shared" si="2"/>
        <v>9</v>
      </c>
      <c r="W13" s="109">
        <f aca="true" t="shared" si="3" ref="W13:W18">+U13-V13</f>
        <v>24</v>
      </c>
      <c r="Y13" s="110">
        <f aca="true" t="shared" si="4" ref="Y13:Y18">IF(F13="",0,IF(LEFT(F13,1)="-",ABS(F13),(IF(F13&gt;9,F13+2,11))))</f>
        <v>11</v>
      </c>
      <c r="Z13" s="111">
        <f aca="true" t="shared" si="5" ref="Z13:Z18">IF(F13="",0,IF(LEFT(F13,1)="-",(IF(ABS(F13)&gt;9,(ABS(F13)+2),11)),F13))</f>
        <v>1</v>
      </c>
      <c r="AA13" s="110">
        <f aca="true" t="shared" si="6" ref="AA13:AA18">IF(H13="",0,IF(LEFT(H13,1)="-",ABS(H13),(IF(H13&gt;9,H13+2,11))))</f>
        <v>11</v>
      </c>
      <c r="AB13" s="111">
        <f aca="true" t="shared" si="7" ref="AB13:AB18">IF(H13="",0,IF(LEFT(H13,1)="-",(IF(ABS(H13)&gt;9,(ABS(H13)+2),11)),H13))</f>
        <v>5</v>
      </c>
      <c r="AC13" s="110">
        <f aca="true" t="shared" si="8" ref="AC13:AC18">IF(J13="",0,IF(LEFT(J13,1)="-",ABS(J13),(IF(J13&gt;9,J13+2,11))))</f>
        <v>11</v>
      </c>
      <c r="AD13" s="111">
        <f aca="true" t="shared" si="9" ref="AD13:AD18">IF(J13="",0,IF(LEFT(J13,1)="-",(IF(ABS(J13)&gt;9,(ABS(J13)+2),11)),J13))</f>
        <v>3</v>
      </c>
      <c r="AE13" s="110">
        <f aca="true" t="shared" si="10" ref="AE13:AE18">IF(L13="",0,IF(LEFT(L13,1)="-",ABS(L13),(IF(L13&gt;9,L13+2,11))))</f>
        <v>0</v>
      </c>
      <c r="AF13" s="111">
        <f aca="true" t="shared" si="11" ref="AF13:AF18">IF(L13="",0,IF(LEFT(L13,1)="-",(IF(ABS(L13)&gt;9,(ABS(L13)+2),11)),L13))</f>
        <v>0</v>
      </c>
      <c r="AG13" s="110">
        <f aca="true" t="shared" si="12" ref="AG13:AG18">IF(N13="",0,IF(LEFT(N13,1)="-",ABS(N13),(IF(N13&gt;9,N13+2,11))))</f>
        <v>0</v>
      </c>
      <c r="AH13" s="111">
        <f aca="true" t="shared" si="13" ref="AH13:AH18">IF(N13="",0,IF(LEFT(N13,1)="-",(IF(ABS(N13)&gt;9,(ABS(N13)+2),11)),N13))</f>
        <v>0</v>
      </c>
      <c r="AI13" s="13"/>
      <c r="AJ13" s="13"/>
      <c r="AK13" s="13"/>
      <c r="AL13" s="13"/>
    </row>
    <row r="14" spans="1:38" ht="15.75">
      <c r="A14" s="99" t="s">
        <v>340</v>
      </c>
      <c r="B14" s="100" t="str">
        <f>IF(B8&gt;"",B8,"")</f>
        <v>Paju Eriksson</v>
      </c>
      <c r="C14" s="112" t="str">
        <f>IF(B10&gt;"",B10,"")</f>
        <v>Anton nurmiaho</v>
      </c>
      <c r="D14" s="113"/>
      <c r="E14" s="102"/>
      <c r="F14" s="249">
        <v>4</v>
      </c>
      <c r="G14" s="250"/>
      <c r="H14" s="249">
        <v>4</v>
      </c>
      <c r="I14" s="250"/>
      <c r="J14" s="249">
        <v>4</v>
      </c>
      <c r="K14" s="250"/>
      <c r="L14" s="249"/>
      <c r="M14" s="250"/>
      <c r="N14" s="249"/>
      <c r="O14" s="250"/>
      <c r="P14" s="103">
        <f t="shared" si="0"/>
        <v>3</v>
      </c>
      <c r="Q14" s="104">
        <f t="shared" si="1"/>
        <v>0</v>
      </c>
      <c r="R14" s="114"/>
      <c r="S14" s="115"/>
      <c r="U14" s="107">
        <f t="shared" si="2"/>
        <v>33</v>
      </c>
      <c r="V14" s="108">
        <f t="shared" si="2"/>
        <v>12</v>
      </c>
      <c r="W14" s="109">
        <f t="shared" si="3"/>
        <v>21</v>
      </c>
      <c r="Y14" s="116">
        <f t="shared" si="4"/>
        <v>11</v>
      </c>
      <c r="Z14" s="117">
        <f t="shared" si="5"/>
        <v>4</v>
      </c>
      <c r="AA14" s="116">
        <f t="shared" si="6"/>
        <v>11</v>
      </c>
      <c r="AB14" s="117">
        <f t="shared" si="7"/>
        <v>4</v>
      </c>
      <c r="AC14" s="116">
        <f t="shared" si="8"/>
        <v>11</v>
      </c>
      <c r="AD14" s="117">
        <f t="shared" si="9"/>
        <v>4</v>
      </c>
      <c r="AE14" s="116">
        <f t="shared" si="10"/>
        <v>0</v>
      </c>
      <c r="AF14" s="117">
        <f t="shared" si="11"/>
        <v>0</v>
      </c>
      <c r="AG14" s="116">
        <f t="shared" si="12"/>
        <v>0</v>
      </c>
      <c r="AH14" s="117">
        <f t="shared" si="13"/>
        <v>0</v>
      </c>
      <c r="AI14" s="13"/>
      <c r="AJ14" s="13"/>
      <c r="AK14" s="13"/>
      <c r="AL14" s="13"/>
    </row>
    <row r="15" spans="1:38" ht="16.5" thickBot="1">
      <c r="A15" s="99" t="s">
        <v>341</v>
      </c>
      <c r="B15" s="118" t="str">
        <f>IF(B7&gt;"",B7,"")</f>
        <v>Jan Nyberg</v>
      </c>
      <c r="C15" s="119" t="str">
        <f>IF(B10&gt;"",B10,"")</f>
        <v>Anton nurmiaho</v>
      </c>
      <c r="D15" s="94"/>
      <c r="E15" s="95"/>
      <c r="F15" s="251">
        <v>2</v>
      </c>
      <c r="G15" s="252"/>
      <c r="H15" s="251">
        <v>3</v>
      </c>
      <c r="I15" s="252"/>
      <c r="J15" s="251">
        <v>7</v>
      </c>
      <c r="K15" s="252"/>
      <c r="L15" s="251"/>
      <c r="M15" s="252"/>
      <c r="N15" s="251"/>
      <c r="O15" s="252"/>
      <c r="P15" s="103">
        <f t="shared" si="0"/>
        <v>3</v>
      </c>
      <c r="Q15" s="104">
        <f t="shared" si="1"/>
        <v>0</v>
      </c>
      <c r="R15" s="114"/>
      <c r="S15" s="115"/>
      <c r="U15" s="107">
        <f t="shared" si="2"/>
        <v>33</v>
      </c>
      <c r="V15" s="108">
        <f t="shared" si="2"/>
        <v>12</v>
      </c>
      <c r="W15" s="109">
        <f t="shared" si="3"/>
        <v>21</v>
      </c>
      <c r="Y15" s="116">
        <f t="shared" si="4"/>
        <v>11</v>
      </c>
      <c r="Z15" s="117">
        <f t="shared" si="5"/>
        <v>2</v>
      </c>
      <c r="AA15" s="116">
        <f t="shared" si="6"/>
        <v>11</v>
      </c>
      <c r="AB15" s="117">
        <f t="shared" si="7"/>
        <v>3</v>
      </c>
      <c r="AC15" s="116">
        <f t="shared" si="8"/>
        <v>11</v>
      </c>
      <c r="AD15" s="117">
        <f t="shared" si="9"/>
        <v>7</v>
      </c>
      <c r="AE15" s="116">
        <f t="shared" si="10"/>
        <v>0</v>
      </c>
      <c r="AF15" s="117">
        <f t="shared" si="11"/>
        <v>0</v>
      </c>
      <c r="AG15" s="116">
        <f t="shared" si="12"/>
        <v>0</v>
      </c>
      <c r="AH15" s="117">
        <f t="shared" si="13"/>
        <v>0</v>
      </c>
      <c r="AI15" s="13"/>
      <c r="AJ15" s="13"/>
      <c r="AK15" s="13"/>
      <c r="AL15" s="13"/>
    </row>
    <row r="16" spans="1:38" ht="15.75">
      <c r="A16" s="99" t="s">
        <v>342</v>
      </c>
      <c r="B16" s="100" t="str">
        <f>IF(B8&gt;"",B8,"")</f>
        <v>Paju Eriksson</v>
      </c>
      <c r="C16" s="112" t="str">
        <f>IF(B9&gt;"",B9,"")</f>
        <v>Oliver Aarrelampi</v>
      </c>
      <c r="D16" s="86"/>
      <c r="E16" s="102"/>
      <c r="F16" s="243">
        <v>3</v>
      </c>
      <c r="G16" s="244"/>
      <c r="H16" s="243">
        <v>5</v>
      </c>
      <c r="I16" s="244"/>
      <c r="J16" s="243">
        <v>3</v>
      </c>
      <c r="K16" s="244"/>
      <c r="L16" s="243"/>
      <c r="M16" s="244"/>
      <c r="N16" s="243"/>
      <c r="O16" s="244"/>
      <c r="P16" s="103">
        <f t="shared" si="0"/>
        <v>3</v>
      </c>
      <c r="Q16" s="104">
        <f t="shared" si="1"/>
        <v>0</v>
      </c>
      <c r="R16" s="114"/>
      <c r="S16" s="115"/>
      <c r="U16" s="107">
        <f t="shared" si="2"/>
        <v>33</v>
      </c>
      <c r="V16" s="108">
        <f t="shared" si="2"/>
        <v>11</v>
      </c>
      <c r="W16" s="109">
        <f t="shared" si="3"/>
        <v>22</v>
      </c>
      <c r="Y16" s="116">
        <f t="shared" si="4"/>
        <v>11</v>
      </c>
      <c r="Z16" s="117">
        <f t="shared" si="5"/>
        <v>3</v>
      </c>
      <c r="AA16" s="116">
        <f t="shared" si="6"/>
        <v>11</v>
      </c>
      <c r="AB16" s="117">
        <f t="shared" si="7"/>
        <v>5</v>
      </c>
      <c r="AC16" s="116">
        <f t="shared" si="8"/>
        <v>11</v>
      </c>
      <c r="AD16" s="117">
        <f t="shared" si="9"/>
        <v>3</v>
      </c>
      <c r="AE16" s="116">
        <f t="shared" si="10"/>
        <v>0</v>
      </c>
      <c r="AF16" s="117">
        <f t="shared" si="11"/>
        <v>0</v>
      </c>
      <c r="AG16" s="116">
        <f t="shared" si="12"/>
        <v>0</v>
      </c>
      <c r="AH16" s="117">
        <f t="shared" si="13"/>
        <v>0</v>
      </c>
      <c r="AI16" s="13"/>
      <c r="AJ16" s="13"/>
      <c r="AK16" s="13"/>
      <c r="AL16" s="13"/>
    </row>
    <row r="17" spans="1:38" ht="15.75">
      <c r="A17" s="99" t="s">
        <v>343</v>
      </c>
      <c r="B17" s="100" t="str">
        <f>IF(B7&gt;"",B7,"")</f>
        <v>Jan Nyberg</v>
      </c>
      <c r="C17" s="112" t="str">
        <f>IF(B8&gt;"",B8,"")</f>
        <v>Paju Eriksson</v>
      </c>
      <c r="D17" s="113"/>
      <c r="E17" s="102"/>
      <c r="F17" s="249">
        <v>2</v>
      </c>
      <c r="G17" s="250"/>
      <c r="H17" s="249">
        <v>-8</v>
      </c>
      <c r="I17" s="250"/>
      <c r="J17" s="253">
        <v>6</v>
      </c>
      <c r="K17" s="250"/>
      <c r="L17" s="249">
        <v>9</v>
      </c>
      <c r="M17" s="250"/>
      <c r="N17" s="249"/>
      <c r="O17" s="250"/>
      <c r="P17" s="103">
        <f t="shared" si="0"/>
        <v>3</v>
      </c>
      <c r="Q17" s="104">
        <f t="shared" si="1"/>
        <v>1</v>
      </c>
      <c r="R17" s="114"/>
      <c r="S17" s="115"/>
      <c r="U17" s="107">
        <f t="shared" si="2"/>
        <v>41</v>
      </c>
      <c r="V17" s="108">
        <f t="shared" si="2"/>
        <v>28</v>
      </c>
      <c r="W17" s="109">
        <f t="shared" si="3"/>
        <v>13</v>
      </c>
      <c r="Y17" s="116">
        <f t="shared" si="4"/>
        <v>11</v>
      </c>
      <c r="Z17" s="117">
        <f t="shared" si="5"/>
        <v>2</v>
      </c>
      <c r="AA17" s="116">
        <f t="shared" si="6"/>
        <v>8</v>
      </c>
      <c r="AB17" s="117">
        <f t="shared" si="7"/>
        <v>11</v>
      </c>
      <c r="AC17" s="116">
        <f t="shared" si="8"/>
        <v>11</v>
      </c>
      <c r="AD17" s="117">
        <f t="shared" si="9"/>
        <v>6</v>
      </c>
      <c r="AE17" s="116">
        <f t="shared" si="10"/>
        <v>11</v>
      </c>
      <c r="AF17" s="117">
        <f t="shared" si="11"/>
        <v>9</v>
      </c>
      <c r="AG17" s="116">
        <f t="shared" si="12"/>
        <v>0</v>
      </c>
      <c r="AH17" s="117">
        <f t="shared" si="13"/>
        <v>0</v>
      </c>
      <c r="AI17" s="13"/>
      <c r="AJ17" s="13"/>
      <c r="AK17" s="13"/>
      <c r="AL17" s="13"/>
    </row>
    <row r="18" spans="1:38" ht="16.5" thickBot="1">
      <c r="A18" s="120" t="s">
        <v>344</v>
      </c>
      <c r="B18" s="121" t="str">
        <f>IF(B9&gt;"",B9,"")</f>
        <v>Oliver Aarrelampi</v>
      </c>
      <c r="C18" s="122" t="str">
        <f>IF(B10&gt;"",B10,"")</f>
        <v>Anton nurmiaho</v>
      </c>
      <c r="D18" s="123"/>
      <c r="E18" s="124"/>
      <c r="F18" s="230">
        <v>-3</v>
      </c>
      <c r="G18" s="231"/>
      <c r="H18" s="230">
        <v>-11</v>
      </c>
      <c r="I18" s="231"/>
      <c r="J18" s="230">
        <v>-2</v>
      </c>
      <c r="K18" s="231"/>
      <c r="L18" s="230"/>
      <c r="M18" s="231"/>
      <c r="N18" s="230"/>
      <c r="O18" s="231"/>
      <c r="P18" s="125">
        <f t="shared" si="0"/>
        <v>0</v>
      </c>
      <c r="Q18" s="126">
        <f t="shared" si="1"/>
        <v>3</v>
      </c>
      <c r="R18" s="127"/>
      <c r="S18" s="128"/>
      <c r="U18" s="107">
        <f t="shared" si="2"/>
        <v>16</v>
      </c>
      <c r="V18" s="108">
        <f t="shared" si="2"/>
        <v>35</v>
      </c>
      <c r="W18" s="109">
        <f t="shared" si="3"/>
        <v>-19</v>
      </c>
      <c r="Y18" s="129">
        <f t="shared" si="4"/>
        <v>3</v>
      </c>
      <c r="Z18" s="130">
        <f t="shared" si="5"/>
        <v>11</v>
      </c>
      <c r="AA18" s="129">
        <f t="shared" si="6"/>
        <v>11</v>
      </c>
      <c r="AB18" s="130">
        <f t="shared" si="7"/>
        <v>13</v>
      </c>
      <c r="AC18" s="129">
        <f t="shared" si="8"/>
        <v>2</v>
      </c>
      <c r="AD18" s="130">
        <f t="shared" si="9"/>
        <v>11</v>
      </c>
      <c r="AE18" s="129">
        <f t="shared" si="10"/>
        <v>0</v>
      </c>
      <c r="AF18" s="130">
        <f t="shared" si="11"/>
        <v>0</v>
      </c>
      <c r="AG18" s="129">
        <f t="shared" si="12"/>
        <v>0</v>
      </c>
      <c r="AH18" s="130">
        <f t="shared" si="13"/>
        <v>0</v>
      </c>
      <c r="AI18" s="13"/>
      <c r="AJ18" s="13"/>
      <c r="AK18" s="13"/>
      <c r="AL18" s="13"/>
    </row>
    <row r="19" spans="1:38" ht="13.5" thickTop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ht="13.5" thickBo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ht="16.5" thickTop="1">
      <c r="A21" s="32"/>
      <c r="B21" s="33"/>
      <c r="C21" s="34"/>
      <c r="D21" s="34"/>
      <c r="E21" s="34"/>
      <c r="F21" s="35"/>
      <c r="G21" s="34"/>
      <c r="H21" s="36" t="s">
        <v>324</v>
      </c>
      <c r="I21" s="37"/>
      <c r="J21" s="213" t="s">
        <v>392</v>
      </c>
      <c r="K21" s="214"/>
      <c r="L21" s="214"/>
      <c r="M21" s="215"/>
      <c r="N21" s="216" t="s">
        <v>325</v>
      </c>
      <c r="O21" s="217"/>
      <c r="P21" s="217"/>
      <c r="Q21" s="218" t="s">
        <v>8</v>
      </c>
      <c r="R21" s="219"/>
      <c r="S21" s="220"/>
      <c r="AI21" s="13"/>
      <c r="AJ21" s="13"/>
      <c r="AK21" s="13"/>
      <c r="AL21" s="13"/>
    </row>
    <row r="22" spans="1:38" ht="16.5" thickBot="1">
      <c r="A22" s="38"/>
      <c r="B22" s="39"/>
      <c r="C22" s="40" t="s">
        <v>326</v>
      </c>
      <c r="D22" s="232"/>
      <c r="E22" s="233"/>
      <c r="F22" s="234"/>
      <c r="G22" s="235" t="s">
        <v>327</v>
      </c>
      <c r="H22" s="236"/>
      <c r="I22" s="236"/>
      <c r="J22" s="237"/>
      <c r="K22" s="237"/>
      <c r="L22" s="237"/>
      <c r="M22" s="238"/>
      <c r="N22" s="41" t="s">
        <v>328</v>
      </c>
      <c r="O22" s="42"/>
      <c r="P22" s="42"/>
      <c r="Q22" s="222"/>
      <c r="R22" s="222"/>
      <c r="S22" s="223"/>
      <c r="AI22" s="13"/>
      <c r="AJ22" s="13"/>
      <c r="AK22" s="13"/>
      <c r="AL22" s="13"/>
    </row>
    <row r="23" spans="1:38" ht="15.75" thickTop="1">
      <c r="A23" s="43"/>
      <c r="B23" s="44" t="s">
        <v>329</v>
      </c>
      <c r="C23" s="45" t="s">
        <v>330</v>
      </c>
      <c r="D23" s="226" t="s">
        <v>154</v>
      </c>
      <c r="E23" s="227"/>
      <c r="F23" s="226" t="s">
        <v>157</v>
      </c>
      <c r="G23" s="227"/>
      <c r="H23" s="226" t="s">
        <v>331</v>
      </c>
      <c r="I23" s="227"/>
      <c r="J23" s="226" t="s">
        <v>156</v>
      </c>
      <c r="K23" s="227"/>
      <c r="L23" s="226"/>
      <c r="M23" s="227"/>
      <c r="N23" s="46" t="s">
        <v>236</v>
      </c>
      <c r="O23" s="47" t="s">
        <v>332</v>
      </c>
      <c r="P23" s="48" t="s">
        <v>333</v>
      </c>
      <c r="Q23" s="49"/>
      <c r="R23" s="228" t="s">
        <v>50</v>
      </c>
      <c r="S23" s="229"/>
      <c r="U23" s="50" t="s">
        <v>334</v>
      </c>
      <c r="V23" s="51"/>
      <c r="W23" s="52" t="s">
        <v>335</v>
      </c>
      <c r="AI23" s="13"/>
      <c r="AJ23" s="13"/>
      <c r="AK23" s="13"/>
      <c r="AL23" s="13"/>
    </row>
    <row r="24" spans="1:38" ht="12.75">
      <c r="A24" s="53" t="s">
        <v>154</v>
      </c>
      <c r="B24" s="54" t="s">
        <v>111</v>
      </c>
      <c r="C24" s="55" t="s">
        <v>33</v>
      </c>
      <c r="D24" s="56"/>
      <c r="E24" s="57"/>
      <c r="F24" s="58">
        <f>+P34</f>
        <v>3</v>
      </c>
      <c r="G24" s="59">
        <f>+Q34</f>
        <v>0</v>
      </c>
      <c r="H24" s="58">
        <f>P30</f>
        <v>3</v>
      </c>
      <c r="I24" s="59">
        <f>Q30</f>
        <v>0</v>
      </c>
      <c r="J24" s="58">
        <f>P32</f>
        <v>3</v>
      </c>
      <c r="K24" s="59">
        <f>Q32</f>
        <v>1</v>
      </c>
      <c r="L24" s="58"/>
      <c r="M24" s="59"/>
      <c r="N24" s="60">
        <f>IF(SUM(D24:M24)=0,"",COUNTIF(E24:E27,"3"))</f>
        <v>3</v>
      </c>
      <c r="O24" s="61">
        <f>IF(SUM(E24:N24)=0,"",COUNTIF(D24:D27,"3"))</f>
        <v>0</v>
      </c>
      <c r="P24" s="62">
        <f>IF(SUM(D24:M24)=0,"",SUM(E24:E27))</f>
        <v>9</v>
      </c>
      <c r="Q24" s="63">
        <f>IF(SUM(D24:M24)=0,"",SUM(D24:D27))</f>
        <v>1</v>
      </c>
      <c r="R24" s="221"/>
      <c r="S24" s="212"/>
      <c r="U24" s="64">
        <f>+U30+U32+U34</f>
        <v>109</v>
      </c>
      <c r="V24" s="65">
        <f>+V30+V32+V34</f>
        <v>39</v>
      </c>
      <c r="W24" s="66">
        <f>+U24-V24</f>
        <v>70</v>
      </c>
      <c r="AI24" s="13"/>
      <c r="AJ24" s="13"/>
      <c r="AK24" s="13"/>
      <c r="AL24" s="13"/>
    </row>
    <row r="25" spans="1:38" ht="12.75">
      <c r="A25" s="67" t="s">
        <v>157</v>
      </c>
      <c r="B25" s="54" t="s">
        <v>153</v>
      </c>
      <c r="C25" s="68" t="s">
        <v>198</v>
      </c>
      <c r="D25" s="69">
        <f>+Q34</f>
        <v>0</v>
      </c>
      <c r="E25" s="70">
        <f>+P34</f>
        <v>3</v>
      </c>
      <c r="F25" s="71"/>
      <c r="G25" s="72"/>
      <c r="H25" s="69">
        <f>P33</f>
        <v>3</v>
      </c>
      <c r="I25" s="70">
        <f>Q33</f>
        <v>0</v>
      </c>
      <c r="J25" s="69">
        <f>P31</f>
        <v>3</v>
      </c>
      <c r="K25" s="70">
        <f>Q31</f>
        <v>0</v>
      </c>
      <c r="L25" s="69"/>
      <c r="M25" s="70"/>
      <c r="N25" s="60">
        <f>IF(SUM(D25:M25)=0,"",COUNTIF(G24:G27,"3"))</f>
        <v>2</v>
      </c>
      <c r="O25" s="61">
        <f>IF(SUM(E25:N25)=0,"",COUNTIF(F24:F27,"3"))</f>
        <v>1</v>
      </c>
      <c r="P25" s="62">
        <f>IF(SUM(D25:M25)=0,"",SUM(G24:G27))</f>
        <v>6</v>
      </c>
      <c r="Q25" s="63">
        <f>IF(SUM(D25:M25)=0,"",SUM(F24:F27))</f>
        <v>3</v>
      </c>
      <c r="R25" s="221"/>
      <c r="S25" s="212"/>
      <c r="U25" s="64">
        <f>+U31+U33+V34</f>
        <v>76</v>
      </c>
      <c r="V25" s="65">
        <f>+V31+V33+U34</f>
        <v>72</v>
      </c>
      <c r="W25" s="66">
        <f>+U25-V25</f>
        <v>4</v>
      </c>
      <c r="AI25" s="13"/>
      <c r="AJ25" s="13"/>
      <c r="AK25" s="13"/>
      <c r="AL25" s="13"/>
    </row>
    <row r="26" spans="1:38" ht="13.5" thickBot="1">
      <c r="A26" s="67" t="s">
        <v>331</v>
      </c>
      <c r="B26" s="74" t="s">
        <v>87</v>
      </c>
      <c r="C26" s="75" t="s">
        <v>39</v>
      </c>
      <c r="D26" s="69">
        <f>+Q30</f>
        <v>0</v>
      </c>
      <c r="E26" s="70">
        <f>+P30</f>
        <v>3</v>
      </c>
      <c r="F26" s="69">
        <f>Q33</f>
        <v>0</v>
      </c>
      <c r="G26" s="70">
        <f>P33</f>
        <v>3</v>
      </c>
      <c r="H26" s="71"/>
      <c r="I26" s="72"/>
      <c r="J26" s="69">
        <f>P35</f>
        <v>0</v>
      </c>
      <c r="K26" s="70">
        <f>Q35</f>
        <v>3</v>
      </c>
      <c r="L26" s="69"/>
      <c r="M26" s="70"/>
      <c r="N26" s="60">
        <f>IF(SUM(D26:M26)=0,"",COUNTIF(I24:I27,"3"))</f>
        <v>0</v>
      </c>
      <c r="O26" s="61">
        <f>IF(SUM(E26:N26)=0,"",COUNTIF(H24:H27,"3"))</f>
        <v>3</v>
      </c>
      <c r="P26" s="62">
        <f>IF(SUM(D26:M26)=0,"",SUM(I24:I27))</f>
        <v>0</v>
      </c>
      <c r="Q26" s="63">
        <f>IF(SUM(D26:M26)=0,"",SUM(H24:H27))</f>
        <v>9</v>
      </c>
      <c r="R26" s="221"/>
      <c r="S26" s="212"/>
      <c r="U26" s="64">
        <f>+V30+V33+U35</f>
        <v>48</v>
      </c>
      <c r="V26" s="65">
        <f>+U30+U33+V35</f>
        <v>103</v>
      </c>
      <c r="W26" s="66">
        <f>+U26-V26</f>
        <v>-55</v>
      </c>
      <c r="AI26" s="13"/>
      <c r="AJ26" s="13"/>
      <c r="AK26" s="13"/>
      <c r="AL26" s="13"/>
    </row>
    <row r="27" spans="1:38" ht="14.25" thickBot="1" thickTop="1">
      <c r="A27" s="73" t="s">
        <v>156</v>
      </c>
      <c r="B27" s="74" t="s">
        <v>133</v>
      </c>
      <c r="C27" s="75" t="s">
        <v>32</v>
      </c>
      <c r="D27" s="76">
        <f>Q32</f>
        <v>1</v>
      </c>
      <c r="E27" s="77">
        <f>P32</f>
        <v>3</v>
      </c>
      <c r="F27" s="76">
        <f>Q31</f>
        <v>0</v>
      </c>
      <c r="G27" s="77">
        <f>P31</f>
        <v>3</v>
      </c>
      <c r="H27" s="76">
        <f>Q35</f>
        <v>3</v>
      </c>
      <c r="I27" s="77">
        <f>P35</f>
        <v>0</v>
      </c>
      <c r="J27" s="78"/>
      <c r="K27" s="79"/>
      <c r="L27" s="76"/>
      <c r="M27" s="77"/>
      <c r="N27" s="80">
        <f>IF(SUM(D27:M27)=0,"",COUNTIF(K24:K27,"3"))</f>
        <v>1</v>
      </c>
      <c r="O27" s="81">
        <f>IF(SUM(E27:N27)=0,"",COUNTIF(J24:J27,"3"))</f>
        <v>2</v>
      </c>
      <c r="P27" s="82">
        <f>IF(SUM(D27:M28)=0,"",SUM(K24:K27))</f>
        <v>4</v>
      </c>
      <c r="Q27" s="83">
        <f>IF(SUM(D27:M27)=0,"",SUM(J24:J27))</f>
        <v>6</v>
      </c>
      <c r="R27" s="224"/>
      <c r="S27" s="225"/>
      <c r="U27" s="64">
        <f>+V31+V32+V35</f>
        <v>73</v>
      </c>
      <c r="V27" s="65">
        <f>+U31+U32+U35</f>
        <v>92</v>
      </c>
      <c r="W27" s="66">
        <f>+U27-V27</f>
        <v>-19</v>
      </c>
      <c r="AI27" s="13"/>
      <c r="AJ27" s="13"/>
      <c r="AK27" s="13"/>
      <c r="AL27" s="13"/>
    </row>
    <row r="28" spans="1:38" ht="15.75" thickTop="1">
      <c r="A28" s="84"/>
      <c r="B28" s="85" t="s">
        <v>336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/>
      <c r="S28" s="88"/>
      <c r="U28" s="89"/>
      <c r="V28" s="90" t="s">
        <v>337</v>
      </c>
      <c r="W28" s="91">
        <f>SUM(W24:W27)</f>
        <v>0</v>
      </c>
      <c r="X28" s="90" t="str">
        <f>IF(W28=0,"OK","Virhe")</f>
        <v>OK</v>
      </c>
      <c r="AI28" s="13"/>
      <c r="AJ28" s="13"/>
      <c r="AK28" s="13"/>
      <c r="AL28" s="13"/>
    </row>
    <row r="29" spans="1:38" ht="15.75" thickBot="1">
      <c r="A29" s="92"/>
      <c r="B29" s="93" t="s">
        <v>338</v>
      </c>
      <c r="C29" s="94"/>
      <c r="D29" s="94"/>
      <c r="E29" s="95"/>
      <c r="F29" s="248" t="s">
        <v>51</v>
      </c>
      <c r="G29" s="240"/>
      <c r="H29" s="239" t="s">
        <v>52</v>
      </c>
      <c r="I29" s="240"/>
      <c r="J29" s="239" t="s">
        <v>53</v>
      </c>
      <c r="K29" s="240"/>
      <c r="L29" s="239" t="s">
        <v>68</v>
      </c>
      <c r="M29" s="240"/>
      <c r="N29" s="239" t="s">
        <v>69</v>
      </c>
      <c r="O29" s="240"/>
      <c r="P29" s="241" t="s">
        <v>48</v>
      </c>
      <c r="Q29" s="242"/>
      <c r="S29" s="96"/>
      <c r="U29" s="97" t="s">
        <v>334</v>
      </c>
      <c r="V29" s="98"/>
      <c r="W29" s="52" t="s">
        <v>335</v>
      </c>
      <c r="AI29" s="13"/>
      <c r="AJ29" s="13"/>
      <c r="AK29" s="13"/>
      <c r="AL29" s="13"/>
    </row>
    <row r="30" spans="1:38" ht="15.75">
      <c r="A30" s="99" t="s">
        <v>339</v>
      </c>
      <c r="B30" s="100" t="str">
        <f>IF(B24&gt;"",B24,"")</f>
        <v>Mikhail Kantonistov</v>
      </c>
      <c r="C30" s="101" t="str">
        <f>IF(B26&gt;"",B26,"")</f>
        <v>Aleksi Veini</v>
      </c>
      <c r="D30" s="86"/>
      <c r="E30" s="102"/>
      <c r="F30" s="245">
        <v>1</v>
      </c>
      <c r="G30" s="246"/>
      <c r="H30" s="243">
        <v>4</v>
      </c>
      <c r="I30" s="244"/>
      <c r="J30" s="243">
        <v>2</v>
      </c>
      <c r="K30" s="244"/>
      <c r="L30" s="243"/>
      <c r="M30" s="244"/>
      <c r="N30" s="247"/>
      <c r="O30" s="244"/>
      <c r="P30" s="103">
        <f aca="true" t="shared" si="14" ref="P30:P35">IF(COUNT(F30:N30)=0,"",COUNTIF(F30:N30,"&gt;=0"))</f>
        <v>3</v>
      </c>
      <c r="Q30" s="104">
        <f aca="true" t="shared" si="15" ref="Q30:Q35">IF(COUNT(F30:N30)=0,"",(IF(LEFT(F30,1)="-",1,0)+IF(LEFT(H30,1)="-",1,0)+IF(LEFT(J30,1)="-",1,0)+IF(LEFT(L30,1)="-",1,0)+IF(LEFT(N30,1)="-",1,0)))</f>
        <v>0</v>
      </c>
      <c r="R30" s="105"/>
      <c r="S30" s="106"/>
      <c r="U30" s="107">
        <f aca="true" t="shared" si="16" ref="U30:V35">+Y30+AA30+AC30+AE30+AG30</f>
        <v>33</v>
      </c>
      <c r="V30" s="108">
        <f t="shared" si="16"/>
        <v>7</v>
      </c>
      <c r="W30" s="109">
        <f aca="true" t="shared" si="17" ref="W30:W35">+U30-V30</f>
        <v>26</v>
      </c>
      <c r="Y30" s="110">
        <f aca="true" t="shared" si="18" ref="Y30:Y35">IF(F30="",0,IF(LEFT(F30,1)="-",ABS(F30),(IF(F30&gt;9,F30+2,11))))</f>
        <v>11</v>
      </c>
      <c r="Z30" s="111">
        <f aca="true" t="shared" si="19" ref="Z30:Z35">IF(F30="",0,IF(LEFT(F30,1)="-",(IF(ABS(F30)&gt;9,(ABS(F30)+2),11)),F30))</f>
        <v>1</v>
      </c>
      <c r="AA30" s="110">
        <f aca="true" t="shared" si="20" ref="AA30:AA35">IF(H30="",0,IF(LEFT(H30,1)="-",ABS(H30),(IF(H30&gt;9,H30+2,11))))</f>
        <v>11</v>
      </c>
      <c r="AB30" s="111">
        <f aca="true" t="shared" si="21" ref="AB30:AB35">IF(H30="",0,IF(LEFT(H30,1)="-",(IF(ABS(H30)&gt;9,(ABS(H30)+2),11)),H30))</f>
        <v>4</v>
      </c>
      <c r="AC30" s="110">
        <f aca="true" t="shared" si="22" ref="AC30:AC35">IF(J30="",0,IF(LEFT(J30,1)="-",ABS(J30),(IF(J30&gt;9,J30+2,11))))</f>
        <v>11</v>
      </c>
      <c r="AD30" s="111">
        <f aca="true" t="shared" si="23" ref="AD30:AD35">IF(J30="",0,IF(LEFT(J30,1)="-",(IF(ABS(J30)&gt;9,(ABS(J30)+2),11)),J30))</f>
        <v>2</v>
      </c>
      <c r="AE30" s="110">
        <f aca="true" t="shared" si="24" ref="AE30:AE35">IF(L30="",0,IF(LEFT(L30,1)="-",ABS(L30),(IF(L30&gt;9,L30+2,11))))</f>
        <v>0</v>
      </c>
      <c r="AF30" s="111">
        <f aca="true" t="shared" si="25" ref="AF30:AF35">IF(L30="",0,IF(LEFT(L30,1)="-",(IF(ABS(L30)&gt;9,(ABS(L30)+2),11)),L30))</f>
        <v>0</v>
      </c>
      <c r="AG30" s="110">
        <f aca="true" t="shared" si="26" ref="AG30:AG35">IF(N30="",0,IF(LEFT(N30,1)="-",ABS(N30),(IF(N30&gt;9,N30+2,11))))</f>
        <v>0</v>
      </c>
      <c r="AH30" s="111">
        <f aca="true" t="shared" si="27" ref="AH30:AH35">IF(N30="",0,IF(LEFT(N30,1)="-",(IF(ABS(N30)&gt;9,(ABS(N30)+2),11)),N30))</f>
        <v>0</v>
      </c>
      <c r="AI30" s="13"/>
      <c r="AJ30" s="13"/>
      <c r="AK30" s="13"/>
      <c r="AL30" s="13"/>
    </row>
    <row r="31" spans="1:38" ht="15.75">
      <c r="A31" s="99" t="s">
        <v>340</v>
      </c>
      <c r="B31" s="100" t="str">
        <f>IF(B25&gt;"",B25,"")</f>
        <v>Asko Keinonen</v>
      </c>
      <c r="C31" s="112" t="str">
        <f>IF(B27&gt;"",B27,"")</f>
        <v>Kimi Kivelä</v>
      </c>
      <c r="D31" s="113"/>
      <c r="E31" s="102"/>
      <c r="F31" s="249">
        <v>0</v>
      </c>
      <c r="G31" s="250"/>
      <c r="H31" s="249">
        <v>10</v>
      </c>
      <c r="I31" s="250"/>
      <c r="J31" s="249">
        <v>3</v>
      </c>
      <c r="K31" s="250"/>
      <c r="L31" s="249"/>
      <c r="M31" s="250"/>
      <c r="N31" s="249"/>
      <c r="O31" s="250"/>
      <c r="P31" s="103">
        <f t="shared" si="14"/>
        <v>3</v>
      </c>
      <c r="Q31" s="104">
        <f t="shared" si="15"/>
        <v>0</v>
      </c>
      <c r="R31" s="114"/>
      <c r="S31" s="115"/>
      <c r="U31" s="107">
        <f t="shared" si="16"/>
        <v>34</v>
      </c>
      <c r="V31" s="108">
        <f t="shared" si="16"/>
        <v>13</v>
      </c>
      <c r="W31" s="109">
        <f t="shared" si="17"/>
        <v>21</v>
      </c>
      <c r="Y31" s="116">
        <f t="shared" si="18"/>
        <v>11</v>
      </c>
      <c r="Z31" s="117">
        <f t="shared" si="19"/>
        <v>0</v>
      </c>
      <c r="AA31" s="116">
        <f t="shared" si="20"/>
        <v>12</v>
      </c>
      <c r="AB31" s="117">
        <f t="shared" si="21"/>
        <v>10</v>
      </c>
      <c r="AC31" s="116">
        <f t="shared" si="22"/>
        <v>11</v>
      </c>
      <c r="AD31" s="117">
        <f t="shared" si="23"/>
        <v>3</v>
      </c>
      <c r="AE31" s="116">
        <f t="shared" si="24"/>
        <v>0</v>
      </c>
      <c r="AF31" s="117">
        <f t="shared" si="25"/>
        <v>0</v>
      </c>
      <c r="AG31" s="116">
        <f t="shared" si="26"/>
        <v>0</v>
      </c>
      <c r="AH31" s="117">
        <f t="shared" si="27"/>
        <v>0</v>
      </c>
      <c r="AI31" s="13"/>
      <c r="AJ31" s="13"/>
      <c r="AK31" s="13"/>
      <c r="AL31" s="13"/>
    </row>
    <row r="32" spans="1:38" ht="16.5" thickBot="1">
      <c r="A32" s="99" t="s">
        <v>341</v>
      </c>
      <c r="B32" s="118" t="str">
        <f>IF(B24&gt;"",B24,"")</f>
        <v>Mikhail Kantonistov</v>
      </c>
      <c r="C32" s="119" t="str">
        <f>IF(B27&gt;"",B27,"")</f>
        <v>Kimi Kivelä</v>
      </c>
      <c r="D32" s="94"/>
      <c r="E32" s="95"/>
      <c r="F32" s="251">
        <v>5</v>
      </c>
      <c r="G32" s="252"/>
      <c r="H32" s="251">
        <v>2</v>
      </c>
      <c r="I32" s="252"/>
      <c r="J32" s="251">
        <v>-10</v>
      </c>
      <c r="K32" s="252"/>
      <c r="L32" s="251">
        <v>8</v>
      </c>
      <c r="M32" s="252"/>
      <c r="N32" s="251"/>
      <c r="O32" s="252"/>
      <c r="P32" s="103">
        <f t="shared" si="14"/>
        <v>3</v>
      </c>
      <c r="Q32" s="104">
        <f t="shared" si="15"/>
        <v>1</v>
      </c>
      <c r="R32" s="114"/>
      <c r="S32" s="115"/>
      <c r="U32" s="107">
        <f t="shared" si="16"/>
        <v>43</v>
      </c>
      <c r="V32" s="108">
        <f t="shared" si="16"/>
        <v>27</v>
      </c>
      <c r="W32" s="109">
        <f t="shared" si="17"/>
        <v>16</v>
      </c>
      <c r="Y32" s="116">
        <f t="shared" si="18"/>
        <v>11</v>
      </c>
      <c r="Z32" s="117">
        <f t="shared" si="19"/>
        <v>5</v>
      </c>
      <c r="AA32" s="116">
        <f t="shared" si="20"/>
        <v>11</v>
      </c>
      <c r="AB32" s="117">
        <f t="shared" si="21"/>
        <v>2</v>
      </c>
      <c r="AC32" s="116">
        <f t="shared" si="22"/>
        <v>10</v>
      </c>
      <c r="AD32" s="117">
        <f t="shared" si="23"/>
        <v>12</v>
      </c>
      <c r="AE32" s="116">
        <f t="shared" si="24"/>
        <v>11</v>
      </c>
      <c r="AF32" s="117">
        <f t="shared" si="25"/>
        <v>8</v>
      </c>
      <c r="AG32" s="116">
        <f t="shared" si="26"/>
        <v>0</v>
      </c>
      <c r="AH32" s="117">
        <f t="shared" si="27"/>
        <v>0</v>
      </c>
      <c r="AI32" s="13"/>
      <c r="AJ32" s="13"/>
      <c r="AK32" s="13"/>
      <c r="AL32" s="13"/>
    </row>
    <row r="33" spans="1:38" ht="15.75">
      <c r="A33" s="99" t="s">
        <v>342</v>
      </c>
      <c r="B33" s="100" t="str">
        <f>IF(B25&gt;"",B25,"")</f>
        <v>Asko Keinonen</v>
      </c>
      <c r="C33" s="112" t="str">
        <f>IF(B26&gt;"",B26,"")</f>
        <v>Aleksi Veini</v>
      </c>
      <c r="D33" s="86"/>
      <c r="E33" s="102"/>
      <c r="F33" s="243">
        <v>13</v>
      </c>
      <c r="G33" s="244"/>
      <c r="H33" s="243">
        <v>7</v>
      </c>
      <c r="I33" s="244"/>
      <c r="J33" s="243">
        <v>6</v>
      </c>
      <c r="K33" s="244"/>
      <c r="L33" s="243"/>
      <c r="M33" s="244"/>
      <c r="N33" s="243"/>
      <c r="O33" s="244"/>
      <c r="P33" s="103">
        <f t="shared" si="14"/>
        <v>3</v>
      </c>
      <c r="Q33" s="104">
        <f t="shared" si="15"/>
        <v>0</v>
      </c>
      <c r="R33" s="114"/>
      <c r="S33" s="115"/>
      <c r="U33" s="107">
        <f t="shared" si="16"/>
        <v>37</v>
      </c>
      <c r="V33" s="108">
        <f t="shared" si="16"/>
        <v>26</v>
      </c>
      <c r="W33" s="109">
        <f t="shared" si="17"/>
        <v>11</v>
      </c>
      <c r="Y33" s="116">
        <f t="shared" si="18"/>
        <v>15</v>
      </c>
      <c r="Z33" s="117">
        <f t="shared" si="19"/>
        <v>13</v>
      </c>
      <c r="AA33" s="116">
        <f t="shared" si="20"/>
        <v>11</v>
      </c>
      <c r="AB33" s="117">
        <f t="shared" si="21"/>
        <v>7</v>
      </c>
      <c r="AC33" s="116">
        <f t="shared" si="22"/>
        <v>11</v>
      </c>
      <c r="AD33" s="117">
        <f t="shared" si="23"/>
        <v>6</v>
      </c>
      <c r="AE33" s="116">
        <f t="shared" si="24"/>
        <v>0</v>
      </c>
      <c r="AF33" s="117">
        <f t="shared" si="25"/>
        <v>0</v>
      </c>
      <c r="AG33" s="116">
        <f t="shared" si="26"/>
        <v>0</v>
      </c>
      <c r="AH33" s="117">
        <f t="shared" si="27"/>
        <v>0</v>
      </c>
      <c r="AI33" s="13"/>
      <c r="AJ33" s="13"/>
      <c r="AK33" s="13"/>
      <c r="AL33" s="13"/>
    </row>
    <row r="34" spans="1:38" ht="15.75">
      <c r="A34" s="99" t="s">
        <v>343</v>
      </c>
      <c r="B34" s="100" t="str">
        <f>IF(B24&gt;"",B24,"")</f>
        <v>Mikhail Kantonistov</v>
      </c>
      <c r="C34" s="112" t="str">
        <f>IF(B25&gt;"",B25,"")</f>
        <v>Asko Keinonen</v>
      </c>
      <c r="D34" s="113"/>
      <c r="E34" s="102"/>
      <c r="F34" s="249">
        <v>4</v>
      </c>
      <c r="G34" s="250"/>
      <c r="H34" s="249">
        <v>1</v>
      </c>
      <c r="I34" s="250"/>
      <c r="J34" s="253">
        <v>0</v>
      </c>
      <c r="K34" s="250"/>
      <c r="L34" s="249"/>
      <c r="M34" s="250"/>
      <c r="N34" s="249"/>
      <c r="O34" s="250"/>
      <c r="P34" s="103">
        <f t="shared" si="14"/>
        <v>3</v>
      </c>
      <c r="Q34" s="104">
        <f t="shared" si="15"/>
        <v>0</v>
      </c>
      <c r="R34" s="114"/>
      <c r="S34" s="115"/>
      <c r="U34" s="107">
        <f t="shared" si="16"/>
        <v>33</v>
      </c>
      <c r="V34" s="108">
        <f t="shared" si="16"/>
        <v>5</v>
      </c>
      <c r="W34" s="109">
        <f t="shared" si="17"/>
        <v>28</v>
      </c>
      <c r="Y34" s="116">
        <f t="shared" si="18"/>
        <v>11</v>
      </c>
      <c r="Z34" s="117">
        <f t="shared" si="19"/>
        <v>4</v>
      </c>
      <c r="AA34" s="116">
        <f t="shared" si="20"/>
        <v>11</v>
      </c>
      <c r="AB34" s="117">
        <f t="shared" si="21"/>
        <v>1</v>
      </c>
      <c r="AC34" s="116">
        <f t="shared" si="22"/>
        <v>11</v>
      </c>
      <c r="AD34" s="117">
        <f t="shared" si="23"/>
        <v>0</v>
      </c>
      <c r="AE34" s="116">
        <f t="shared" si="24"/>
        <v>0</v>
      </c>
      <c r="AF34" s="117">
        <f t="shared" si="25"/>
        <v>0</v>
      </c>
      <c r="AG34" s="116">
        <f t="shared" si="26"/>
        <v>0</v>
      </c>
      <c r="AH34" s="117">
        <f t="shared" si="27"/>
        <v>0</v>
      </c>
      <c r="AI34" s="13"/>
      <c r="AJ34" s="13"/>
      <c r="AK34" s="13"/>
      <c r="AL34" s="13"/>
    </row>
    <row r="35" spans="1:38" ht="16.5" thickBot="1">
      <c r="A35" s="120" t="s">
        <v>344</v>
      </c>
      <c r="B35" s="121" t="str">
        <f>IF(B26&gt;"",B26,"")</f>
        <v>Aleksi Veini</v>
      </c>
      <c r="C35" s="122" t="str">
        <f>IF(B27&gt;"",B27,"")</f>
        <v>Kimi Kivelä</v>
      </c>
      <c r="D35" s="123"/>
      <c r="E35" s="124"/>
      <c r="F35" s="230">
        <v>-9</v>
      </c>
      <c r="G35" s="231"/>
      <c r="H35" s="230">
        <v>-3</v>
      </c>
      <c r="I35" s="231"/>
      <c r="J35" s="230">
        <v>-3</v>
      </c>
      <c r="K35" s="231"/>
      <c r="L35" s="230"/>
      <c r="M35" s="231"/>
      <c r="N35" s="230"/>
      <c r="O35" s="231"/>
      <c r="P35" s="125">
        <f t="shared" si="14"/>
        <v>0</v>
      </c>
      <c r="Q35" s="126">
        <f t="shared" si="15"/>
        <v>3</v>
      </c>
      <c r="R35" s="127"/>
      <c r="S35" s="128"/>
      <c r="U35" s="107">
        <f t="shared" si="16"/>
        <v>15</v>
      </c>
      <c r="V35" s="108">
        <f t="shared" si="16"/>
        <v>33</v>
      </c>
      <c r="W35" s="109">
        <f t="shared" si="17"/>
        <v>-18</v>
      </c>
      <c r="Y35" s="129">
        <f t="shared" si="18"/>
        <v>9</v>
      </c>
      <c r="Z35" s="130">
        <f t="shared" si="19"/>
        <v>11</v>
      </c>
      <c r="AA35" s="129">
        <f t="shared" si="20"/>
        <v>3</v>
      </c>
      <c r="AB35" s="130">
        <f t="shared" si="21"/>
        <v>11</v>
      </c>
      <c r="AC35" s="129">
        <f t="shared" si="22"/>
        <v>3</v>
      </c>
      <c r="AD35" s="130">
        <f t="shared" si="23"/>
        <v>11</v>
      </c>
      <c r="AE35" s="129">
        <f t="shared" si="24"/>
        <v>0</v>
      </c>
      <c r="AF35" s="130">
        <f t="shared" si="25"/>
        <v>0</v>
      </c>
      <c r="AG35" s="129">
        <f t="shared" si="26"/>
        <v>0</v>
      </c>
      <c r="AH35" s="130">
        <f t="shared" si="27"/>
        <v>0</v>
      </c>
      <c r="AI35" s="13"/>
      <c r="AJ35" s="13"/>
      <c r="AK35" s="13"/>
      <c r="AL35" s="13"/>
    </row>
    <row r="36" spans="1:38" ht="13.5" thickTop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1:38" ht="13.5" thickBo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 ht="16.5" thickTop="1">
      <c r="A38" s="32"/>
      <c r="B38" s="33"/>
      <c r="C38" s="34"/>
      <c r="D38" s="34"/>
      <c r="E38" s="34"/>
      <c r="F38" s="35"/>
      <c r="G38" s="34"/>
      <c r="H38" s="36" t="s">
        <v>324</v>
      </c>
      <c r="I38" s="37"/>
      <c r="J38" s="213" t="s">
        <v>392</v>
      </c>
      <c r="K38" s="214"/>
      <c r="L38" s="214"/>
      <c r="M38" s="215"/>
      <c r="N38" s="216" t="s">
        <v>325</v>
      </c>
      <c r="O38" s="217"/>
      <c r="P38" s="217"/>
      <c r="Q38" s="218" t="s">
        <v>7</v>
      </c>
      <c r="R38" s="219"/>
      <c r="S38" s="220"/>
      <c r="AI38" s="13"/>
      <c r="AJ38" s="13"/>
      <c r="AK38" s="13"/>
      <c r="AL38" s="13"/>
    </row>
    <row r="39" spans="1:38" ht="16.5" thickBot="1">
      <c r="A39" s="38"/>
      <c r="B39" s="39"/>
      <c r="C39" s="40" t="s">
        <v>326</v>
      </c>
      <c r="D39" s="232"/>
      <c r="E39" s="233"/>
      <c r="F39" s="234"/>
      <c r="G39" s="235" t="s">
        <v>327</v>
      </c>
      <c r="H39" s="236"/>
      <c r="I39" s="236"/>
      <c r="J39" s="237"/>
      <c r="K39" s="237"/>
      <c r="L39" s="237"/>
      <c r="M39" s="238"/>
      <c r="N39" s="41" t="s">
        <v>328</v>
      </c>
      <c r="O39" s="42"/>
      <c r="P39" s="42"/>
      <c r="Q39" s="222"/>
      <c r="R39" s="222"/>
      <c r="S39" s="223"/>
      <c r="AI39" s="13"/>
      <c r="AJ39" s="13"/>
      <c r="AK39" s="13"/>
      <c r="AL39" s="13"/>
    </row>
    <row r="40" spans="1:38" ht="15.75" thickTop="1">
      <c r="A40" s="43"/>
      <c r="B40" s="44" t="s">
        <v>329</v>
      </c>
      <c r="C40" s="45" t="s">
        <v>330</v>
      </c>
      <c r="D40" s="226" t="s">
        <v>154</v>
      </c>
      <c r="E40" s="227"/>
      <c r="F40" s="226" t="s">
        <v>157</v>
      </c>
      <c r="G40" s="227"/>
      <c r="H40" s="226" t="s">
        <v>331</v>
      </c>
      <c r="I40" s="227"/>
      <c r="J40" s="226" t="s">
        <v>156</v>
      </c>
      <c r="K40" s="227"/>
      <c r="L40" s="226"/>
      <c r="M40" s="227"/>
      <c r="N40" s="46" t="s">
        <v>236</v>
      </c>
      <c r="O40" s="47" t="s">
        <v>332</v>
      </c>
      <c r="P40" s="48" t="s">
        <v>333</v>
      </c>
      <c r="Q40" s="49"/>
      <c r="R40" s="228" t="s">
        <v>50</v>
      </c>
      <c r="S40" s="229"/>
      <c r="U40" s="50" t="s">
        <v>334</v>
      </c>
      <c r="V40" s="51"/>
      <c r="W40" s="52" t="s">
        <v>335</v>
      </c>
      <c r="AI40" s="13"/>
      <c r="AJ40" s="13"/>
      <c r="AK40" s="13"/>
      <c r="AL40" s="13"/>
    </row>
    <row r="41" spans="1:38" ht="12.75">
      <c r="A41" s="53" t="s">
        <v>154</v>
      </c>
      <c r="B41" s="54" t="s">
        <v>97</v>
      </c>
      <c r="C41" s="55" t="s">
        <v>32</v>
      </c>
      <c r="D41" s="56"/>
      <c r="E41" s="57"/>
      <c r="F41" s="58">
        <f>+P51</f>
        <v>3</v>
      </c>
      <c r="G41" s="59">
        <f>+Q51</f>
        <v>0</v>
      </c>
      <c r="H41" s="58">
        <f>P47</f>
        <v>3</v>
      </c>
      <c r="I41" s="59">
        <f>Q47</f>
        <v>1</v>
      </c>
      <c r="J41" s="58">
        <f>P49</f>
        <v>3</v>
      </c>
      <c r="K41" s="59">
        <f>Q49</f>
        <v>0</v>
      </c>
      <c r="L41" s="58"/>
      <c r="M41" s="59"/>
      <c r="N41" s="60">
        <f>IF(SUM(D41:M41)=0,"",COUNTIF(E41:E44,"3"))</f>
        <v>3</v>
      </c>
      <c r="O41" s="61">
        <f>IF(SUM(E41:N41)=0,"",COUNTIF(D41:D44,"3"))</f>
        <v>0</v>
      </c>
      <c r="P41" s="62">
        <f>IF(SUM(D41:M41)=0,"",SUM(E41:E44))</f>
        <v>9</v>
      </c>
      <c r="Q41" s="63">
        <f>IF(SUM(D41:M41)=0,"",SUM(D41:D44))</f>
        <v>1</v>
      </c>
      <c r="R41" s="221"/>
      <c r="S41" s="212"/>
      <c r="U41" s="64">
        <f>+U47+U49+U51</f>
        <v>109</v>
      </c>
      <c r="V41" s="65">
        <f>+V47+V49+V51</f>
        <v>71</v>
      </c>
      <c r="W41" s="66">
        <f>+U41-V41</f>
        <v>38</v>
      </c>
      <c r="AI41" s="13"/>
      <c r="AJ41" s="13"/>
      <c r="AK41" s="13"/>
      <c r="AL41" s="13"/>
    </row>
    <row r="42" spans="1:38" ht="12.75">
      <c r="A42" s="67" t="s">
        <v>157</v>
      </c>
      <c r="B42" s="54" t="s">
        <v>226</v>
      </c>
      <c r="C42" s="68" t="s">
        <v>105</v>
      </c>
      <c r="D42" s="69">
        <f>+Q51</f>
        <v>0</v>
      </c>
      <c r="E42" s="70">
        <f>+P51</f>
        <v>3</v>
      </c>
      <c r="F42" s="71"/>
      <c r="G42" s="72"/>
      <c r="H42" s="69">
        <f>P50</f>
        <v>1</v>
      </c>
      <c r="I42" s="70">
        <f>Q50</f>
        <v>3</v>
      </c>
      <c r="J42" s="69">
        <f>P48</f>
        <v>3</v>
      </c>
      <c r="K42" s="70">
        <f>Q48</f>
        <v>2</v>
      </c>
      <c r="L42" s="69"/>
      <c r="M42" s="70"/>
      <c r="N42" s="60">
        <f>IF(SUM(D42:M42)=0,"",COUNTIF(G41:G44,"3"))</f>
        <v>1</v>
      </c>
      <c r="O42" s="61">
        <f>IF(SUM(E42:N42)=0,"",COUNTIF(F41:F44,"3"))</f>
        <v>2</v>
      </c>
      <c r="P42" s="62">
        <f>IF(SUM(D42:M42)=0,"",SUM(G41:G44))</f>
        <v>4</v>
      </c>
      <c r="Q42" s="63">
        <f>IF(SUM(D42:M42)=0,"",SUM(F41:F44))</f>
        <v>8</v>
      </c>
      <c r="R42" s="221"/>
      <c r="S42" s="212"/>
      <c r="U42" s="64">
        <f>+U48+U50+V51</f>
        <v>102</v>
      </c>
      <c r="V42" s="65">
        <f>+V48+V50+U51</f>
        <v>121</v>
      </c>
      <c r="W42" s="66">
        <f>+U42-V42</f>
        <v>-19</v>
      </c>
      <c r="AI42" s="13"/>
      <c r="AJ42" s="13"/>
      <c r="AK42" s="13"/>
      <c r="AL42" s="13"/>
    </row>
    <row r="43" spans="1:38" ht="12.75">
      <c r="A43" s="67" t="s">
        <v>331</v>
      </c>
      <c r="B43" s="54" t="s">
        <v>89</v>
      </c>
      <c r="C43" s="68" t="s">
        <v>39</v>
      </c>
      <c r="D43" s="69">
        <f>+Q47</f>
        <v>1</v>
      </c>
      <c r="E43" s="70">
        <f>+P47</f>
        <v>3</v>
      </c>
      <c r="F43" s="69">
        <f>Q50</f>
        <v>3</v>
      </c>
      <c r="G43" s="70">
        <f>P50</f>
        <v>1</v>
      </c>
      <c r="H43" s="71"/>
      <c r="I43" s="72"/>
      <c r="J43" s="69">
        <f>P52</f>
        <v>3</v>
      </c>
      <c r="K43" s="70">
        <f>Q52</f>
        <v>0</v>
      </c>
      <c r="L43" s="69"/>
      <c r="M43" s="70"/>
      <c r="N43" s="60">
        <f>IF(SUM(D43:M43)=0,"",COUNTIF(I41:I44,"3"))</f>
        <v>2</v>
      </c>
      <c r="O43" s="61">
        <f>IF(SUM(E43:N43)=0,"",COUNTIF(H41:H44,"3"))</f>
        <v>1</v>
      </c>
      <c r="P43" s="62">
        <f>IF(SUM(D43:M43)=0,"",SUM(I41:I44))</f>
        <v>7</v>
      </c>
      <c r="Q43" s="63">
        <f>IF(SUM(D43:M43)=0,"",SUM(H41:H44))</f>
        <v>4</v>
      </c>
      <c r="R43" s="221"/>
      <c r="S43" s="212"/>
      <c r="U43" s="64">
        <f>+V47+V50+U52</f>
        <v>108</v>
      </c>
      <c r="V43" s="65">
        <f>+U47+U50+V52</f>
        <v>95</v>
      </c>
      <c r="W43" s="66">
        <f>+U43-V43</f>
        <v>13</v>
      </c>
      <c r="AI43" s="13"/>
      <c r="AJ43" s="13"/>
      <c r="AK43" s="13"/>
      <c r="AL43" s="13"/>
    </row>
    <row r="44" spans="1:38" ht="13.5" thickBot="1">
      <c r="A44" s="73" t="s">
        <v>156</v>
      </c>
      <c r="B44" s="74" t="s">
        <v>732</v>
      </c>
      <c r="C44" s="75" t="s">
        <v>39</v>
      </c>
      <c r="D44" s="76">
        <f>Q49</f>
        <v>0</v>
      </c>
      <c r="E44" s="77">
        <f>P49</f>
        <v>3</v>
      </c>
      <c r="F44" s="76">
        <f>Q48</f>
        <v>2</v>
      </c>
      <c r="G44" s="77">
        <f>P48</f>
        <v>3</v>
      </c>
      <c r="H44" s="76">
        <f>Q52</f>
        <v>0</v>
      </c>
      <c r="I44" s="77">
        <f>P52</f>
        <v>3</v>
      </c>
      <c r="J44" s="78"/>
      <c r="K44" s="79"/>
      <c r="L44" s="76"/>
      <c r="M44" s="77"/>
      <c r="N44" s="80">
        <f>IF(SUM(D44:M44)=0,"",COUNTIF(K41:K44,"3"))</f>
        <v>0</v>
      </c>
      <c r="O44" s="81">
        <f>IF(SUM(E44:N44)=0,"",COUNTIF(J41:J44,"3"))</f>
        <v>3</v>
      </c>
      <c r="P44" s="82">
        <f>IF(SUM(D44:M45)=0,"",SUM(K41:K44))</f>
        <v>2</v>
      </c>
      <c r="Q44" s="83">
        <f>IF(SUM(D44:M44)=0,"",SUM(J41:J44))</f>
        <v>9</v>
      </c>
      <c r="R44" s="224"/>
      <c r="S44" s="225"/>
      <c r="U44" s="64">
        <f>+V48+V49+V52</f>
        <v>83</v>
      </c>
      <c r="V44" s="65">
        <f>+U48+U49+U52</f>
        <v>115</v>
      </c>
      <c r="W44" s="66">
        <f>+U44-V44</f>
        <v>-32</v>
      </c>
      <c r="AI44" s="13"/>
      <c r="AJ44" s="13"/>
      <c r="AK44" s="13"/>
      <c r="AL44" s="13"/>
    </row>
    <row r="45" spans="1:38" ht="15.75" thickTop="1">
      <c r="A45" s="84"/>
      <c r="B45" s="85" t="s">
        <v>336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8"/>
      <c r="U45" s="89"/>
      <c r="V45" s="90" t="s">
        <v>337</v>
      </c>
      <c r="W45" s="91">
        <f>SUM(W41:W44)</f>
        <v>0</v>
      </c>
      <c r="X45" s="90" t="str">
        <f>IF(W45=0,"OK","Virhe")</f>
        <v>OK</v>
      </c>
      <c r="AI45" s="13"/>
      <c r="AJ45" s="13"/>
      <c r="AK45" s="13"/>
      <c r="AL45" s="13"/>
    </row>
    <row r="46" spans="1:38" ht="15.75" thickBot="1">
      <c r="A46" s="92"/>
      <c r="B46" s="93" t="s">
        <v>338</v>
      </c>
      <c r="C46" s="94"/>
      <c r="D46" s="94"/>
      <c r="E46" s="95"/>
      <c r="F46" s="248" t="s">
        <v>51</v>
      </c>
      <c r="G46" s="240"/>
      <c r="H46" s="239" t="s">
        <v>52</v>
      </c>
      <c r="I46" s="240"/>
      <c r="J46" s="239" t="s">
        <v>53</v>
      </c>
      <c r="K46" s="240"/>
      <c r="L46" s="239" t="s">
        <v>68</v>
      </c>
      <c r="M46" s="240"/>
      <c r="N46" s="239" t="s">
        <v>69</v>
      </c>
      <c r="O46" s="240"/>
      <c r="P46" s="241" t="s">
        <v>48</v>
      </c>
      <c r="Q46" s="242"/>
      <c r="S46" s="96"/>
      <c r="U46" s="97" t="s">
        <v>334</v>
      </c>
      <c r="V46" s="98"/>
      <c r="W46" s="52" t="s">
        <v>335</v>
      </c>
      <c r="AI46" s="13"/>
      <c r="AJ46" s="13"/>
      <c r="AK46" s="13"/>
      <c r="AL46" s="13"/>
    </row>
    <row r="47" spans="1:38" ht="15.75">
      <c r="A47" s="99" t="s">
        <v>339</v>
      </c>
      <c r="B47" s="100" t="str">
        <f>IF(B41&gt;"",B41,"")</f>
        <v>Jussi Mäkelä</v>
      </c>
      <c r="C47" s="101" t="str">
        <f>IF(B43&gt;"",B43,"")</f>
        <v>Viivi-Mari Vastavuo</v>
      </c>
      <c r="D47" s="86"/>
      <c r="E47" s="102"/>
      <c r="F47" s="245">
        <v>-8</v>
      </c>
      <c r="G47" s="246"/>
      <c r="H47" s="243">
        <v>6</v>
      </c>
      <c r="I47" s="244"/>
      <c r="J47" s="243">
        <v>11</v>
      </c>
      <c r="K47" s="244"/>
      <c r="L47" s="243">
        <v>5</v>
      </c>
      <c r="M47" s="244"/>
      <c r="N47" s="247"/>
      <c r="O47" s="244"/>
      <c r="P47" s="103">
        <f aca="true" t="shared" si="28" ref="P47:P52">IF(COUNT(F47:N47)=0,"",COUNTIF(F47:N47,"&gt;=0"))</f>
        <v>3</v>
      </c>
      <c r="Q47" s="104">
        <f aca="true" t="shared" si="29" ref="Q47:Q52">IF(COUNT(F47:N47)=0,"",(IF(LEFT(F47,1)="-",1,0)+IF(LEFT(H47,1)="-",1,0)+IF(LEFT(J47,1)="-",1,0)+IF(LEFT(L47,1)="-",1,0)+IF(LEFT(N47,1)="-",1,0)))</f>
        <v>1</v>
      </c>
      <c r="R47" s="105"/>
      <c r="S47" s="106"/>
      <c r="U47" s="107">
        <f aca="true" t="shared" si="30" ref="U47:V52">+Y47+AA47+AC47+AE47+AG47</f>
        <v>43</v>
      </c>
      <c r="V47" s="108">
        <f t="shared" si="30"/>
        <v>33</v>
      </c>
      <c r="W47" s="109">
        <f aca="true" t="shared" si="31" ref="W47:W52">+U47-V47</f>
        <v>10</v>
      </c>
      <c r="Y47" s="110">
        <f aca="true" t="shared" si="32" ref="Y47:Y52">IF(F47="",0,IF(LEFT(F47,1)="-",ABS(F47),(IF(F47&gt;9,F47+2,11))))</f>
        <v>8</v>
      </c>
      <c r="Z47" s="111">
        <f aca="true" t="shared" si="33" ref="Z47:Z52">IF(F47="",0,IF(LEFT(F47,1)="-",(IF(ABS(F47)&gt;9,(ABS(F47)+2),11)),F47))</f>
        <v>11</v>
      </c>
      <c r="AA47" s="110">
        <f aca="true" t="shared" si="34" ref="AA47:AA52">IF(H47="",0,IF(LEFT(H47,1)="-",ABS(H47),(IF(H47&gt;9,H47+2,11))))</f>
        <v>11</v>
      </c>
      <c r="AB47" s="111">
        <f aca="true" t="shared" si="35" ref="AB47:AB52">IF(H47="",0,IF(LEFT(H47,1)="-",(IF(ABS(H47)&gt;9,(ABS(H47)+2),11)),H47))</f>
        <v>6</v>
      </c>
      <c r="AC47" s="110">
        <f aca="true" t="shared" si="36" ref="AC47:AC52">IF(J47="",0,IF(LEFT(J47,1)="-",ABS(J47),(IF(J47&gt;9,J47+2,11))))</f>
        <v>13</v>
      </c>
      <c r="AD47" s="111">
        <f aca="true" t="shared" si="37" ref="AD47:AD52">IF(J47="",0,IF(LEFT(J47,1)="-",(IF(ABS(J47)&gt;9,(ABS(J47)+2),11)),J47))</f>
        <v>11</v>
      </c>
      <c r="AE47" s="110">
        <f aca="true" t="shared" si="38" ref="AE47:AE52">IF(L47="",0,IF(LEFT(L47,1)="-",ABS(L47),(IF(L47&gt;9,L47+2,11))))</f>
        <v>11</v>
      </c>
      <c r="AF47" s="111">
        <f aca="true" t="shared" si="39" ref="AF47:AF52">IF(L47="",0,IF(LEFT(L47,1)="-",(IF(ABS(L47)&gt;9,(ABS(L47)+2),11)),L47))</f>
        <v>5</v>
      </c>
      <c r="AG47" s="110">
        <f aca="true" t="shared" si="40" ref="AG47:AG52">IF(N47="",0,IF(LEFT(N47,1)="-",ABS(N47),(IF(N47&gt;9,N47+2,11))))</f>
        <v>0</v>
      </c>
      <c r="AH47" s="111">
        <f aca="true" t="shared" si="41" ref="AH47:AH52">IF(N47="",0,IF(LEFT(N47,1)="-",(IF(ABS(N47)&gt;9,(ABS(N47)+2),11)),N47))</f>
        <v>0</v>
      </c>
      <c r="AI47" s="13"/>
      <c r="AJ47" s="13"/>
      <c r="AK47" s="13"/>
      <c r="AL47" s="13"/>
    </row>
    <row r="48" spans="1:38" ht="15.75">
      <c r="A48" s="99" t="s">
        <v>340</v>
      </c>
      <c r="B48" s="100" t="str">
        <f>IF(B42&gt;"",B42,"")</f>
        <v>Konsta Kähtävä</v>
      </c>
      <c r="C48" s="112" t="str">
        <f>IF(B44&gt;"",B44,"")</f>
        <v>Anton mäkinen</v>
      </c>
      <c r="D48" s="113"/>
      <c r="E48" s="102"/>
      <c r="F48" s="249">
        <v>8</v>
      </c>
      <c r="G48" s="250"/>
      <c r="H48" s="249">
        <v>7</v>
      </c>
      <c r="I48" s="250"/>
      <c r="J48" s="249">
        <v>-3</v>
      </c>
      <c r="K48" s="250"/>
      <c r="L48" s="249">
        <v>-13</v>
      </c>
      <c r="M48" s="250"/>
      <c r="N48" s="249">
        <v>5</v>
      </c>
      <c r="O48" s="250"/>
      <c r="P48" s="103">
        <f t="shared" si="28"/>
        <v>3</v>
      </c>
      <c r="Q48" s="104">
        <f t="shared" si="29"/>
        <v>2</v>
      </c>
      <c r="R48" s="114"/>
      <c r="S48" s="115"/>
      <c r="U48" s="107">
        <f t="shared" si="30"/>
        <v>49</v>
      </c>
      <c r="V48" s="108">
        <f t="shared" si="30"/>
        <v>46</v>
      </c>
      <c r="W48" s="109">
        <f t="shared" si="31"/>
        <v>3</v>
      </c>
      <c r="Y48" s="116">
        <f t="shared" si="32"/>
        <v>11</v>
      </c>
      <c r="Z48" s="117">
        <f t="shared" si="33"/>
        <v>8</v>
      </c>
      <c r="AA48" s="116">
        <f t="shared" si="34"/>
        <v>11</v>
      </c>
      <c r="AB48" s="117">
        <f t="shared" si="35"/>
        <v>7</v>
      </c>
      <c r="AC48" s="116">
        <f t="shared" si="36"/>
        <v>3</v>
      </c>
      <c r="AD48" s="117">
        <f t="shared" si="37"/>
        <v>11</v>
      </c>
      <c r="AE48" s="116">
        <f t="shared" si="38"/>
        <v>13</v>
      </c>
      <c r="AF48" s="117">
        <f t="shared" si="39"/>
        <v>15</v>
      </c>
      <c r="AG48" s="116">
        <f t="shared" si="40"/>
        <v>11</v>
      </c>
      <c r="AH48" s="117">
        <f t="shared" si="41"/>
        <v>5</v>
      </c>
      <c r="AI48" s="13"/>
      <c r="AJ48" s="13"/>
      <c r="AK48" s="13"/>
      <c r="AL48" s="13"/>
    </row>
    <row r="49" spans="1:38" ht="16.5" thickBot="1">
      <c r="A49" s="99" t="s">
        <v>341</v>
      </c>
      <c r="B49" s="118" t="str">
        <f>IF(B41&gt;"",B41,"")</f>
        <v>Jussi Mäkelä</v>
      </c>
      <c r="C49" s="119" t="str">
        <f>IF(B44&gt;"",B44,"")</f>
        <v>Anton mäkinen</v>
      </c>
      <c r="D49" s="94"/>
      <c r="E49" s="95"/>
      <c r="F49" s="251">
        <v>9</v>
      </c>
      <c r="G49" s="252"/>
      <c r="H49" s="251">
        <v>9</v>
      </c>
      <c r="I49" s="252"/>
      <c r="J49" s="251">
        <v>1</v>
      </c>
      <c r="K49" s="252"/>
      <c r="L49" s="251"/>
      <c r="M49" s="252"/>
      <c r="N49" s="251"/>
      <c r="O49" s="252"/>
      <c r="P49" s="103">
        <f t="shared" si="28"/>
        <v>3</v>
      </c>
      <c r="Q49" s="104">
        <f t="shared" si="29"/>
        <v>0</v>
      </c>
      <c r="R49" s="114"/>
      <c r="S49" s="115"/>
      <c r="U49" s="107">
        <f t="shared" si="30"/>
        <v>33</v>
      </c>
      <c r="V49" s="108">
        <f t="shared" si="30"/>
        <v>19</v>
      </c>
      <c r="W49" s="109">
        <f t="shared" si="31"/>
        <v>14</v>
      </c>
      <c r="Y49" s="116">
        <f t="shared" si="32"/>
        <v>11</v>
      </c>
      <c r="Z49" s="117">
        <f t="shared" si="33"/>
        <v>9</v>
      </c>
      <c r="AA49" s="116">
        <f t="shared" si="34"/>
        <v>11</v>
      </c>
      <c r="AB49" s="117">
        <f t="shared" si="35"/>
        <v>9</v>
      </c>
      <c r="AC49" s="116">
        <f t="shared" si="36"/>
        <v>11</v>
      </c>
      <c r="AD49" s="117">
        <f t="shared" si="37"/>
        <v>1</v>
      </c>
      <c r="AE49" s="116">
        <f t="shared" si="38"/>
        <v>0</v>
      </c>
      <c r="AF49" s="117">
        <f t="shared" si="39"/>
        <v>0</v>
      </c>
      <c r="AG49" s="116">
        <f t="shared" si="40"/>
        <v>0</v>
      </c>
      <c r="AH49" s="117">
        <f t="shared" si="41"/>
        <v>0</v>
      </c>
      <c r="AI49" s="13"/>
      <c r="AJ49" s="13"/>
      <c r="AK49" s="13"/>
      <c r="AL49" s="13"/>
    </row>
    <row r="50" spans="1:38" ht="15.75">
      <c r="A50" s="99" t="s">
        <v>342</v>
      </c>
      <c r="B50" s="100" t="str">
        <f>IF(B42&gt;"",B42,"")</f>
        <v>Konsta Kähtävä</v>
      </c>
      <c r="C50" s="112" t="str">
        <f>IF(B43&gt;"",B43,"")</f>
        <v>Viivi-Mari Vastavuo</v>
      </c>
      <c r="D50" s="86"/>
      <c r="E50" s="102"/>
      <c r="F50" s="243">
        <v>-8</v>
      </c>
      <c r="G50" s="244"/>
      <c r="H50" s="243">
        <v>-11</v>
      </c>
      <c r="I50" s="244"/>
      <c r="J50" s="243">
        <v>7</v>
      </c>
      <c r="K50" s="244"/>
      <c r="L50" s="243">
        <v>-4</v>
      </c>
      <c r="M50" s="244"/>
      <c r="N50" s="243"/>
      <c r="O50" s="244"/>
      <c r="P50" s="103">
        <f t="shared" si="28"/>
        <v>1</v>
      </c>
      <c r="Q50" s="104">
        <f t="shared" si="29"/>
        <v>3</v>
      </c>
      <c r="R50" s="114"/>
      <c r="S50" s="115"/>
      <c r="U50" s="107">
        <f t="shared" si="30"/>
        <v>34</v>
      </c>
      <c r="V50" s="108">
        <f t="shared" si="30"/>
        <v>42</v>
      </c>
      <c r="W50" s="109">
        <f t="shared" si="31"/>
        <v>-8</v>
      </c>
      <c r="Y50" s="116">
        <f t="shared" si="32"/>
        <v>8</v>
      </c>
      <c r="Z50" s="117">
        <f t="shared" si="33"/>
        <v>11</v>
      </c>
      <c r="AA50" s="116">
        <f t="shared" si="34"/>
        <v>11</v>
      </c>
      <c r="AB50" s="117">
        <f t="shared" si="35"/>
        <v>13</v>
      </c>
      <c r="AC50" s="116">
        <f t="shared" si="36"/>
        <v>11</v>
      </c>
      <c r="AD50" s="117">
        <f t="shared" si="37"/>
        <v>7</v>
      </c>
      <c r="AE50" s="116">
        <f t="shared" si="38"/>
        <v>4</v>
      </c>
      <c r="AF50" s="117">
        <f t="shared" si="39"/>
        <v>11</v>
      </c>
      <c r="AG50" s="116">
        <f t="shared" si="40"/>
        <v>0</v>
      </c>
      <c r="AH50" s="117">
        <f t="shared" si="41"/>
        <v>0</v>
      </c>
      <c r="AI50" s="13"/>
      <c r="AJ50" s="13"/>
      <c r="AK50" s="13"/>
      <c r="AL50" s="13"/>
    </row>
    <row r="51" spans="1:38" ht="15.75">
      <c r="A51" s="99" t="s">
        <v>343</v>
      </c>
      <c r="B51" s="100" t="str">
        <f>IF(B41&gt;"",B41,"")</f>
        <v>Jussi Mäkelä</v>
      </c>
      <c r="C51" s="112" t="str">
        <f>IF(B42&gt;"",B42,"")</f>
        <v>Konsta Kähtävä</v>
      </c>
      <c r="D51" s="113"/>
      <c r="E51" s="102"/>
      <c r="F51" s="249">
        <v>6</v>
      </c>
      <c r="G51" s="250"/>
      <c r="H51" s="249">
        <v>5</v>
      </c>
      <c r="I51" s="250"/>
      <c r="J51" s="253">
        <v>8</v>
      </c>
      <c r="K51" s="250"/>
      <c r="L51" s="249"/>
      <c r="M51" s="250"/>
      <c r="N51" s="249"/>
      <c r="O51" s="250"/>
      <c r="P51" s="103">
        <f t="shared" si="28"/>
        <v>3</v>
      </c>
      <c r="Q51" s="104">
        <f t="shared" si="29"/>
        <v>0</v>
      </c>
      <c r="R51" s="114"/>
      <c r="S51" s="115"/>
      <c r="U51" s="107">
        <f t="shared" si="30"/>
        <v>33</v>
      </c>
      <c r="V51" s="108">
        <f t="shared" si="30"/>
        <v>19</v>
      </c>
      <c r="W51" s="109">
        <f t="shared" si="31"/>
        <v>14</v>
      </c>
      <c r="Y51" s="116">
        <f t="shared" si="32"/>
        <v>11</v>
      </c>
      <c r="Z51" s="117">
        <f t="shared" si="33"/>
        <v>6</v>
      </c>
      <c r="AA51" s="116">
        <f t="shared" si="34"/>
        <v>11</v>
      </c>
      <c r="AB51" s="117">
        <f t="shared" si="35"/>
        <v>5</v>
      </c>
      <c r="AC51" s="116">
        <f t="shared" si="36"/>
        <v>11</v>
      </c>
      <c r="AD51" s="117">
        <f t="shared" si="37"/>
        <v>8</v>
      </c>
      <c r="AE51" s="116">
        <f t="shared" si="38"/>
        <v>0</v>
      </c>
      <c r="AF51" s="117">
        <f t="shared" si="39"/>
        <v>0</v>
      </c>
      <c r="AG51" s="116">
        <f t="shared" si="40"/>
        <v>0</v>
      </c>
      <c r="AH51" s="117">
        <f t="shared" si="41"/>
        <v>0</v>
      </c>
      <c r="AI51" s="13"/>
      <c r="AJ51" s="13"/>
      <c r="AK51" s="13"/>
      <c r="AL51" s="13"/>
    </row>
    <row r="52" spans="1:38" ht="16.5" thickBot="1">
      <c r="A52" s="120" t="s">
        <v>344</v>
      </c>
      <c r="B52" s="121" t="str">
        <f>IF(B43&gt;"",B43,"")</f>
        <v>Viivi-Mari Vastavuo</v>
      </c>
      <c r="C52" s="122" t="str">
        <f>IF(B44&gt;"",B44,"")</f>
        <v>Anton mäkinen</v>
      </c>
      <c r="D52" s="123"/>
      <c r="E52" s="124"/>
      <c r="F52" s="230">
        <v>6</v>
      </c>
      <c r="G52" s="231"/>
      <c r="H52" s="230">
        <v>6</v>
      </c>
      <c r="I52" s="231"/>
      <c r="J52" s="230">
        <v>6</v>
      </c>
      <c r="K52" s="231"/>
      <c r="L52" s="230"/>
      <c r="M52" s="231"/>
      <c r="N52" s="230"/>
      <c r="O52" s="231"/>
      <c r="P52" s="125">
        <f t="shared" si="28"/>
        <v>3</v>
      </c>
      <c r="Q52" s="126">
        <f t="shared" si="29"/>
        <v>0</v>
      </c>
      <c r="R52" s="127"/>
      <c r="S52" s="128"/>
      <c r="U52" s="107">
        <f t="shared" si="30"/>
        <v>33</v>
      </c>
      <c r="V52" s="108">
        <f t="shared" si="30"/>
        <v>18</v>
      </c>
      <c r="W52" s="109">
        <f t="shared" si="31"/>
        <v>15</v>
      </c>
      <c r="Y52" s="129">
        <f t="shared" si="32"/>
        <v>11</v>
      </c>
      <c r="Z52" s="130">
        <f t="shared" si="33"/>
        <v>6</v>
      </c>
      <c r="AA52" s="129">
        <f t="shared" si="34"/>
        <v>11</v>
      </c>
      <c r="AB52" s="130">
        <f t="shared" si="35"/>
        <v>6</v>
      </c>
      <c r="AC52" s="129">
        <f t="shared" si="36"/>
        <v>11</v>
      </c>
      <c r="AD52" s="130">
        <f t="shared" si="37"/>
        <v>6</v>
      </c>
      <c r="AE52" s="129">
        <f t="shared" si="38"/>
        <v>0</v>
      </c>
      <c r="AF52" s="130">
        <f t="shared" si="39"/>
        <v>0</v>
      </c>
      <c r="AG52" s="129">
        <f t="shared" si="40"/>
        <v>0</v>
      </c>
      <c r="AH52" s="130">
        <f t="shared" si="41"/>
        <v>0</v>
      </c>
      <c r="AI52" s="13"/>
      <c r="AJ52" s="13"/>
      <c r="AK52" s="13"/>
      <c r="AL52" s="13"/>
    </row>
    <row r="53" spans="1:38" ht="13.5" thickTop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1:38" ht="13.5" thickBo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ht="16.5" thickTop="1">
      <c r="A55" s="32"/>
      <c r="B55" s="33"/>
      <c r="C55" s="34"/>
      <c r="D55" s="34"/>
      <c r="E55" s="34"/>
      <c r="F55" s="35"/>
      <c r="G55" s="34"/>
      <c r="H55" s="36" t="s">
        <v>324</v>
      </c>
      <c r="I55" s="37"/>
      <c r="J55" s="213" t="s">
        <v>392</v>
      </c>
      <c r="K55" s="214"/>
      <c r="L55" s="214"/>
      <c r="M55" s="215"/>
      <c r="N55" s="216" t="s">
        <v>325</v>
      </c>
      <c r="O55" s="217"/>
      <c r="P55" s="217"/>
      <c r="Q55" s="218" t="s">
        <v>5</v>
      </c>
      <c r="R55" s="219"/>
      <c r="S55" s="220"/>
      <c r="AI55" s="13"/>
      <c r="AJ55" s="13"/>
      <c r="AK55" s="13"/>
      <c r="AL55" s="13"/>
    </row>
    <row r="56" spans="1:38" ht="16.5" thickBot="1">
      <c r="A56" s="38"/>
      <c r="B56" s="39"/>
      <c r="C56" s="40" t="s">
        <v>326</v>
      </c>
      <c r="D56" s="232"/>
      <c r="E56" s="233"/>
      <c r="F56" s="234"/>
      <c r="G56" s="235" t="s">
        <v>327</v>
      </c>
      <c r="H56" s="236"/>
      <c r="I56" s="236"/>
      <c r="J56" s="237"/>
      <c r="K56" s="237"/>
      <c r="L56" s="237"/>
      <c r="M56" s="238"/>
      <c r="N56" s="41" t="s">
        <v>328</v>
      </c>
      <c r="O56" s="42"/>
      <c r="P56" s="42"/>
      <c r="Q56" s="222"/>
      <c r="R56" s="222"/>
      <c r="S56" s="223"/>
      <c r="AI56" s="13"/>
      <c r="AJ56" s="13"/>
      <c r="AK56" s="13"/>
      <c r="AL56" s="13"/>
    </row>
    <row r="57" spans="1:38" ht="15.75" thickTop="1">
      <c r="A57" s="43"/>
      <c r="B57" s="44" t="s">
        <v>329</v>
      </c>
      <c r="C57" s="45" t="s">
        <v>330</v>
      </c>
      <c r="D57" s="226" t="s">
        <v>154</v>
      </c>
      <c r="E57" s="227"/>
      <c r="F57" s="226" t="s">
        <v>157</v>
      </c>
      <c r="G57" s="227"/>
      <c r="H57" s="226" t="s">
        <v>331</v>
      </c>
      <c r="I57" s="227"/>
      <c r="J57" s="226" t="s">
        <v>156</v>
      </c>
      <c r="K57" s="227"/>
      <c r="L57" s="226"/>
      <c r="M57" s="227"/>
      <c r="N57" s="46" t="s">
        <v>236</v>
      </c>
      <c r="O57" s="47" t="s">
        <v>332</v>
      </c>
      <c r="P57" s="48" t="s">
        <v>333</v>
      </c>
      <c r="Q57" s="49"/>
      <c r="R57" s="228" t="s">
        <v>50</v>
      </c>
      <c r="S57" s="229"/>
      <c r="U57" s="50" t="s">
        <v>334</v>
      </c>
      <c r="V57" s="51"/>
      <c r="W57" s="52" t="s">
        <v>335</v>
      </c>
      <c r="AI57" s="13"/>
      <c r="AJ57" s="13"/>
      <c r="AK57" s="13"/>
      <c r="AL57" s="13"/>
    </row>
    <row r="58" spans="1:38" ht="12.75">
      <c r="A58" s="53" t="s">
        <v>154</v>
      </c>
      <c r="B58" s="54" t="s">
        <v>86</v>
      </c>
      <c r="C58" s="55" t="s">
        <v>39</v>
      </c>
      <c r="D58" s="56"/>
      <c r="E58" s="57"/>
      <c r="F58" s="58">
        <f>+P68</f>
        <v>0</v>
      </c>
      <c r="G58" s="59">
        <f>+Q68</f>
        <v>3</v>
      </c>
      <c r="H58" s="58">
        <f>P64</f>
        <v>3</v>
      </c>
      <c r="I58" s="59">
        <f>Q64</f>
        <v>0</v>
      </c>
      <c r="J58" s="58">
        <f>P66</f>
        <v>3</v>
      </c>
      <c r="K58" s="59">
        <f>Q66</f>
        <v>0</v>
      </c>
      <c r="L58" s="58"/>
      <c r="M58" s="59"/>
      <c r="N58" s="60">
        <f>IF(SUM(D58:M58)=0,"",COUNTIF(E58:E61,"3"))</f>
        <v>2</v>
      </c>
      <c r="O58" s="61">
        <f>IF(SUM(E58:N58)=0,"",COUNTIF(D58:D61,"3"))</f>
        <v>1</v>
      </c>
      <c r="P58" s="62">
        <f>IF(SUM(D58:M58)=0,"",SUM(E58:E61))</f>
        <v>6</v>
      </c>
      <c r="Q58" s="63">
        <f>IF(SUM(D58:M58)=0,"",SUM(D58:D61))</f>
        <v>3</v>
      </c>
      <c r="R58" s="221"/>
      <c r="S58" s="212"/>
      <c r="U58" s="64">
        <f>+U64+U66+U68</f>
        <v>93</v>
      </c>
      <c r="V58" s="65">
        <f>+V64+V66+V68</f>
        <v>59</v>
      </c>
      <c r="W58" s="66">
        <f>+U58-V58</f>
        <v>34</v>
      </c>
      <c r="AI58" s="13"/>
      <c r="AJ58" s="13"/>
      <c r="AK58" s="13"/>
      <c r="AL58" s="13"/>
    </row>
    <row r="59" spans="1:38" ht="12.75">
      <c r="A59" s="67" t="s">
        <v>157</v>
      </c>
      <c r="B59" s="54" t="s">
        <v>128</v>
      </c>
      <c r="C59" s="68" t="s">
        <v>198</v>
      </c>
      <c r="D59" s="69">
        <f>+Q68</f>
        <v>3</v>
      </c>
      <c r="E59" s="70">
        <f>+P68</f>
        <v>0</v>
      </c>
      <c r="F59" s="71"/>
      <c r="G59" s="72"/>
      <c r="H59" s="69">
        <f>P67</f>
        <v>3</v>
      </c>
      <c r="I59" s="70">
        <f>Q67</f>
        <v>0</v>
      </c>
      <c r="J59" s="69">
        <f>P65</f>
        <v>3</v>
      </c>
      <c r="K59" s="70">
        <f>Q65</f>
        <v>0</v>
      </c>
      <c r="L59" s="69"/>
      <c r="M59" s="70"/>
      <c r="N59" s="60">
        <f>IF(SUM(D59:M59)=0,"",COUNTIF(G58:G61,"3"))</f>
        <v>3</v>
      </c>
      <c r="O59" s="61">
        <f>IF(SUM(E59:N59)=0,"",COUNTIF(F58:F61,"3"))</f>
        <v>0</v>
      </c>
      <c r="P59" s="62">
        <f>IF(SUM(D59:M59)=0,"",SUM(G58:G61))</f>
        <v>9</v>
      </c>
      <c r="Q59" s="63">
        <f>IF(SUM(D59:M59)=0,"",SUM(F58:F61))</f>
        <v>0</v>
      </c>
      <c r="R59" s="221"/>
      <c r="S59" s="212"/>
      <c r="U59" s="64">
        <f>+U65+U67+V68</f>
        <v>99</v>
      </c>
      <c r="V59" s="65">
        <f>+V65+V67+U68</f>
        <v>60</v>
      </c>
      <c r="W59" s="66">
        <f>+U59-V59</f>
        <v>39</v>
      </c>
      <c r="AI59" s="13"/>
      <c r="AJ59" s="13"/>
      <c r="AK59" s="13"/>
      <c r="AL59" s="13"/>
    </row>
    <row r="60" spans="1:38" ht="12.75">
      <c r="A60" s="67" t="s">
        <v>331</v>
      </c>
      <c r="B60" s="54" t="s">
        <v>231</v>
      </c>
      <c r="C60" s="68" t="s">
        <v>39</v>
      </c>
      <c r="D60" s="69">
        <f>+Q64</f>
        <v>0</v>
      </c>
      <c r="E60" s="70">
        <f>+P64</f>
        <v>3</v>
      </c>
      <c r="F60" s="69">
        <f>Q67</f>
        <v>0</v>
      </c>
      <c r="G60" s="70">
        <f>P67</f>
        <v>3</v>
      </c>
      <c r="H60" s="71"/>
      <c r="I60" s="72"/>
      <c r="J60" s="69">
        <f>P69</f>
        <v>2</v>
      </c>
      <c r="K60" s="70">
        <f>Q69</f>
        <v>3</v>
      </c>
      <c r="L60" s="69"/>
      <c r="M60" s="70"/>
      <c r="N60" s="60">
        <f>IF(SUM(D60:M60)=0,"",COUNTIF(I58:I61,"3"))</f>
        <v>0</v>
      </c>
      <c r="O60" s="61">
        <f>IF(SUM(E60:N60)=0,"",COUNTIF(H58:H61,"3"))</f>
        <v>3</v>
      </c>
      <c r="P60" s="62">
        <f>IF(SUM(D60:M60)=0,"",SUM(I58:I61))</f>
        <v>2</v>
      </c>
      <c r="Q60" s="63">
        <f>IF(SUM(D60:M60)=0,"",SUM(H58:H61))</f>
        <v>9</v>
      </c>
      <c r="R60" s="221"/>
      <c r="S60" s="212"/>
      <c r="U60" s="64">
        <f>+V64+V67+U69</f>
        <v>89</v>
      </c>
      <c r="V60" s="65">
        <f>+U64+U67+V69</f>
        <v>120</v>
      </c>
      <c r="W60" s="66">
        <f>+U60-V60</f>
        <v>-31</v>
      </c>
      <c r="AI60" s="13"/>
      <c r="AJ60" s="13"/>
      <c r="AK60" s="13"/>
      <c r="AL60" s="13"/>
    </row>
    <row r="61" spans="1:38" ht="13.5" thickBot="1">
      <c r="A61" s="73" t="s">
        <v>156</v>
      </c>
      <c r="B61" s="74" t="s">
        <v>181</v>
      </c>
      <c r="C61" s="75" t="s">
        <v>135</v>
      </c>
      <c r="D61" s="76">
        <f>Q66</f>
        <v>0</v>
      </c>
      <c r="E61" s="77">
        <f>P66</f>
        <v>3</v>
      </c>
      <c r="F61" s="76">
        <f>Q65</f>
        <v>0</v>
      </c>
      <c r="G61" s="77">
        <f>P65</f>
        <v>3</v>
      </c>
      <c r="H61" s="76">
        <f>Q69</f>
        <v>3</v>
      </c>
      <c r="I61" s="77">
        <f>P69</f>
        <v>2</v>
      </c>
      <c r="J61" s="78"/>
      <c r="K61" s="79"/>
      <c r="L61" s="76"/>
      <c r="M61" s="77"/>
      <c r="N61" s="80">
        <f>IF(SUM(D61:M61)=0,"",COUNTIF(K58:K61,"3"))</f>
        <v>1</v>
      </c>
      <c r="O61" s="81">
        <f>IF(SUM(E61:N61)=0,"",COUNTIF(J58:J61,"3"))</f>
        <v>2</v>
      </c>
      <c r="P61" s="82">
        <f>IF(SUM(D61:M62)=0,"",SUM(K58:K61))</f>
        <v>3</v>
      </c>
      <c r="Q61" s="83">
        <f>IF(SUM(D61:M61)=0,"",SUM(J58:J61))</f>
        <v>8</v>
      </c>
      <c r="R61" s="224"/>
      <c r="S61" s="225"/>
      <c r="U61" s="64">
        <f>+V65+V66+V69</f>
        <v>76</v>
      </c>
      <c r="V61" s="65">
        <f>+U65+U66+U69</f>
        <v>118</v>
      </c>
      <c r="W61" s="66">
        <f>+U61-V61</f>
        <v>-42</v>
      </c>
      <c r="AI61" s="13"/>
      <c r="AJ61" s="13"/>
      <c r="AK61" s="13"/>
      <c r="AL61" s="13"/>
    </row>
    <row r="62" spans="1:38" ht="15.75" thickTop="1">
      <c r="A62" s="84"/>
      <c r="B62" s="85" t="s">
        <v>336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7"/>
      <c r="S62" s="88"/>
      <c r="U62" s="89"/>
      <c r="V62" s="90" t="s">
        <v>337</v>
      </c>
      <c r="W62" s="91">
        <f>SUM(W58:W61)</f>
        <v>0</v>
      </c>
      <c r="X62" s="90" t="str">
        <f>IF(W62=0,"OK","Virhe")</f>
        <v>OK</v>
      </c>
      <c r="AI62" s="13"/>
      <c r="AJ62" s="13"/>
      <c r="AK62" s="13"/>
      <c r="AL62" s="13"/>
    </row>
    <row r="63" spans="1:38" ht="15.75" thickBot="1">
      <c r="A63" s="92"/>
      <c r="B63" s="93" t="s">
        <v>338</v>
      </c>
      <c r="C63" s="94"/>
      <c r="D63" s="94"/>
      <c r="E63" s="95"/>
      <c r="F63" s="248" t="s">
        <v>51</v>
      </c>
      <c r="G63" s="240"/>
      <c r="H63" s="239" t="s">
        <v>52</v>
      </c>
      <c r="I63" s="240"/>
      <c r="J63" s="239" t="s">
        <v>53</v>
      </c>
      <c r="K63" s="240"/>
      <c r="L63" s="239" t="s">
        <v>68</v>
      </c>
      <c r="M63" s="240"/>
      <c r="N63" s="239" t="s">
        <v>69</v>
      </c>
      <c r="O63" s="240"/>
      <c r="P63" s="241" t="s">
        <v>48</v>
      </c>
      <c r="Q63" s="242"/>
      <c r="S63" s="96"/>
      <c r="U63" s="97" t="s">
        <v>334</v>
      </c>
      <c r="V63" s="98"/>
      <c r="W63" s="52" t="s">
        <v>335</v>
      </c>
      <c r="AI63" s="13"/>
      <c r="AJ63" s="13"/>
      <c r="AK63" s="13"/>
      <c r="AL63" s="13"/>
    </row>
    <row r="64" spans="1:38" ht="15.75">
      <c r="A64" s="99" t="s">
        <v>339</v>
      </c>
      <c r="B64" s="100" t="str">
        <f>IF(B58&gt;"",B58,"")</f>
        <v>Rasmus Hakonen</v>
      </c>
      <c r="C64" s="101" t="str">
        <f>IF(B60&gt;"",B60,"")</f>
        <v>Frej Hewitt</v>
      </c>
      <c r="D64" s="86"/>
      <c r="E64" s="102"/>
      <c r="F64" s="245">
        <v>4</v>
      </c>
      <c r="G64" s="246"/>
      <c r="H64" s="243">
        <v>6</v>
      </c>
      <c r="I64" s="244"/>
      <c r="J64" s="243">
        <v>5</v>
      </c>
      <c r="K64" s="244"/>
      <c r="L64" s="243"/>
      <c r="M64" s="244"/>
      <c r="N64" s="247"/>
      <c r="O64" s="244"/>
      <c r="P64" s="103">
        <f aca="true" t="shared" si="42" ref="P64:P69">IF(COUNT(F64:N64)=0,"",COUNTIF(F64:N64,"&gt;=0"))</f>
        <v>3</v>
      </c>
      <c r="Q64" s="104">
        <f aca="true" t="shared" si="43" ref="Q64:Q69">IF(COUNT(F64:N64)=0,"",(IF(LEFT(F64,1)="-",1,0)+IF(LEFT(H64,1)="-",1,0)+IF(LEFT(J64,1)="-",1,0)+IF(LEFT(L64,1)="-",1,0)+IF(LEFT(N64,1)="-",1,0)))</f>
        <v>0</v>
      </c>
      <c r="R64" s="105"/>
      <c r="S64" s="106"/>
      <c r="U64" s="107">
        <f aca="true" t="shared" si="44" ref="U64:V69">+Y64+AA64+AC64+AE64+AG64</f>
        <v>33</v>
      </c>
      <c r="V64" s="108">
        <f t="shared" si="44"/>
        <v>15</v>
      </c>
      <c r="W64" s="109">
        <f aca="true" t="shared" si="45" ref="W64:W69">+U64-V64</f>
        <v>18</v>
      </c>
      <c r="Y64" s="110">
        <f aca="true" t="shared" si="46" ref="Y64:Y69">IF(F64="",0,IF(LEFT(F64,1)="-",ABS(F64),(IF(F64&gt;9,F64+2,11))))</f>
        <v>11</v>
      </c>
      <c r="Z64" s="111">
        <f aca="true" t="shared" si="47" ref="Z64:Z69">IF(F64="",0,IF(LEFT(F64,1)="-",(IF(ABS(F64)&gt;9,(ABS(F64)+2),11)),F64))</f>
        <v>4</v>
      </c>
      <c r="AA64" s="110">
        <f aca="true" t="shared" si="48" ref="AA64:AA69">IF(H64="",0,IF(LEFT(H64,1)="-",ABS(H64),(IF(H64&gt;9,H64+2,11))))</f>
        <v>11</v>
      </c>
      <c r="AB64" s="111">
        <f aca="true" t="shared" si="49" ref="AB64:AB69">IF(H64="",0,IF(LEFT(H64,1)="-",(IF(ABS(H64)&gt;9,(ABS(H64)+2),11)),H64))</f>
        <v>6</v>
      </c>
      <c r="AC64" s="110">
        <f aca="true" t="shared" si="50" ref="AC64:AC69">IF(J64="",0,IF(LEFT(J64,1)="-",ABS(J64),(IF(J64&gt;9,J64+2,11))))</f>
        <v>11</v>
      </c>
      <c r="AD64" s="111">
        <f aca="true" t="shared" si="51" ref="AD64:AD69">IF(J64="",0,IF(LEFT(J64,1)="-",(IF(ABS(J64)&gt;9,(ABS(J64)+2),11)),J64))</f>
        <v>5</v>
      </c>
      <c r="AE64" s="110">
        <f aca="true" t="shared" si="52" ref="AE64:AE69">IF(L64="",0,IF(LEFT(L64,1)="-",ABS(L64),(IF(L64&gt;9,L64+2,11))))</f>
        <v>0</v>
      </c>
      <c r="AF64" s="111">
        <f aca="true" t="shared" si="53" ref="AF64:AF69">IF(L64="",0,IF(LEFT(L64,1)="-",(IF(ABS(L64)&gt;9,(ABS(L64)+2),11)),L64))</f>
        <v>0</v>
      </c>
      <c r="AG64" s="110">
        <f aca="true" t="shared" si="54" ref="AG64:AG69">IF(N64="",0,IF(LEFT(N64,1)="-",ABS(N64),(IF(N64&gt;9,N64+2,11))))</f>
        <v>0</v>
      </c>
      <c r="AH64" s="111">
        <f aca="true" t="shared" si="55" ref="AH64:AH69">IF(N64="",0,IF(LEFT(N64,1)="-",(IF(ABS(N64)&gt;9,(ABS(N64)+2),11)),N64))</f>
        <v>0</v>
      </c>
      <c r="AI64" s="13"/>
      <c r="AJ64" s="13"/>
      <c r="AK64" s="13"/>
      <c r="AL64" s="13"/>
    </row>
    <row r="65" spans="1:38" ht="15.75">
      <c r="A65" s="99" t="s">
        <v>340</v>
      </c>
      <c r="B65" s="100" t="str">
        <f>IF(B59&gt;"",B59,"")</f>
        <v>Toni Pitkänen</v>
      </c>
      <c r="C65" s="112" t="str">
        <f>IF(B61&gt;"",B61,"")</f>
        <v>Olli Julin</v>
      </c>
      <c r="D65" s="113"/>
      <c r="E65" s="102"/>
      <c r="F65" s="249">
        <v>5</v>
      </c>
      <c r="G65" s="250"/>
      <c r="H65" s="249">
        <v>5</v>
      </c>
      <c r="I65" s="250"/>
      <c r="J65" s="249">
        <v>1</v>
      </c>
      <c r="K65" s="250"/>
      <c r="L65" s="249"/>
      <c r="M65" s="250"/>
      <c r="N65" s="249"/>
      <c r="O65" s="250"/>
      <c r="P65" s="103">
        <f t="shared" si="42"/>
        <v>3</v>
      </c>
      <c r="Q65" s="104">
        <f t="shared" si="43"/>
        <v>0</v>
      </c>
      <c r="R65" s="114"/>
      <c r="S65" s="115"/>
      <c r="U65" s="107">
        <f t="shared" si="44"/>
        <v>33</v>
      </c>
      <c r="V65" s="108">
        <f t="shared" si="44"/>
        <v>11</v>
      </c>
      <c r="W65" s="109">
        <f t="shared" si="45"/>
        <v>22</v>
      </c>
      <c r="Y65" s="116">
        <f t="shared" si="46"/>
        <v>11</v>
      </c>
      <c r="Z65" s="117">
        <f t="shared" si="47"/>
        <v>5</v>
      </c>
      <c r="AA65" s="116">
        <f t="shared" si="48"/>
        <v>11</v>
      </c>
      <c r="AB65" s="117">
        <f t="shared" si="49"/>
        <v>5</v>
      </c>
      <c r="AC65" s="116">
        <f t="shared" si="50"/>
        <v>11</v>
      </c>
      <c r="AD65" s="117">
        <f t="shared" si="51"/>
        <v>1</v>
      </c>
      <c r="AE65" s="116">
        <f t="shared" si="52"/>
        <v>0</v>
      </c>
      <c r="AF65" s="117">
        <f t="shared" si="53"/>
        <v>0</v>
      </c>
      <c r="AG65" s="116">
        <f t="shared" si="54"/>
        <v>0</v>
      </c>
      <c r="AH65" s="117">
        <f t="shared" si="55"/>
        <v>0</v>
      </c>
      <c r="AI65" s="13"/>
      <c r="AJ65" s="13"/>
      <c r="AK65" s="13"/>
      <c r="AL65" s="13"/>
    </row>
    <row r="66" spans="1:38" ht="16.5" thickBot="1">
      <c r="A66" s="99" t="s">
        <v>341</v>
      </c>
      <c r="B66" s="118" t="str">
        <f>IF(B58&gt;"",B58,"")</f>
        <v>Rasmus Hakonen</v>
      </c>
      <c r="C66" s="119" t="str">
        <f>IF(B61&gt;"",B61,"")</f>
        <v>Olli Julin</v>
      </c>
      <c r="D66" s="94"/>
      <c r="E66" s="95"/>
      <c r="F66" s="251">
        <v>6</v>
      </c>
      <c r="G66" s="252"/>
      <c r="H66" s="251">
        <v>2</v>
      </c>
      <c r="I66" s="252"/>
      <c r="J66" s="251">
        <v>3</v>
      </c>
      <c r="K66" s="252"/>
      <c r="L66" s="251"/>
      <c r="M66" s="252"/>
      <c r="N66" s="251"/>
      <c r="O66" s="252"/>
      <c r="P66" s="103">
        <f t="shared" si="42"/>
        <v>3</v>
      </c>
      <c r="Q66" s="104">
        <f t="shared" si="43"/>
        <v>0</v>
      </c>
      <c r="R66" s="114"/>
      <c r="S66" s="115"/>
      <c r="U66" s="107">
        <f t="shared" si="44"/>
        <v>33</v>
      </c>
      <c r="V66" s="108">
        <f t="shared" si="44"/>
        <v>11</v>
      </c>
      <c r="W66" s="109">
        <f t="shared" si="45"/>
        <v>22</v>
      </c>
      <c r="Y66" s="116">
        <f t="shared" si="46"/>
        <v>11</v>
      </c>
      <c r="Z66" s="117">
        <f t="shared" si="47"/>
        <v>6</v>
      </c>
      <c r="AA66" s="116">
        <f t="shared" si="48"/>
        <v>11</v>
      </c>
      <c r="AB66" s="117">
        <f t="shared" si="49"/>
        <v>2</v>
      </c>
      <c r="AC66" s="116">
        <f t="shared" si="50"/>
        <v>11</v>
      </c>
      <c r="AD66" s="117">
        <f t="shared" si="51"/>
        <v>3</v>
      </c>
      <c r="AE66" s="116">
        <f t="shared" si="52"/>
        <v>0</v>
      </c>
      <c r="AF66" s="117">
        <f t="shared" si="53"/>
        <v>0</v>
      </c>
      <c r="AG66" s="116">
        <f t="shared" si="54"/>
        <v>0</v>
      </c>
      <c r="AH66" s="117">
        <f t="shared" si="55"/>
        <v>0</v>
      </c>
      <c r="AI66" s="13"/>
      <c r="AJ66" s="13"/>
      <c r="AK66" s="13"/>
      <c r="AL66" s="13"/>
    </row>
    <row r="67" spans="1:38" ht="15.75">
      <c r="A67" s="99" t="s">
        <v>342</v>
      </c>
      <c r="B67" s="100" t="str">
        <f>IF(B59&gt;"",B59,"")</f>
        <v>Toni Pitkänen</v>
      </c>
      <c r="C67" s="112" t="str">
        <f>IF(B60&gt;"",B60,"")</f>
        <v>Frej Hewitt</v>
      </c>
      <c r="D67" s="86"/>
      <c r="E67" s="102"/>
      <c r="F67" s="243">
        <v>9</v>
      </c>
      <c r="G67" s="244"/>
      <c r="H67" s="243">
        <v>8</v>
      </c>
      <c r="I67" s="244"/>
      <c r="J67" s="243">
        <v>5</v>
      </c>
      <c r="K67" s="244"/>
      <c r="L67" s="243"/>
      <c r="M67" s="244"/>
      <c r="N67" s="243"/>
      <c r="O67" s="244"/>
      <c r="P67" s="103">
        <f t="shared" si="42"/>
        <v>3</v>
      </c>
      <c r="Q67" s="104">
        <f t="shared" si="43"/>
        <v>0</v>
      </c>
      <c r="R67" s="114"/>
      <c r="S67" s="115"/>
      <c r="U67" s="107">
        <f t="shared" si="44"/>
        <v>33</v>
      </c>
      <c r="V67" s="108">
        <f t="shared" si="44"/>
        <v>22</v>
      </c>
      <c r="W67" s="109">
        <f t="shared" si="45"/>
        <v>11</v>
      </c>
      <c r="Y67" s="116">
        <f t="shared" si="46"/>
        <v>11</v>
      </c>
      <c r="Z67" s="117">
        <f t="shared" si="47"/>
        <v>9</v>
      </c>
      <c r="AA67" s="116">
        <f t="shared" si="48"/>
        <v>11</v>
      </c>
      <c r="AB67" s="117">
        <f t="shared" si="49"/>
        <v>8</v>
      </c>
      <c r="AC67" s="116">
        <f t="shared" si="50"/>
        <v>11</v>
      </c>
      <c r="AD67" s="117">
        <f t="shared" si="51"/>
        <v>5</v>
      </c>
      <c r="AE67" s="116">
        <f t="shared" si="52"/>
        <v>0</v>
      </c>
      <c r="AF67" s="117">
        <f t="shared" si="53"/>
        <v>0</v>
      </c>
      <c r="AG67" s="116">
        <f t="shared" si="54"/>
        <v>0</v>
      </c>
      <c r="AH67" s="117">
        <f t="shared" si="55"/>
        <v>0</v>
      </c>
      <c r="AI67" s="13"/>
      <c r="AJ67" s="13"/>
      <c r="AK67" s="13"/>
      <c r="AL67" s="13"/>
    </row>
    <row r="68" spans="1:38" ht="15.75">
      <c r="A68" s="99" t="s">
        <v>343</v>
      </c>
      <c r="B68" s="100" t="str">
        <f>IF(B58&gt;"",B58,"")</f>
        <v>Rasmus Hakonen</v>
      </c>
      <c r="C68" s="112" t="str">
        <f>IF(B59&gt;"",B59,"")</f>
        <v>Toni Pitkänen</v>
      </c>
      <c r="D68" s="113"/>
      <c r="E68" s="102"/>
      <c r="F68" s="249">
        <v>-9</v>
      </c>
      <c r="G68" s="250"/>
      <c r="H68" s="249">
        <v>-9</v>
      </c>
      <c r="I68" s="250"/>
      <c r="J68" s="253">
        <v>-9</v>
      </c>
      <c r="K68" s="250"/>
      <c r="L68" s="249"/>
      <c r="M68" s="250"/>
      <c r="N68" s="249"/>
      <c r="O68" s="250"/>
      <c r="P68" s="103">
        <f t="shared" si="42"/>
        <v>0</v>
      </c>
      <c r="Q68" s="104">
        <f t="shared" si="43"/>
        <v>3</v>
      </c>
      <c r="R68" s="114"/>
      <c r="S68" s="115"/>
      <c r="U68" s="107">
        <f t="shared" si="44"/>
        <v>27</v>
      </c>
      <c r="V68" s="108">
        <f t="shared" si="44"/>
        <v>33</v>
      </c>
      <c r="W68" s="109">
        <f t="shared" si="45"/>
        <v>-6</v>
      </c>
      <c r="Y68" s="116">
        <f t="shared" si="46"/>
        <v>9</v>
      </c>
      <c r="Z68" s="117">
        <f t="shared" si="47"/>
        <v>11</v>
      </c>
      <c r="AA68" s="116">
        <f t="shared" si="48"/>
        <v>9</v>
      </c>
      <c r="AB68" s="117">
        <f t="shared" si="49"/>
        <v>11</v>
      </c>
      <c r="AC68" s="116">
        <f t="shared" si="50"/>
        <v>9</v>
      </c>
      <c r="AD68" s="117">
        <f t="shared" si="51"/>
        <v>11</v>
      </c>
      <c r="AE68" s="116">
        <f t="shared" si="52"/>
        <v>0</v>
      </c>
      <c r="AF68" s="117">
        <f t="shared" si="53"/>
        <v>0</v>
      </c>
      <c r="AG68" s="116">
        <f t="shared" si="54"/>
        <v>0</v>
      </c>
      <c r="AH68" s="117">
        <f t="shared" si="55"/>
        <v>0</v>
      </c>
      <c r="AI68" s="13"/>
      <c r="AJ68" s="13"/>
      <c r="AK68" s="13"/>
      <c r="AL68" s="13"/>
    </row>
    <row r="69" spans="1:38" ht="16.5" thickBot="1">
      <c r="A69" s="120" t="s">
        <v>344</v>
      </c>
      <c r="B69" s="121" t="str">
        <f>IF(B60&gt;"",B60,"")</f>
        <v>Frej Hewitt</v>
      </c>
      <c r="C69" s="122" t="str">
        <f>IF(B61&gt;"",B61,"")</f>
        <v>Olli Julin</v>
      </c>
      <c r="D69" s="123"/>
      <c r="E69" s="124"/>
      <c r="F69" s="230">
        <v>-9</v>
      </c>
      <c r="G69" s="231"/>
      <c r="H69" s="230">
        <v>-6</v>
      </c>
      <c r="I69" s="231"/>
      <c r="J69" s="230">
        <v>14</v>
      </c>
      <c r="K69" s="231"/>
      <c r="L69" s="230">
        <v>6</v>
      </c>
      <c r="M69" s="231"/>
      <c r="N69" s="230">
        <v>-10</v>
      </c>
      <c r="O69" s="231"/>
      <c r="P69" s="125">
        <f t="shared" si="42"/>
        <v>2</v>
      </c>
      <c r="Q69" s="126">
        <f t="shared" si="43"/>
        <v>3</v>
      </c>
      <c r="R69" s="127"/>
      <c r="S69" s="128"/>
      <c r="U69" s="107">
        <f t="shared" si="44"/>
        <v>52</v>
      </c>
      <c r="V69" s="108">
        <f t="shared" si="44"/>
        <v>54</v>
      </c>
      <c r="W69" s="109">
        <f t="shared" si="45"/>
        <v>-2</v>
      </c>
      <c r="Y69" s="129">
        <f t="shared" si="46"/>
        <v>9</v>
      </c>
      <c r="Z69" s="130">
        <f t="shared" si="47"/>
        <v>11</v>
      </c>
      <c r="AA69" s="129">
        <f t="shared" si="48"/>
        <v>6</v>
      </c>
      <c r="AB69" s="130">
        <f t="shared" si="49"/>
        <v>11</v>
      </c>
      <c r="AC69" s="129">
        <f t="shared" si="50"/>
        <v>16</v>
      </c>
      <c r="AD69" s="130">
        <f t="shared" si="51"/>
        <v>14</v>
      </c>
      <c r="AE69" s="129">
        <f t="shared" si="52"/>
        <v>11</v>
      </c>
      <c r="AF69" s="130">
        <f t="shared" si="53"/>
        <v>6</v>
      </c>
      <c r="AG69" s="129">
        <f t="shared" si="54"/>
        <v>10</v>
      </c>
      <c r="AH69" s="130">
        <f t="shared" si="55"/>
        <v>12</v>
      </c>
      <c r="AI69" s="13"/>
      <c r="AJ69" s="13"/>
      <c r="AK69" s="13"/>
      <c r="AL69" s="13"/>
    </row>
    <row r="70" spans="1:38" ht="13.5" thickTop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1:38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5" ht="11.25" customHeight="1"/>
  </sheetData>
  <mergeCells count="212">
    <mergeCell ref="N69:O69"/>
    <mergeCell ref="N67:O67"/>
    <mergeCell ref="F68:G68"/>
    <mergeCell ref="H68:I68"/>
    <mergeCell ref="J68:K68"/>
    <mergeCell ref="L68:M68"/>
    <mergeCell ref="N68:O68"/>
    <mergeCell ref="F67:G67"/>
    <mergeCell ref="H67:I67"/>
    <mergeCell ref="J67:K67"/>
    <mergeCell ref="L67:M67"/>
    <mergeCell ref="N65:O65"/>
    <mergeCell ref="F66:G66"/>
    <mergeCell ref="H66:I66"/>
    <mergeCell ref="J66:K66"/>
    <mergeCell ref="L66:M66"/>
    <mergeCell ref="N66:O66"/>
    <mergeCell ref="F65:G65"/>
    <mergeCell ref="H65:I65"/>
    <mergeCell ref="J65:K65"/>
    <mergeCell ref="L65:M65"/>
    <mergeCell ref="N63:O63"/>
    <mergeCell ref="P63:Q63"/>
    <mergeCell ref="F64:G64"/>
    <mergeCell ref="H64:I64"/>
    <mergeCell ref="J64:K64"/>
    <mergeCell ref="L64:M64"/>
    <mergeCell ref="N64:O64"/>
    <mergeCell ref="F63:G63"/>
    <mergeCell ref="H63:I63"/>
    <mergeCell ref="J63:K63"/>
    <mergeCell ref="L63:M63"/>
    <mergeCell ref="Q56:S56"/>
    <mergeCell ref="D57:E57"/>
    <mergeCell ref="F57:G57"/>
    <mergeCell ref="H57:I57"/>
    <mergeCell ref="J57:K57"/>
    <mergeCell ref="L57:M57"/>
    <mergeCell ref="R57:S57"/>
    <mergeCell ref="R60:S60"/>
    <mergeCell ref="R61:S61"/>
    <mergeCell ref="N52:O52"/>
    <mergeCell ref="J55:M55"/>
    <mergeCell ref="N55:P55"/>
    <mergeCell ref="Q55:S55"/>
    <mergeCell ref="R58:S58"/>
    <mergeCell ref="R59:S59"/>
    <mergeCell ref="J52:K52"/>
    <mergeCell ref="L52:M52"/>
    <mergeCell ref="N50:O50"/>
    <mergeCell ref="F51:G51"/>
    <mergeCell ref="H51:I51"/>
    <mergeCell ref="J51:K51"/>
    <mergeCell ref="L51:M51"/>
    <mergeCell ref="N51:O51"/>
    <mergeCell ref="F50:G50"/>
    <mergeCell ref="H50:I50"/>
    <mergeCell ref="J50:K50"/>
    <mergeCell ref="L50:M50"/>
    <mergeCell ref="N48:O48"/>
    <mergeCell ref="F49:G49"/>
    <mergeCell ref="H49:I49"/>
    <mergeCell ref="J49:K49"/>
    <mergeCell ref="L49:M49"/>
    <mergeCell ref="N49:O49"/>
    <mergeCell ref="F48:G48"/>
    <mergeCell ref="H48:I48"/>
    <mergeCell ref="J48:K48"/>
    <mergeCell ref="L48:M48"/>
    <mergeCell ref="N47:O47"/>
    <mergeCell ref="F46:G46"/>
    <mergeCell ref="H46:I46"/>
    <mergeCell ref="J46:K46"/>
    <mergeCell ref="F47:G47"/>
    <mergeCell ref="H47:I47"/>
    <mergeCell ref="J47:K47"/>
    <mergeCell ref="L47:M47"/>
    <mergeCell ref="Q39:S39"/>
    <mergeCell ref="D40:E40"/>
    <mergeCell ref="F40:G40"/>
    <mergeCell ref="H40:I40"/>
    <mergeCell ref="J40:K40"/>
    <mergeCell ref="L40:M40"/>
    <mergeCell ref="R40:S40"/>
    <mergeCell ref="D39:F39"/>
    <mergeCell ref="G39:I39"/>
    <mergeCell ref="J39:M39"/>
    <mergeCell ref="N35:O35"/>
    <mergeCell ref="J38:M38"/>
    <mergeCell ref="N38:P38"/>
    <mergeCell ref="Q38:S38"/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29:O29"/>
    <mergeCell ref="P29:Q29"/>
    <mergeCell ref="F30:G30"/>
    <mergeCell ref="H30:I30"/>
    <mergeCell ref="J30:K30"/>
    <mergeCell ref="L30:M30"/>
    <mergeCell ref="N30:O30"/>
    <mergeCell ref="F29:G29"/>
    <mergeCell ref="H29:I29"/>
    <mergeCell ref="J29:K29"/>
    <mergeCell ref="L23:M23"/>
    <mergeCell ref="R23:S23"/>
    <mergeCell ref="R26:S26"/>
    <mergeCell ref="R27:S27"/>
    <mergeCell ref="R24:S24"/>
    <mergeCell ref="R25:S25"/>
    <mergeCell ref="N18:O18"/>
    <mergeCell ref="J21:M21"/>
    <mergeCell ref="N21:P21"/>
    <mergeCell ref="Q21:S21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P12:Q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D5:F5"/>
    <mergeCell ref="G5:I5"/>
    <mergeCell ref="J5:M5"/>
    <mergeCell ref="D6:E6"/>
    <mergeCell ref="F6:G6"/>
    <mergeCell ref="H6:I6"/>
    <mergeCell ref="J6:K6"/>
    <mergeCell ref="L29:M29"/>
    <mergeCell ref="F69:G69"/>
    <mergeCell ref="H69:I69"/>
    <mergeCell ref="J69:K69"/>
    <mergeCell ref="L69:M69"/>
    <mergeCell ref="F52:G52"/>
    <mergeCell ref="D56:F56"/>
    <mergeCell ref="G56:I56"/>
    <mergeCell ref="J56:M56"/>
    <mergeCell ref="H52:I52"/>
    <mergeCell ref="R41:S41"/>
    <mergeCell ref="R42:S42"/>
    <mergeCell ref="L46:M46"/>
    <mergeCell ref="R43:S43"/>
    <mergeCell ref="R44:S44"/>
    <mergeCell ref="N46:O46"/>
    <mergeCell ref="P46:Q46"/>
    <mergeCell ref="F35:G35"/>
    <mergeCell ref="H35:I35"/>
    <mergeCell ref="J35:K35"/>
    <mergeCell ref="L35:M35"/>
    <mergeCell ref="D22:F22"/>
    <mergeCell ref="G22:I22"/>
    <mergeCell ref="J22:M22"/>
    <mergeCell ref="Q22:S22"/>
    <mergeCell ref="D23:E23"/>
    <mergeCell ref="F23:G23"/>
    <mergeCell ref="H23:I23"/>
    <mergeCell ref="J23:K23"/>
    <mergeCell ref="F18:G18"/>
    <mergeCell ref="H18:I18"/>
    <mergeCell ref="J18:K18"/>
    <mergeCell ref="L18:M18"/>
    <mergeCell ref="R10:S10"/>
    <mergeCell ref="L6:M6"/>
    <mergeCell ref="R6:S6"/>
    <mergeCell ref="R7:S7"/>
    <mergeCell ref="R8:S8"/>
    <mergeCell ref="J4:M4"/>
    <mergeCell ref="N4:P4"/>
    <mergeCell ref="Q4:S4"/>
    <mergeCell ref="R9:S9"/>
    <mergeCell ref="Q5:S5"/>
  </mergeCells>
  <printOptions/>
  <pageMargins left="0.75" right="0.75" top="1" bottom="1" header="0.5" footer="0.5"/>
  <pageSetup fitToHeight="0" horizontalDpi="600" verticalDpi="600" orientation="landscape" paperSize="9" scale="50" r:id="rId1"/>
  <rowBreaks count="1" manualBreakCount="1">
    <brk id="53" max="18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BreakPreview" zoomScale="60" zoomScaleNormal="75" workbookViewId="0" topLeftCell="A1">
      <selection activeCell="G12" sqref="G12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spans="2:9" ht="12.75">
      <c r="B1" t="s">
        <v>393</v>
      </c>
      <c r="E1" s="13"/>
      <c r="F1" s="13"/>
      <c r="G1" s="13"/>
      <c r="H1" s="13"/>
      <c r="I1" s="13"/>
    </row>
    <row r="2" spans="5:9" ht="12.75">
      <c r="E2" s="13"/>
      <c r="F2" s="13"/>
      <c r="G2" s="13"/>
      <c r="H2" s="13"/>
      <c r="I2" s="13"/>
    </row>
    <row r="3" spans="1:9" ht="12.75">
      <c r="A3" s="2">
        <v>1</v>
      </c>
      <c r="B3" s="2" t="s">
        <v>414</v>
      </c>
      <c r="C3" s="2" t="s">
        <v>33</v>
      </c>
      <c r="D3" s="13"/>
      <c r="E3" s="13"/>
      <c r="F3" s="13"/>
      <c r="G3" s="13"/>
      <c r="I3" s="13"/>
    </row>
    <row r="4" spans="1:9" s="3" customFormat="1" ht="12.75">
      <c r="A4" s="2">
        <f aca="true" t="shared" si="0" ref="A4:A18">A3+1</f>
        <v>2</v>
      </c>
      <c r="B4" s="2"/>
      <c r="C4" s="2"/>
      <c r="D4" s="14"/>
      <c r="E4" s="13" t="s">
        <v>154</v>
      </c>
      <c r="F4" s="13"/>
      <c r="G4" s="13"/>
      <c r="I4" s="11"/>
    </row>
    <row r="5" spans="1:9" s="3" customFormat="1" ht="12.75">
      <c r="A5" s="2">
        <f t="shared" si="0"/>
        <v>3</v>
      </c>
      <c r="B5" s="2"/>
      <c r="C5" s="2"/>
      <c r="D5" s="13"/>
      <c r="E5" s="14" t="s">
        <v>711</v>
      </c>
      <c r="F5" s="13"/>
      <c r="G5" s="13"/>
      <c r="I5" s="11"/>
    </row>
    <row r="6" spans="1:9" s="3" customFormat="1" ht="12.75">
      <c r="A6" s="2">
        <f t="shared" si="0"/>
        <v>4</v>
      </c>
      <c r="B6" s="2" t="s">
        <v>89</v>
      </c>
      <c r="C6" s="2" t="s">
        <v>39</v>
      </c>
      <c r="D6" s="15"/>
      <c r="E6" s="16"/>
      <c r="F6" s="13"/>
      <c r="G6" s="13"/>
      <c r="I6" s="11"/>
    </row>
    <row r="7" spans="1:9" s="3" customFormat="1" ht="12.75">
      <c r="A7" s="2">
        <f t="shared" si="0"/>
        <v>5</v>
      </c>
      <c r="B7" s="2" t="s">
        <v>153</v>
      </c>
      <c r="C7" s="2" t="s">
        <v>198</v>
      </c>
      <c r="D7" s="13"/>
      <c r="E7" s="16"/>
      <c r="F7" s="17" t="s">
        <v>154</v>
      </c>
      <c r="G7" s="13"/>
      <c r="I7" s="11"/>
    </row>
    <row r="8" spans="1:9" s="3" customFormat="1" ht="12.75">
      <c r="A8" s="2">
        <f t="shared" si="0"/>
        <v>6</v>
      </c>
      <c r="B8" s="2"/>
      <c r="C8" s="2"/>
      <c r="D8" s="14"/>
      <c r="E8" s="18" t="s">
        <v>481</v>
      </c>
      <c r="F8" s="16" t="s">
        <v>724</v>
      </c>
      <c r="G8" s="13"/>
      <c r="I8" s="11"/>
    </row>
    <row r="9" spans="1:9" s="3" customFormat="1" ht="12.75">
      <c r="A9" s="2">
        <f t="shared" si="0"/>
        <v>7</v>
      </c>
      <c r="B9" s="2"/>
      <c r="C9" s="2"/>
      <c r="D9" s="13"/>
      <c r="E9" s="15" t="s">
        <v>716</v>
      </c>
      <c r="F9" s="16"/>
      <c r="G9" s="13"/>
      <c r="I9" s="11"/>
    </row>
    <row r="10" spans="1:9" s="3" customFormat="1" ht="12.75">
      <c r="A10" s="2">
        <f t="shared" si="0"/>
        <v>8</v>
      </c>
      <c r="B10" s="2" t="s">
        <v>128</v>
      </c>
      <c r="C10" s="2" t="s">
        <v>198</v>
      </c>
      <c r="D10" s="15"/>
      <c r="E10" s="13"/>
      <c r="F10" s="16"/>
      <c r="G10" s="13" t="s">
        <v>154</v>
      </c>
      <c r="I10" s="11"/>
    </row>
    <row r="11" spans="1:9" s="3" customFormat="1" ht="12.75">
      <c r="A11" s="2">
        <f t="shared" si="0"/>
        <v>9</v>
      </c>
      <c r="B11" s="2" t="s">
        <v>97</v>
      </c>
      <c r="C11" s="2" t="s">
        <v>32</v>
      </c>
      <c r="D11" s="13"/>
      <c r="E11" s="13"/>
      <c r="F11" s="16"/>
      <c r="G11" s="21" t="s">
        <v>728</v>
      </c>
      <c r="I11" s="11"/>
    </row>
    <row r="12" spans="1:9" s="3" customFormat="1" ht="12.75">
      <c r="A12" s="2">
        <f t="shared" si="0"/>
        <v>10</v>
      </c>
      <c r="B12" s="2"/>
      <c r="C12" s="2"/>
      <c r="D12" s="14"/>
      <c r="E12" s="13" t="s">
        <v>455</v>
      </c>
      <c r="F12" s="16"/>
      <c r="G12" s="11"/>
      <c r="I12" s="11"/>
    </row>
    <row r="13" spans="1:9" s="3" customFormat="1" ht="12.75">
      <c r="A13" s="2">
        <f t="shared" si="0"/>
        <v>11</v>
      </c>
      <c r="B13" s="2"/>
      <c r="C13" s="2"/>
      <c r="D13" s="13"/>
      <c r="E13" s="14" t="s">
        <v>598</v>
      </c>
      <c r="F13" s="16"/>
      <c r="G13" s="11"/>
      <c r="I13" s="11"/>
    </row>
    <row r="14" spans="1:9" s="3" customFormat="1" ht="12.75">
      <c r="A14" s="2">
        <f t="shared" si="0"/>
        <v>12</v>
      </c>
      <c r="B14" s="9" t="s">
        <v>88</v>
      </c>
      <c r="C14" s="2" t="s">
        <v>39</v>
      </c>
      <c r="D14" s="15"/>
      <c r="E14" s="16"/>
      <c r="F14" s="18" t="s">
        <v>541</v>
      </c>
      <c r="G14" s="11"/>
      <c r="I14" s="11"/>
    </row>
    <row r="15" spans="1:9" s="3" customFormat="1" ht="12.75">
      <c r="A15" s="2">
        <f t="shared" si="0"/>
        <v>13</v>
      </c>
      <c r="B15" s="2" t="s">
        <v>86</v>
      </c>
      <c r="C15" s="2" t="s">
        <v>39</v>
      </c>
      <c r="D15" s="13"/>
      <c r="E15" s="13"/>
      <c r="F15" s="15" t="s">
        <v>723</v>
      </c>
      <c r="G15" s="11"/>
      <c r="I15" s="11"/>
    </row>
    <row r="16" spans="1:9" s="3" customFormat="1" ht="12.75">
      <c r="A16" s="2">
        <f t="shared" si="0"/>
        <v>14</v>
      </c>
      <c r="B16" s="2"/>
      <c r="C16" s="2"/>
      <c r="D16" s="14"/>
      <c r="E16" s="19" t="s">
        <v>541</v>
      </c>
      <c r="F16" s="13"/>
      <c r="G16" s="11"/>
      <c r="I16" s="11"/>
    </row>
    <row r="17" spans="1:9" s="3" customFormat="1" ht="12.75">
      <c r="A17" s="2">
        <f t="shared" si="0"/>
        <v>15</v>
      </c>
      <c r="B17" s="2"/>
      <c r="C17" s="2"/>
      <c r="D17" s="13"/>
      <c r="E17" s="15" t="s">
        <v>710</v>
      </c>
      <c r="F17" s="13"/>
      <c r="G17" s="11"/>
      <c r="I17" s="11"/>
    </row>
    <row r="18" spans="1:9" s="3" customFormat="1" ht="12.75">
      <c r="A18" s="2">
        <f t="shared" si="0"/>
        <v>16</v>
      </c>
      <c r="B18" s="2" t="s">
        <v>111</v>
      </c>
      <c r="C18" s="2" t="s">
        <v>33</v>
      </c>
      <c r="D18" s="15"/>
      <c r="E18" s="13"/>
      <c r="F18" s="13"/>
      <c r="G18" s="11"/>
      <c r="I18" s="11"/>
    </row>
    <row r="19" spans="4:9" s="3" customFormat="1" ht="12.75">
      <c r="D19" s="11"/>
      <c r="E19" s="11"/>
      <c r="F19" s="11"/>
      <c r="G19" s="11"/>
      <c r="I19" s="11"/>
    </row>
    <row r="20" spans="4:9" s="3" customFormat="1" ht="12.75">
      <c r="D20" s="11"/>
      <c r="E20" s="11"/>
      <c r="F20" s="11"/>
      <c r="G20" s="11"/>
      <c r="I20" s="11"/>
    </row>
    <row r="21" spans="4:9" s="3" customFormat="1" ht="12.75">
      <c r="D21" s="11"/>
      <c r="E21" s="11"/>
      <c r="F21" s="11"/>
      <c r="G21" s="11"/>
      <c r="I21" s="11"/>
    </row>
    <row r="22" spans="4:9" s="3" customFormat="1" ht="12.75">
      <c r="D22" s="11"/>
      <c r="E22" s="11"/>
      <c r="F22" s="11"/>
      <c r="G22" s="11"/>
      <c r="I22" s="11"/>
    </row>
    <row r="23" spans="4:9" s="3" customFormat="1" ht="12.75">
      <c r="D23" s="11"/>
      <c r="E23" s="11"/>
      <c r="F23" s="11"/>
      <c r="G23" s="11"/>
      <c r="I23" s="11"/>
    </row>
    <row r="24" spans="4:9" s="3" customFormat="1" ht="12.75">
      <c r="D24" s="11"/>
      <c r="E24" s="11"/>
      <c r="F24" s="11"/>
      <c r="G24" s="11"/>
      <c r="I24" s="11"/>
    </row>
    <row r="25" spans="4:7" s="3" customFormat="1" ht="12.75">
      <c r="D25" s="11"/>
      <c r="E25" s="11"/>
      <c r="F25" s="11"/>
      <c r="G25" s="11"/>
    </row>
    <row r="26" spans="4:7" s="3" customFormat="1" ht="12.75">
      <c r="D26" s="11"/>
      <c r="E26" s="11"/>
      <c r="F26" s="11"/>
      <c r="G26" s="11"/>
    </row>
    <row r="27" spans="4:7" s="3" customFormat="1" ht="12.75">
      <c r="D27" s="11"/>
      <c r="E27" s="11"/>
      <c r="F27" s="11"/>
      <c r="G27" s="11"/>
    </row>
    <row r="28" spans="4:7" s="3" customFormat="1" ht="12.75">
      <c r="D28" s="11"/>
      <c r="E28" s="11"/>
      <c r="F28" s="11"/>
      <c r="G28" s="11"/>
    </row>
    <row r="29" spans="4:7" s="3" customFormat="1" ht="12.75">
      <c r="D29" s="11"/>
      <c r="E29" s="11"/>
      <c r="F29" s="11"/>
      <c r="G29" s="11"/>
    </row>
    <row r="30" spans="4:7" s="3" customFormat="1" ht="12.75">
      <c r="D30" s="11"/>
      <c r="E30" s="11"/>
      <c r="F30" s="11"/>
      <c r="G30" s="11"/>
    </row>
    <row r="31" spans="4:7" s="3" customFormat="1" ht="12.75">
      <c r="D31" s="11"/>
      <c r="E31" s="11"/>
      <c r="F31" s="11"/>
      <c r="G31" s="11"/>
    </row>
    <row r="32" spans="4:7" s="3" customFormat="1" ht="12.75">
      <c r="D32" s="11"/>
      <c r="E32" s="11"/>
      <c r="F32" s="11"/>
      <c r="G32" s="11"/>
    </row>
    <row r="33" spans="4:7" s="3" customFormat="1" ht="12.75">
      <c r="D33" s="11"/>
      <c r="E33" s="11"/>
      <c r="F33" s="11"/>
      <c r="G33" s="11"/>
    </row>
    <row r="34" spans="4:7" s="3" customFormat="1" ht="12.75">
      <c r="D34" s="11"/>
      <c r="E34" s="11"/>
      <c r="F34" s="11"/>
      <c r="G34" s="11"/>
    </row>
    <row r="35" spans="4:7" s="3" customFormat="1" ht="12.75">
      <c r="D35" s="11"/>
      <c r="E35" s="11"/>
      <c r="F35" s="11"/>
      <c r="G35" s="11"/>
    </row>
    <row r="36" spans="5:8" ht="12.75">
      <c r="E36" s="13"/>
      <c r="F36" s="13"/>
      <c r="G36" s="13"/>
      <c r="H36" s="13"/>
    </row>
  </sheetData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"/>
  <sheetViews>
    <sheetView view="pageBreakPreview" zoomScale="60" zoomScaleNormal="60" workbookViewId="0" topLeftCell="A1">
      <selection activeCell="B7" sqref="B7:C7"/>
    </sheetView>
  </sheetViews>
  <sheetFormatPr defaultColWidth="9.140625" defaultRowHeight="12.75"/>
  <cols>
    <col min="1" max="1" width="22.7109375" style="0" customWidth="1"/>
    <col min="2" max="2" width="17.140625" style="0" customWidth="1"/>
  </cols>
  <sheetData>
    <row r="1" spans="1:9" ht="12.75">
      <c r="A1" t="s">
        <v>395</v>
      </c>
      <c r="B1" s="3"/>
      <c r="C1" s="3"/>
      <c r="D1" s="11"/>
      <c r="E1" s="11"/>
      <c r="F1" s="11"/>
      <c r="G1" s="11"/>
      <c r="H1" s="11"/>
      <c r="I1" s="11"/>
    </row>
    <row r="2" ht="13.5" thickBot="1"/>
    <row r="3" spans="1:38" ht="16.5" thickTop="1">
      <c r="A3" s="32"/>
      <c r="B3" s="33"/>
      <c r="C3" s="34"/>
      <c r="D3" s="34"/>
      <c r="E3" s="34"/>
      <c r="F3" s="35"/>
      <c r="G3" s="34"/>
      <c r="H3" s="36" t="s">
        <v>324</v>
      </c>
      <c r="I3" s="37"/>
      <c r="J3" s="213" t="s">
        <v>394</v>
      </c>
      <c r="K3" s="214"/>
      <c r="L3" s="214"/>
      <c r="M3" s="215"/>
      <c r="N3" s="216" t="s">
        <v>325</v>
      </c>
      <c r="O3" s="217"/>
      <c r="P3" s="217"/>
      <c r="Q3" s="218" t="s">
        <v>4</v>
      </c>
      <c r="R3" s="219"/>
      <c r="S3" s="220"/>
      <c r="AI3" s="13"/>
      <c r="AJ3" s="13"/>
      <c r="AK3" s="13"/>
      <c r="AL3" s="13"/>
    </row>
    <row r="4" spans="1:38" ht="16.5" thickBot="1">
      <c r="A4" s="38"/>
      <c r="B4" s="39"/>
      <c r="C4" s="40" t="s">
        <v>326</v>
      </c>
      <c r="D4" s="232"/>
      <c r="E4" s="233"/>
      <c r="F4" s="234"/>
      <c r="G4" s="235" t="s">
        <v>327</v>
      </c>
      <c r="H4" s="236"/>
      <c r="I4" s="236"/>
      <c r="J4" s="237"/>
      <c r="K4" s="237"/>
      <c r="L4" s="237"/>
      <c r="M4" s="238"/>
      <c r="N4" s="41" t="s">
        <v>328</v>
      </c>
      <c r="O4" s="42"/>
      <c r="P4" s="42"/>
      <c r="Q4" s="222"/>
      <c r="R4" s="222"/>
      <c r="S4" s="223"/>
      <c r="AI4" s="13"/>
      <c r="AJ4" s="13"/>
      <c r="AK4" s="13"/>
      <c r="AL4" s="13"/>
    </row>
    <row r="5" spans="1:38" ht="15.75" thickTop="1">
      <c r="A5" s="43"/>
      <c r="B5" s="44" t="s">
        <v>329</v>
      </c>
      <c r="C5" s="45" t="s">
        <v>330</v>
      </c>
      <c r="D5" s="226" t="s">
        <v>154</v>
      </c>
      <c r="E5" s="227"/>
      <c r="F5" s="226" t="s">
        <v>157</v>
      </c>
      <c r="G5" s="227"/>
      <c r="H5" s="226" t="s">
        <v>331</v>
      </c>
      <c r="I5" s="227"/>
      <c r="J5" s="226" t="s">
        <v>156</v>
      </c>
      <c r="K5" s="227"/>
      <c r="L5" s="226"/>
      <c r="M5" s="227"/>
      <c r="N5" s="46" t="s">
        <v>236</v>
      </c>
      <c r="O5" s="47" t="s">
        <v>332</v>
      </c>
      <c r="P5" s="48" t="s">
        <v>333</v>
      </c>
      <c r="Q5" s="49"/>
      <c r="R5" s="228" t="s">
        <v>50</v>
      </c>
      <c r="S5" s="229"/>
      <c r="U5" s="50" t="s">
        <v>334</v>
      </c>
      <c r="V5" s="51"/>
      <c r="W5" s="52" t="s">
        <v>335</v>
      </c>
      <c r="AI5" s="13"/>
      <c r="AJ5" s="13"/>
      <c r="AK5" s="13"/>
      <c r="AL5" s="13"/>
    </row>
    <row r="6" spans="1:38" ht="12.75">
      <c r="A6" s="53" t="s">
        <v>154</v>
      </c>
      <c r="B6" s="54" t="s">
        <v>106</v>
      </c>
      <c r="C6" s="55" t="s">
        <v>33</v>
      </c>
      <c r="D6" s="56"/>
      <c r="E6" s="57"/>
      <c r="F6" s="58">
        <f>+P16</f>
        <v>3</v>
      </c>
      <c r="G6" s="59">
        <f>+Q16</f>
        <v>0</v>
      </c>
      <c r="H6" s="58">
        <f>P12</f>
        <v>3</v>
      </c>
      <c r="I6" s="59">
        <f>Q12</f>
        <v>0</v>
      </c>
      <c r="J6" s="58">
        <f>P14</f>
      </c>
      <c r="K6" s="59">
        <f>Q14</f>
      </c>
      <c r="L6" s="58"/>
      <c r="M6" s="59"/>
      <c r="N6" s="60">
        <f>IF(SUM(D6:M6)=0,"",COUNTIF(E6:E9,"3"))</f>
        <v>2</v>
      </c>
      <c r="O6" s="61">
        <f>IF(SUM(E6:N6)=0,"",COUNTIF(D6:D9,"3"))</f>
        <v>0</v>
      </c>
      <c r="P6" s="62">
        <f>IF(SUM(D6:M6)=0,"",SUM(E6:E9))</f>
        <v>6</v>
      </c>
      <c r="Q6" s="63">
        <f>IF(SUM(D6:M6)=0,"",SUM(D6:D9))</f>
        <v>0</v>
      </c>
      <c r="R6" s="221"/>
      <c r="S6" s="212"/>
      <c r="U6" s="64">
        <f>+U12+U14+U16</f>
        <v>68</v>
      </c>
      <c r="V6" s="65">
        <f>+V12+V14+V16</f>
        <v>35</v>
      </c>
      <c r="W6" s="66">
        <f>+U6-V6</f>
        <v>33</v>
      </c>
      <c r="AI6" s="13"/>
      <c r="AJ6" s="13"/>
      <c r="AK6" s="13"/>
      <c r="AL6" s="13"/>
    </row>
    <row r="7" spans="1:38" ht="12.75">
      <c r="A7" s="67" t="s">
        <v>157</v>
      </c>
      <c r="B7" s="54" t="s">
        <v>88</v>
      </c>
      <c r="C7" s="68" t="s">
        <v>39</v>
      </c>
      <c r="D7" s="69">
        <f>+Q16</f>
        <v>0</v>
      </c>
      <c r="E7" s="70">
        <f>+P16</f>
        <v>3</v>
      </c>
      <c r="F7" s="71"/>
      <c r="G7" s="72"/>
      <c r="H7" s="69">
        <f>P15</f>
        <v>3</v>
      </c>
      <c r="I7" s="70">
        <f>Q15</f>
        <v>0</v>
      </c>
      <c r="J7" s="69">
        <f>P13</f>
      </c>
      <c r="K7" s="70">
        <f>Q13</f>
      </c>
      <c r="L7" s="69"/>
      <c r="M7" s="70"/>
      <c r="N7" s="60">
        <f>IF(SUM(D7:M7)=0,"",COUNTIF(G6:G9,"3"))</f>
        <v>1</v>
      </c>
      <c r="O7" s="61">
        <f>IF(SUM(E7:N7)=0,"",COUNTIF(F6:F9,"3"))</f>
        <v>1</v>
      </c>
      <c r="P7" s="62">
        <f>IF(SUM(D7:M7)=0,"",SUM(G6:G9))</f>
        <v>3</v>
      </c>
      <c r="Q7" s="63">
        <f>IF(SUM(D7:M7)=0,"",SUM(F6:F9))</f>
        <v>3</v>
      </c>
      <c r="R7" s="221"/>
      <c r="S7" s="212"/>
      <c r="U7" s="64">
        <f>+U13+U15+V16</f>
        <v>52</v>
      </c>
      <c r="V7" s="65">
        <f>+V13+V15+U16</f>
        <v>43</v>
      </c>
      <c r="W7" s="66">
        <f>+U7-V7</f>
        <v>9</v>
      </c>
      <c r="AI7" s="13"/>
      <c r="AJ7" s="13"/>
      <c r="AK7" s="13"/>
      <c r="AL7" s="13"/>
    </row>
    <row r="8" spans="1:38" ht="12.75">
      <c r="A8" s="67" t="s">
        <v>331</v>
      </c>
      <c r="B8" s="54" t="s">
        <v>96</v>
      </c>
      <c r="C8" s="68" t="s">
        <v>39</v>
      </c>
      <c r="D8" s="69">
        <f>+Q12</f>
        <v>0</v>
      </c>
      <c r="E8" s="70">
        <f>+P12</f>
        <v>3</v>
      </c>
      <c r="F8" s="69">
        <f>Q15</f>
        <v>0</v>
      </c>
      <c r="G8" s="70">
        <f>P15</f>
        <v>3</v>
      </c>
      <c r="H8" s="71"/>
      <c r="I8" s="72"/>
      <c r="J8" s="69">
        <f>P17</f>
      </c>
      <c r="K8" s="70">
        <f>Q17</f>
      </c>
      <c r="L8" s="69"/>
      <c r="M8" s="70"/>
      <c r="N8" s="60">
        <f>IF(SUM(D8:M8)=0,"",COUNTIF(I6:I9,"3"))</f>
        <v>0</v>
      </c>
      <c r="O8" s="61">
        <f>IF(SUM(E8:N8)=0,"",COUNTIF(H6:H9,"3"))</f>
        <v>2</v>
      </c>
      <c r="P8" s="62">
        <f>IF(SUM(D8:M8)=0,"",SUM(I6:I9))</f>
        <v>0</v>
      </c>
      <c r="Q8" s="63">
        <f>IF(SUM(D8:M8)=0,"",SUM(H6:H9))</f>
        <v>6</v>
      </c>
      <c r="R8" s="221"/>
      <c r="S8" s="212"/>
      <c r="U8" s="64">
        <f>+V12+V15+U17</f>
        <v>25</v>
      </c>
      <c r="V8" s="65">
        <f>+U12+U15+V17</f>
        <v>67</v>
      </c>
      <c r="W8" s="66">
        <f>+U8-V8</f>
        <v>-42</v>
      </c>
      <c r="AI8" s="13"/>
      <c r="AJ8" s="13"/>
      <c r="AK8" s="13"/>
      <c r="AL8" s="13"/>
    </row>
    <row r="9" spans="1:38" ht="13.5" thickBot="1">
      <c r="A9" s="73" t="s">
        <v>156</v>
      </c>
      <c r="B9" s="74"/>
      <c r="C9" s="75"/>
      <c r="D9" s="76">
        <f>Q14</f>
      </c>
      <c r="E9" s="77">
        <f>P14</f>
      </c>
      <c r="F9" s="76">
        <f>Q13</f>
      </c>
      <c r="G9" s="77">
        <f>P13</f>
      </c>
      <c r="H9" s="76">
        <f>Q17</f>
      </c>
      <c r="I9" s="77">
        <f>P17</f>
      </c>
      <c r="J9" s="78"/>
      <c r="K9" s="79"/>
      <c r="L9" s="76"/>
      <c r="M9" s="77"/>
      <c r="N9" s="80">
        <f>IF(SUM(D9:M9)=0,"",COUNTIF(K6:K9,"3"))</f>
      </c>
      <c r="O9" s="81">
        <f>IF(SUM(E9:N9)=0,"",COUNTIF(J6:J9,"3"))</f>
      </c>
      <c r="P9" s="82">
        <f>IF(SUM(D9:M10)=0,"",SUM(K6:K9))</f>
      </c>
      <c r="Q9" s="83">
        <f>IF(SUM(D9:M9)=0,"",SUM(J6:J9))</f>
      </c>
      <c r="R9" s="224"/>
      <c r="S9" s="225"/>
      <c r="U9" s="64">
        <f>+V13+V14+V17</f>
        <v>0</v>
      </c>
      <c r="V9" s="65">
        <f>+U13+U14+U17</f>
        <v>0</v>
      </c>
      <c r="W9" s="66">
        <f>+U9-V9</f>
        <v>0</v>
      </c>
      <c r="AI9" s="13"/>
      <c r="AJ9" s="13"/>
      <c r="AK9" s="13"/>
      <c r="AL9" s="13"/>
    </row>
    <row r="10" spans="1:38" ht="15.75" thickTop="1">
      <c r="A10" s="84"/>
      <c r="B10" s="85" t="s">
        <v>336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/>
      <c r="S10" s="88"/>
      <c r="U10" s="89"/>
      <c r="V10" s="90" t="s">
        <v>337</v>
      </c>
      <c r="W10" s="91">
        <f>SUM(W6:W9)</f>
        <v>0</v>
      </c>
      <c r="X10" s="90" t="str">
        <f>IF(W10=0,"OK","Virhe")</f>
        <v>OK</v>
      </c>
      <c r="AI10" s="13"/>
      <c r="AJ10" s="13"/>
      <c r="AK10" s="13"/>
      <c r="AL10" s="13"/>
    </row>
    <row r="11" spans="1:38" ht="15.75" thickBot="1">
      <c r="A11" s="92"/>
      <c r="B11" s="93" t="s">
        <v>338</v>
      </c>
      <c r="C11" s="94"/>
      <c r="D11" s="94"/>
      <c r="E11" s="95"/>
      <c r="F11" s="248" t="s">
        <v>51</v>
      </c>
      <c r="G11" s="240"/>
      <c r="H11" s="239" t="s">
        <v>52</v>
      </c>
      <c r="I11" s="240"/>
      <c r="J11" s="239" t="s">
        <v>53</v>
      </c>
      <c r="K11" s="240"/>
      <c r="L11" s="239" t="s">
        <v>68</v>
      </c>
      <c r="M11" s="240"/>
      <c r="N11" s="239" t="s">
        <v>69</v>
      </c>
      <c r="O11" s="240"/>
      <c r="P11" s="241" t="s">
        <v>48</v>
      </c>
      <c r="Q11" s="242"/>
      <c r="S11" s="96"/>
      <c r="U11" s="97" t="s">
        <v>334</v>
      </c>
      <c r="V11" s="98"/>
      <c r="W11" s="52" t="s">
        <v>335</v>
      </c>
      <c r="AI11" s="13"/>
      <c r="AJ11" s="13"/>
      <c r="AK11" s="13"/>
      <c r="AL11" s="13"/>
    </row>
    <row r="12" spans="1:38" ht="15.75">
      <c r="A12" s="99" t="s">
        <v>339</v>
      </c>
      <c r="B12" s="100" t="str">
        <f>IF(B6&gt;"",B6,"")</f>
        <v>Anna Kirichenko</v>
      </c>
      <c r="C12" s="101" t="str">
        <f>IF(B8&gt;"",B8,"")</f>
        <v>Pihla Eriksson</v>
      </c>
      <c r="D12" s="86"/>
      <c r="E12" s="102"/>
      <c r="F12" s="245">
        <v>10</v>
      </c>
      <c r="G12" s="246"/>
      <c r="H12" s="243">
        <v>1</v>
      </c>
      <c r="I12" s="244"/>
      <c r="J12" s="243">
        <v>5</v>
      </c>
      <c r="K12" s="244"/>
      <c r="L12" s="243"/>
      <c r="M12" s="244"/>
      <c r="N12" s="247"/>
      <c r="O12" s="244"/>
      <c r="P12" s="103">
        <f aca="true" t="shared" si="0" ref="P12:P17">IF(COUNT(F12:N12)=0,"",COUNTIF(F12:N12,"&gt;=0"))</f>
        <v>3</v>
      </c>
      <c r="Q12" s="104">
        <f aca="true" t="shared" si="1" ref="Q12:Q17">IF(COUNT(F12:N12)=0,"",(IF(LEFT(F12,1)="-",1,0)+IF(LEFT(H12,1)="-",1,0)+IF(LEFT(J12,1)="-",1,0)+IF(LEFT(L12,1)="-",1,0)+IF(LEFT(N12,1)="-",1,0)))</f>
        <v>0</v>
      </c>
      <c r="R12" s="105"/>
      <c r="S12" s="106"/>
      <c r="U12" s="107">
        <f aca="true" t="shared" si="2" ref="U12:V17">+Y12+AA12+AC12+AE12+AG12</f>
        <v>34</v>
      </c>
      <c r="V12" s="108">
        <f t="shared" si="2"/>
        <v>16</v>
      </c>
      <c r="W12" s="109">
        <f aca="true" t="shared" si="3" ref="W12:W17">+U12-V12</f>
        <v>18</v>
      </c>
      <c r="Y12" s="110">
        <f aca="true" t="shared" si="4" ref="Y12:Y17">IF(F12="",0,IF(LEFT(F12,1)="-",ABS(F12),(IF(F12&gt;9,F12+2,11))))</f>
        <v>12</v>
      </c>
      <c r="Z12" s="111">
        <f aca="true" t="shared" si="5" ref="Z12:Z17">IF(F12="",0,IF(LEFT(F12,1)="-",(IF(ABS(F12)&gt;9,(ABS(F12)+2),11)),F12))</f>
        <v>10</v>
      </c>
      <c r="AA12" s="110">
        <f aca="true" t="shared" si="6" ref="AA12:AA17">IF(H12="",0,IF(LEFT(H12,1)="-",ABS(H12),(IF(H12&gt;9,H12+2,11))))</f>
        <v>11</v>
      </c>
      <c r="AB12" s="111">
        <f aca="true" t="shared" si="7" ref="AB12:AB17">IF(H12="",0,IF(LEFT(H12,1)="-",(IF(ABS(H12)&gt;9,(ABS(H12)+2),11)),H12))</f>
        <v>1</v>
      </c>
      <c r="AC12" s="110">
        <f aca="true" t="shared" si="8" ref="AC12:AC17">IF(J12="",0,IF(LEFT(J12,1)="-",ABS(J12),(IF(J12&gt;9,J12+2,11))))</f>
        <v>11</v>
      </c>
      <c r="AD12" s="111">
        <f aca="true" t="shared" si="9" ref="AD12:AD17">IF(J12="",0,IF(LEFT(J12,1)="-",(IF(ABS(J12)&gt;9,(ABS(J12)+2),11)),J12))</f>
        <v>5</v>
      </c>
      <c r="AE12" s="110">
        <f aca="true" t="shared" si="10" ref="AE12:AE17">IF(L12="",0,IF(LEFT(L12,1)="-",ABS(L12),(IF(L12&gt;9,L12+2,11))))</f>
        <v>0</v>
      </c>
      <c r="AF12" s="111">
        <f aca="true" t="shared" si="11" ref="AF12:AF17">IF(L12="",0,IF(LEFT(L12,1)="-",(IF(ABS(L12)&gt;9,(ABS(L12)+2),11)),L12))</f>
        <v>0</v>
      </c>
      <c r="AG12" s="110">
        <f aca="true" t="shared" si="12" ref="AG12:AG17">IF(N12="",0,IF(LEFT(N12,1)="-",ABS(N12),(IF(N12&gt;9,N12+2,11))))</f>
        <v>0</v>
      </c>
      <c r="AH12" s="111">
        <f aca="true" t="shared" si="13" ref="AH12:AH17">IF(N12="",0,IF(LEFT(N12,1)="-",(IF(ABS(N12)&gt;9,(ABS(N12)+2),11)),N12))</f>
        <v>0</v>
      </c>
      <c r="AI12" s="13"/>
      <c r="AJ12" s="13"/>
      <c r="AK12" s="13"/>
      <c r="AL12" s="13"/>
    </row>
    <row r="13" spans="1:38" ht="15.75">
      <c r="A13" s="99" t="s">
        <v>340</v>
      </c>
      <c r="B13" s="100" t="str">
        <f>IF(B7&gt;"",B7,"")</f>
        <v>Paju Eriksson</v>
      </c>
      <c r="C13" s="112">
        <f>IF(B9&gt;"",B9,"")</f>
      </c>
      <c r="D13" s="113"/>
      <c r="E13" s="102"/>
      <c r="F13" s="249"/>
      <c r="G13" s="250"/>
      <c r="H13" s="249"/>
      <c r="I13" s="250"/>
      <c r="J13" s="249"/>
      <c r="K13" s="250"/>
      <c r="L13" s="249"/>
      <c r="M13" s="250"/>
      <c r="N13" s="249"/>
      <c r="O13" s="250"/>
      <c r="P13" s="103">
        <f t="shared" si="0"/>
      </c>
      <c r="Q13" s="104">
        <f t="shared" si="1"/>
      </c>
      <c r="R13" s="114"/>
      <c r="S13" s="115"/>
      <c r="U13" s="107">
        <f t="shared" si="2"/>
        <v>0</v>
      </c>
      <c r="V13" s="108">
        <f t="shared" si="2"/>
        <v>0</v>
      </c>
      <c r="W13" s="109">
        <f t="shared" si="3"/>
        <v>0</v>
      </c>
      <c r="Y13" s="116">
        <f t="shared" si="4"/>
        <v>0</v>
      </c>
      <c r="Z13" s="117">
        <f t="shared" si="5"/>
        <v>0</v>
      </c>
      <c r="AA13" s="116">
        <f t="shared" si="6"/>
        <v>0</v>
      </c>
      <c r="AB13" s="117">
        <f t="shared" si="7"/>
        <v>0</v>
      </c>
      <c r="AC13" s="116">
        <f t="shared" si="8"/>
        <v>0</v>
      </c>
      <c r="AD13" s="117">
        <f t="shared" si="9"/>
        <v>0</v>
      </c>
      <c r="AE13" s="116">
        <f t="shared" si="10"/>
        <v>0</v>
      </c>
      <c r="AF13" s="117">
        <f t="shared" si="11"/>
        <v>0</v>
      </c>
      <c r="AG13" s="116">
        <f t="shared" si="12"/>
        <v>0</v>
      </c>
      <c r="AH13" s="117">
        <f t="shared" si="13"/>
        <v>0</v>
      </c>
      <c r="AI13" s="13"/>
      <c r="AJ13" s="13"/>
      <c r="AK13" s="13"/>
      <c r="AL13" s="13"/>
    </row>
    <row r="14" spans="1:38" ht="16.5" thickBot="1">
      <c r="A14" s="99" t="s">
        <v>341</v>
      </c>
      <c r="B14" s="118" t="str">
        <f>IF(B6&gt;"",B6,"")</f>
        <v>Anna Kirichenko</v>
      </c>
      <c r="C14" s="119">
        <f>IF(B9&gt;"",B9,"")</f>
      </c>
      <c r="D14" s="94"/>
      <c r="E14" s="95"/>
      <c r="F14" s="251"/>
      <c r="G14" s="252"/>
      <c r="H14" s="251"/>
      <c r="I14" s="252"/>
      <c r="J14" s="251"/>
      <c r="K14" s="252"/>
      <c r="L14" s="251"/>
      <c r="M14" s="252"/>
      <c r="N14" s="251"/>
      <c r="O14" s="252"/>
      <c r="P14" s="103">
        <f t="shared" si="0"/>
      </c>
      <c r="Q14" s="104">
        <f t="shared" si="1"/>
      </c>
      <c r="R14" s="114"/>
      <c r="S14" s="115"/>
      <c r="U14" s="107">
        <f t="shared" si="2"/>
        <v>0</v>
      </c>
      <c r="V14" s="108">
        <f t="shared" si="2"/>
        <v>0</v>
      </c>
      <c r="W14" s="109">
        <f t="shared" si="3"/>
        <v>0</v>
      </c>
      <c r="Y14" s="116">
        <f t="shared" si="4"/>
        <v>0</v>
      </c>
      <c r="Z14" s="117">
        <f t="shared" si="5"/>
        <v>0</v>
      </c>
      <c r="AA14" s="116">
        <f t="shared" si="6"/>
        <v>0</v>
      </c>
      <c r="AB14" s="117">
        <f t="shared" si="7"/>
        <v>0</v>
      </c>
      <c r="AC14" s="116">
        <f t="shared" si="8"/>
        <v>0</v>
      </c>
      <c r="AD14" s="117">
        <f t="shared" si="9"/>
        <v>0</v>
      </c>
      <c r="AE14" s="116">
        <f t="shared" si="10"/>
        <v>0</v>
      </c>
      <c r="AF14" s="117">
        <f t="shared" si="11"/>
        <v>0</v>
      </c>
      <c r="AG14" s="116">
        <f t="shared" si="12"/>
        <v>0</v>
      </c>
      <c r="AH14" s="117">
        <f t="shared" si="13"/>
        <v>0</v>
      </c>
      <c r="AI14" s="13"/>
      <c r="AJ14" s="13"/>
      <c r="AK14" s="13"/>
      <c r="AL14" s="13"/>
    </row>
    <row r="15" spans="1:38" ht="15.75">
      <c r="A15" s="99" t="s">
        <v>342</v>
      </c>
      <c r="B15" s="100" t="str">
        <f>IF(B7&gt;"",B7,"")</f>
        <v>Paju Eriksson</v>
      </c>
      <c r="C15" s="112" t="str">
        <f>IF(B8&gt;"",B8,"")</f>
        <v>Pihla Eriksson</v>
      </c>
      <c r="D15" s="86"/>
      <c r="E15" s="102"/>
      <c r="F15" s="243">
        <v>3</v>
      </c>
      <c r="G15" s="244"/>
      <c r="H15" s="243">
        <v>3</v>
      </c>
      <c r="I15" s="244"/>
      <c r="J15" s="243">
        <v>3</v>
      </c>
      <c r="K15" s="244"/>
      <c r="L15" s="243"/>
      <c r="M15" s="244"/>
      <c r="N15" s="243"/>
      <c r="O15" s="244"/>
      <c r="P15" s="103">
        <f t="shared" si="0"/>
        <v>3</v>
      </c>
      <c r="Q15" s="104">
        <f t="shared" si="1"/>
        <v>0</v>
      </c>
      <c r="R15" s="114"/>
      <c r="S15" s="115"/>
      <c r="U15" s="107">
        <f t="shared" si="2"/>
        <v>33</v>
      </c>
      <c r="V15" s="108">
        <f t="shared" si="2"/>
        <v>9</v>
      </c>
      <c r="W15" s="109">
        <f t="shared" si="3"/>
        <v>24</v>
      </c>
      <c r="Y15" s="116">
        <f t="shared" si="4"/>
        <v>11</v>
      </c>
      <c r="Z15" s="117">
        <f t="shared" si="5"/>
        <v>3</v>
      </c>
      <c r="AA15" s="116">
        <f t="shared" si="6"/>
        <v>11</v>
      </c>
      <c r="AB15" s="117">
        <f t="shared" si="7"/>
        <v>3</v>
      </c>
      <c r="AC15" s="116">
        <f t="shared" si="8"/>
        <v>11</v>
      </c>
      <c r="AD15" s="117">
        <f t="shared" si="9"/>
        <v>3</v>
      </c>
      <c r="AE15" s="116">
        <f t="shared" si="10"/>
        <v>0</v>
      </c>
      <c r="AF15" s="117">
        <f t="shared" si="11"/>
        <v>0</v>
      </c>
      <c r="AG15" s="116">
        <f t="shared" si="12"/>
        <v>0</v>
      </c>
      <c r="AH15" s="117">
        <f t="shared" si="13"/>
        <v>0</v>
      </c>
      <c r="AI15" s="13"/>
      <c r="AJ15" s="13"/>
      <c r="AK15" s="13"/>
      <c r="AL15" s="13"/>
    </row>
    <row r="16" spans="1:38" ht="15.75">
      <c r="A16" s="99" t="s">
        <v>343</v>
      </c>
      <c r="B16" s="100" t="str">
        <f>IF(B6&gt;"",B6,"")</f>
        <v>Anna Kirichenko</v>
      </c>
      <c r="C16" s="112" t="str">
        <f>IF(B7&gt;"",B7,"")</f>
        <v>Paju Eriksson</v>
      </c>
      <c r="D16" s="113"/>
      <c r="E16" s="102"/>
      <c r="F16" s="249">
        <v>7</v>
      </c>
      <c r="G16" s="250"/>
      <c r="H16" s="249">
        <v>10</v>
      </c>
      <c r="I16" s="250"/>
      <c r="J16" s="253">
        <v>2</v>
      </c>
      <c r="K16" s="250"/>
      <c r="L16" s="249"/>
      <c r="M16" s="250"/>
      <c r="N16" s="249"/>
      <c r="O16" s="250"/>
      <c r="P16" s="103">
        <f t="shared" si="0"/>
        <v>3</v>
      </c>
      <c r="Q16" s="104">
        <f t="shared" si="1"/>
        <v>0</v>
      </c>
      <c r="R16" s="114"/>
      <c r="S16" s="115"/>
      <c r="U16" s="107">
        <f t="shared" si="2"/>
        <v>34</v>
      </c>
      <c r="V16" s="108">
        <f t="shared" si="2"/>
        <v>19</v>
      </c>
      <c r="W16" s="109">
        <f t="shared" si="3"/>
        <v>15</v>
      </c>
      <c r="Y16" s="116">
        <f t="shared" si="4"/>
        <v>11</v>
      </c>
      <c r="Z16" s="117">
        <f t="shared" si="5"/>
        <v>7</v>
      </c>
      <c r="AA16" s="116">
        <f t="shared" si="6"/>
        <v>12</v>
      </c>
      <c r="AB16" s="117">
        <f t="shared" si="7"/>
        <v>10</v>
      </c>
      <c r="AC16" s="116">
        <f t="shared" si="8"/>
        <v>11</v>
      </c>
      <c r="AD16" s="117">
        <f t="shared" si="9"/>
        <v>2</v>
      </c>
      <c r="AE16" s="116">
        <f t="shared" si="10"/>
        <v>0</v>
      </c>
      <c r="AF16" s="117">
        <f t="shared" si="11"/>
        <v>0</v>
      </c>
      <c r="AG16" s="116">
        <f t="shared" si="12"/>
        <v>0</v>
      </c>
      <c r="AH16" s="117">
        <f t="shared" si="13"/>
        <v>0</v>
      </c>
      <c r="AI16" s="13"/>
      <c r="AJ16" s="13"/>
      <c r="AK16" s="13"/>
      <c r="AL16" s="13"/>
    </row>
    <row r="17" spans="1:38" ht="16.5" thickBot="1">
      <c r="A17" s="120" t="s">
        <v>344</v>
      </c>
      <c r="B17" s="121" t="str">
        <f>IF(B8&gt;"",B8,"")</f>
        <v>Pihla Eriksson</v>
      </c>
      <c r="C17" s="122">
        <f>IF(B9&gt;"",B9,"")</f>
      </c>
      <c r="D17" s="123"/>
      <c r="E17" s="124"/>
      <c r="F17" s="230"/>
      <c r="G17" s="231"/>
      <c r="H17" s="230"/>
      <c r="I17" s="231"/>
      <c r="J17" s="230"/>
      <c r="K17" s="231"/>
      <c r="L17" s="230"/>
      <c r="M17" s="231"/>
      <c r="N17" s="230"/>
      <c r="O17" s="231"/>
      <c r="P17" s="125">
        <f t="shared" si="0"/>
      </c>
      <c r="Q17" s="126">
        <f t="shared" si="1"/>
      </c>
      <c r="R17" s="127"/>
      <c r="S17" s="128"/>
      <c r="U17" s="107">
        <f t="shared" si="2"/>
        <v>0</v>
      </c>
      <c r="V17" s="108">
        <f t="shared" si="2"/>
        <v>0</v>
      </c>
      <c r="W17" s="109">
        <f t="shared" si="3"/>
        <v>0</v>
      </c>
      <c r="Y17" s="129">
        <f t="shared" si="4"/>
        <v>0</v>
      </c>
      <c r="Z17" s="130">
        <f t="shared" si="5"/>
        <v>0</v>
      </c>
      <c r="AA17" s="129">
        <f t="shared" si="6"/>
        <v>0</v>
      </c>
      <c r="AB17" s="130">
        <f t="shared" si="7"/>
        <v>0</v>
      </c>
      <c r="AC17" s="129">
        <f t="shared" si="8"/>
        <v>0</v>
      </c>
      <c r="AD17" s="130">
        <f t="shared" si="9"/>
        <v>0</v>
      </c>
      <c r="AE17" s="129">
        <f t="shared" si="10"/>
        <v>0</v>
      </c>
      <c r="AF17" s="130">
        <f t="shared" si="11"/>
        <v>0</v>
      </c>
      <c r="AG17" s="129">
        <f t="shared" si="12"/>
        <v>0</v>
      </c>
      <c r="AH17" s="130">
        <f t="shared" si="13"/>
        <v>0</v>
      </c>
      <c r="AI17" s="13"/>
      <c r="AJ17" s="13"/>
      <c r="AK17" s="13"/>
      <c r="AL17" s="13"/>
    </row>
    <row r="18" spans="1:38" ht="13.5" thickTop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 ht="13.5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ht="16.5" thickTop="1">
      <c r="A20" s="32"/>
      <c r="B20" s="33"/>
      <c r="C20" s="34"/>
      <c r="D20" s="34"/>
      <c r="E20" s="34"/>
      <c r="F20" s="35"/>
      <c r="G20" s="34"/>
      <c r="H20" s="36" t="s">
        <v>324</v>
      </c>
      <c r="I20" s="37"/>
      <c r="J20" s="213" t="s">
        <v>394</v>
      </c>
      <c r="K20" s="214"/>
      <c r="L20" s="214"/>
      <c r="M20" s="215"/>
      <c r="N20" s="216" t="s">
        <v>325</v>
      </c>
      <c r="O20" s="217"/>
      <c r="P20" s="217"/>
      <c r="Q20" s="218" t="s">
        <v>8</v>
      </c>
      <c r="R20" s="219"/>
      <c r="S20" s="220"/>
      <c r="AI20" s="13"/>
      <c r="AJ20" s="13"/>
      <c r="AK20" s="13"/>
      <c r="AL20" s="13"/>
    </row>
    <row r="21" spans="1:38" ht="16.5" thickBot="1">
      <c r="A21" s="38"/>
      <c r="B21" s="39"/>
      <c r="C21" s="40" t="s">
        <v>326</v>
      </c>
      <c r="D21" s="232"/>
      <c r="E21" s="233"/>
      <c r="F21" s="234"/>
      <c r="G21" s="235" t="s">
        <v>327</v>
      </c>
      <c r="H21" s="236"/>
      <c r="I21" s="236"/>
      <c r="J21" s="237"/>
      <c r="K21" s="237"/>
      <c r="L21" s="237"/>
      <c r="M21" s="238"/>
      <c r="N21" s="41" t="s">
        <v>328</v>
      </c>
      <c r="O21" s="42"/>
      <c r="P21" s="42"/>
      <c r="Q21" s="222"/>
      <c r="R21" s="222"/>
      <c r="S21" s="223"/>
      <c r="AI21" s="13"/>
      <c r="AJ21" s="13"/>
      <c r="AK21" s="13"/>
      <c r="AL21" s="13"/>
    </row>
    <row r="22" spans="1:38" ht="15.75" thickTop="1">
      <c r="A22" s="43"/>
      <c r="B22" s="44" t="s">
        <v>329</v>
      </c>
      <c r="C22" s="45" t="s">
        <v>330</v>
      </c>
      <c r="D22" s="226" t="s">
        <v>154</v>
      </c>
      <c r="E22" s="227"/>
      <c r="F22" s="226" t="s">
        <v>157</v>
      </c>
      <c r="G22" s="227"/>
      <c r="H22" s="226" t="s">
        <v>331</v>
      </c>
      <c r="I22" s="227"/>
      <c r="J22" s="226" t="s">
        <v>156</v>
      </c>
      <c r="K22" s="227"/>
      <c r="L22" s="226"/>
      <c r="M22" s="227"/>
      <c r="N22" s="46" t="s">
        <v>236</v>
      </c>
      <c r="O22" s="47" t="s">
        <v>332</v>
      </c>
      <c r="P22" s="48" t="s">
        <v>333</v>
      </c>
      <c r="Q22" s="49"/>
      <c r="R22" s="228" t="s">
        <v>50</v>
      </c>
      <c r="S22" s="229"/>
      <c r="U22" s="50" t="s">
        <v>334</v>
      </c>
      <c r="V22" s="51"/>
      <c r="W22" s="52" t="s">
        <v>335</v>
      </c>
      <c r="AI22" s="13"/>
      <c r="AJ22" s="13"/>
      <c r="AK22" s="13"/>
      <c r="AL22" s="13"/>
    </row>
    <row r="23" spans="1:38" ht="12.75">
      <c r="A23" s="53" t="s">
        <v>154</v>
      </c>
      <c r="B23" s="54" t="s">
        <v>89</v>
      </c>
      <c r="C23" s="55" t="s">
        <v>39</v>
      </c>
      <c r="D23" s="56"/>
      <c r="E23" s="57"/>
      <c r="F23" s="58">
        <f>+P33</f>
        <v>3</v>
      </c>
      <c r="G23" s="59">
        <f>+Q33</f>
        <v>1</v>
      </c>
      <c r="H23" s="58">
        <f>P29</f>
        <v>3</v>
      </c>
      <c r="I23" s="59">
        <f>Q29</f>
        <v>0</v>
      </c>
      <c r="J23" s="58">
        <f>P31</f>
      </c>
      <c r="K23" s="59">
        <f>Q31</f>
      </c>
      <c r="L23" s="58"/>
      <c r="M23" s="59"/>
      <c r="N23" s="60">
        <f>IF(SUM(D23:M23)=0,"",COUNTIF(E23:E26,"3"))</f>
        <v>2</v>
      </c>
      <c r="O23" s="61">
        <f>IF(SUM(E23:N23)=0,"",COUNTIF(D23:D26,"3"))</f>
        <v>0</v>
      </c>
      <c r="P23" s="62">
        <f>IF(SUM(D23:M23)=0,"",SUM(E23:E26))</f>
        <v>6</v>
      </c>
      <c r="Q23" s="63">
        <f>IF(SUM(D23:M23)=0,"",SUM(D23:D26))</f>
        <v>1</v>
      </c>
      <c r="R23" s="221"/>
      <c r="S23" s="212"/>
      <c r="U23" s="64">
        <f>+U29+U31+U33</f>
        <v>88</v>
      </c>
      <c r="V23" s="65">
        <f>+V29+V31+V33</f>
        <v>52</v>
      </c>
      <c r="W23" s="66">
        <f>+U23-V23</f>
        <v>36</v>
      </c>
      <c r="AI23" s="13"/>
      <c r="AJ23" s="13"/>
      <c r="AK23" s="13"/>
      <c r="AL23" s="13"/>
    </row>
    <row r="24" spans="1:38" ht="12.75">
      <c r="A24" s="67" t="s">
        <v>157</v>
      </c>
      <c r="B24" s="54" t="s">
        <v>228</v>
      </c>
      <c r="C24" s="68" t="s">
        <v>105</v>
      </c>
      <c r="D24" s="69">
        <f>+Q33</f>
        <v>1</v>
      </c>
      <c r="E24" s="70">
        <f>+P33</f>
        <v>3</v>
      </c>
      <c r="F24" s="71"/>
      <c r="G24" s="72"/>
      <c r="H24" s="69">
        <f>P32</f>
        <v>1</v>
      </c>
      <c r="I24" s="70">
        <f>Q32</f>
        <v>3</v>
      </c>
      <c r="J24" s="69">
        <f>P30</f>
      </c>
      <c r="K24" s="70">
        <f>Q30</f>
      </c>
      <c r="L24" s="69"/>
      <c r="M24" s="70"/>
      <c r="N24" s="60">
        <f>IF(SUM(D24:M24)=0,"",COUNTIF(G23:G26,"3"))</f>
        <v>0</v>
      </c>
      <c r="O24" s="61">
        <f>IF(SUM(E24:N24)=0,"",COUNTIF(F23:F26,"3"))</f>
        <v>2</v>
      </c>
      <c r="P24" s="62">
        <f>IF(SUM(D24:M24)=0,"",SUM(G23:G26))</f>
        <v>2</v>
      </c>
      <c r="Q24" s="63">
        <f>IF(SUM(D24:M24)=0,"",SUM(F23:F26))</f>
        <v>6</v>
      </c>
      <c r="R24" s="221"/>
      <c r="S24" s="212"/>
      <c r="U24" s="64">
        <f>+U30+U32+V33</f>
        <v>83</v>
      </c>
      <c r="V24" s="65">
        <f>+V30+V32+U33</f>
        <v>98</v>
      </c>
      <c r="W24" s="66">
        <f>+U24-V24</f>
        <v>-15</v>
      </c>
      <c r="AI24" s="13"/>
      <c r="AJ24" s="13"/>
      <c r="AK24" s="13"/>
      <c r="AL24" s="13"/>
    </row>
    <row r="25" spans="1:38" ht="13.5" thickBot="1">
      <c r="A25" s="67" t="s">
        <v>331</v>
      </c>
      <c r="B25" s="74" t="s">
        <v>201</v>
      </c>
      <c r="C25" s="75" t="s">
        <v>39</v>
      </c>
      <c r="D25" s="69">
        <f>+Q29</f>
        <v>0</v>
      </c>
      <c r="E25" s="70">
        <f>+P29</f>
        <v>3</v>
      </c>
      <c r="F25" s="69">
        <f>Q32</f>
        <v>3</v>
      </c>
      <c r="G25" s="70">
        <f>P32</f>
        <v>1</v>
      </c>
      <c r="H25" s="71"/>
      <c r="I25" s="72"/>
      <c r="J25" s="69">
        <f>P34</f>
      </c>
      <c r="K25" s="70">
        <f>Q34</f>
      </c>
      <c r="L25" s="69"/>
      <c r="M25" s="70"/>
      <c r="N25" s="60">
        <f>IF(SUM(D25:M25)=0,"",COUNTIF(I23:I26,"3"))</f>
        <v>1</v>
      </c>
      <c r="O25" s="61">
        <f>IF(SUM(E25:N25)=0,"",COUNTIF(H23:H26,"3"))</f>
        <v>1</v>
      </c>
      <c r="P25" s="62">
        <f>IF(SUM(D25:M25)=0,"",SUM(I23:I26))</f>
        <v>3</v>
      </c>
      <c r="Q25" s="63">
        <f>IF(SUM(D25:M25)=0,"",SUM(H23:H26))</f>
        <v>4</v>
      </c>
      <c r="R25" s="221"/>
      <c r="S25" s="212"/>
      <c r="U25" s="64">
        <f>+V29+V32+U34</f>
        <v>52</v>
      </c>
      <c r="V25" s="65">
        <f>+U29+U32+V34</f>
        <v>73</v>
      </c>
      <c r="W25" s="66">
        <f>+U25-V25</f>
        <v>-21</v>
      </c>
      <c r="AI25" s="13"/>
      <c r="AJ25" s="13"/>
      <c r="AK25" s="13"/>
      <c r="AL25" s="13"/>
    </row>
    <row r="26" spans="1:38" ht="14.25" thickBot="1" thickTop="1">
      <c r="A26" s="73" t="s">
        <v>156</v>
      </c>
      <c r="B26" s="74"/>
      <c r="C26" s="75"/>
      <c r="D26" s="76">
        <f>Q31</f>
      </c>
      <c r="E26" s="77">
        <f>P31</f>
      </c>
      <c r="F26" s="76">
        <f>Q30</f>
      </c>
      <c r="G26" s="77">
        <f>P30</f>
      </c>
      <c r="H26" s="76">
        <f>Q34</f>
      </c>
      <c r="I26" s="77">
        <f>P34</f>
      </c>
      <c r="J26" s="78"/>
      <c r="K26" s="79"/>
      <c r="L26" s="76"/>
      <c r="M26" s="77"/>
      <c r="N26" s="80">
        <f>IF(SUM(D26:M26)=0,"",COUNTIF(K23:K26,"3"))</f>
      </c>
      <c r="O26" s="81">
        <f>IF(SUM(E26:N26)=0,"",COUNTIF(J23:J26,"3"))</f>
      </c>
      <c r="P26" s="82">
        <f>IF(SUM(D26:M27)=0,"",SUM(K23:K26))</f>
      </c>
      <c r="Q26" s="83">
        <f>IF(SUM(D26:M26)=0,"",SUM(J23:J26))</f>
      </c>
      <c r="R26" s="224"/>
      <c r="S26" s="225"/>
      <c r="U26" s="64">
        <f>+V30+V31+V34</f>
        <v>0</v>
      </c>
      <c r="V26" s="65">
        <f>+U30+U31+U34</f>
        <v>0</v>
      </c>
      <c r="W26" s="66">
        <f>+U26-V26</f>
        <v>0</v>
      </c>
      <c r="AI26" s="13"/>
      <c r="AJ26" s="13"/>
      <c r="AK26" s="13"/>
      <c r="AL26" s="13"/>
    </row>
    <row r="27" spans="1:38" ht="15.75" thickTop="1">
      <c r="A27" s="84"/>
      <c r="B27" s="85" t="s">
        <v>336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/>
      <c r="S27" s="88"/>
      <c r="U27" s="89"/>
      <c r="V27" s="90" t="s">
        <v>337</v>
      </c>
      <c r="W27" s="91">
        <f>SUM(W23:W26)</f>
        <v>0</v>
      </c>
      <c r="X27" s="90" t="str">
        <f>IF(W27=0,"OK","Virhe")</f>
        <v>OK</v>
      </c>
      <c r="AI27" s="13"/>
      <c r="AJ27" s="13"/>
      <c r="AK27" s="13"/>
      <c r="AL27" s="13"/>
    </row>
    <row r="28" spans="1:38" ht="15.75" thickBot="1">
      <c r="A28" s="92"/>
      <c r="B28" s="93" t="s">
        <v>338</v>
      </c>
      <c r="C28" s="94"/>
      <c r="D28" s="94"/>
      <c r="E28" s="95"/>
      <c r="F28" s="248" t="s">
        <v>51</v>
      </c>
      <c r="G28" s="240"/>
      <c r="H28" s="239" t="s">
        <v>52</v>
      </c>
      <c r="I28" s="240"/>
      <c r="J28" s="239" t="s">
        <v>53</v>
      </c>
      <c r="K28" s="240"/>
      <c r="L28" s="239" t="s">
        <v>68</v>
      </c>
      <c r="M28" s="240"/>
      <c r="N28" s="239" t="s">
        <v>69</v>
      </c>
      <c r="O28" s="240"/>
      <c r="P28" s="241" t="s">
        <v>48</v>
      </c>
      <c r="Q28" s="242"/>
      <c r="S28" s="96"/>
      <c r="U28" s="97" t="s">
        <v>334</v>
      </c>
      <c r="V28" s="98"/>
      <c r="W28" s="52" t="s">
        <v>335</v>
      </c>
      <c r="AI28" s="13"/>
      <c r="AJ28" s="13"/>
      <c r="AK28" s="13"/>
      <c r="AL28" s="13"/>
    </row>
    <row r="29" spans="1:38" ht="15.75">
      <c r="A29" s="99" t="s">
        <v>339</v>
      </c>
      <c r="B29" s="100" t="str">
        <f>IF(B23&gt;"",B23,"")</f>
        <v>Viivi-Mari Vastavuo</v>
      </c>
      <c r="C29" s="101" t="str">
        <f>IF(B25&gt;"",B25,"")</f>
        <v>Annika Lundsröm</v>
      </c>
      <c r="D29" s="86"/>
      <c r="E29" s="102"/>
      <c r="F29" s="245">
        <v>2</v>
      </c>
      <c r="G29" s="246"/>
      <c r="H29" s="243">
        <v>2</v>
      </c>
      <c r="I29" s="244"/>
      <c r="J29" s="243">
        <v>5</v>
      </c>
      <c r="K29" s="244"/>
      <c r="L29" s="243"/>
      <c r="M29" s="244"/>
      <c r="N29" s="247"/>
      <c r="O29" s="244"/>
      <c r="P29" s="103">
        <f aca="true" t="shared" si="14" ref="P29:P34">IF(COUNT(F29:N29)=0,"",COUNTIF(F29:N29,"&gt;=0"))</f>
        <v>3</v>
      </c>
      <c r="Q29" s="104">
        <f aca="true" t="shared" si="15" ref="Q29:Q34">IF(COUNT(F29:N29)=0,"",(IF(LEFT(F29,1)="-",1,0)+IF(LEFT(H29,1)="-",1,0)+IF(LEFT(J29,1)="-",1,0)+IF(LEFT(L29,1)="-",1,0)+IF(LEFT(N29,1)="-",1,0)))</f>
        <v>0</v>
      </c>
      <c r="R29" s="105"/>
      <c r="S29" s="106"/>
      <c r="U29" s="107">
        <f aca="true" t="shared" si="16" ref="U29:V34">+Y29+AA29+AC29+AE29+AG29</f>
        <v>33</v>
      </c>
      <c r="V29" s="108">
        <f t="shared" si="16"/>
        <v>9</v>
      </c>
      <c r="W29" s="109">
        <f aca="true" t="shared" si="17" ref="W29:W34">+U29-V29</f>
        <v>24</v>
      </c>
      <c r="Y29" s="110">
        <f aca="true" t="shared" si="18" ref="Y29:Y34">IF(F29="",0,IF(LEFT(F29,1)="-",ABS(F29),(IF(F29&gt;9,F29+2,11))))</f>
        <v>11</v>
      </c>
      <c r="Z29" s="111">
        <f aca="true" t="shared" si="19" ref="Z29:Z34">IF(F29="",0,IF(LEFT(F29,1)="-",(IF(ABS(F29)&gt;9,(ABS(F29)+2),11)),F29))</f>
        <v>2</v>
      </c>
      <c r="AA29" s="110">
        <f aca="true" t="shared" si="20" ref="AA29:AA34">IF(H29="",0,IF(LEFT(H29,1)="-",ABS(H29),(IF(H29&gt;9,H29+2,11))))</f>
        <v>11</v>
      </c>
      <c r="AB29" s="111">
        <f aca="true" t="shared" si="21" ref="AB29:AB34">IF(H29="",0,IF(LEFT(H29,1)="-",(IF(ABS(H29)&gt;9,(ABS(H29)+2),11)),H29))</f>
        <v>2</v>
      </c>
      <c r="AC29" s="110">
        <f aca="true" t="shared" si="22" ref="AC29:AC34">IF(J29="",0,IF(LEFT(J29,1)="-",ABS(J29),(IF(J29&gt;9,J29+2,11))))</f>
        <v>11</v>
      </c>
      <c r="AD29" s="111">
        <f aca="true" t="shared" si="23" ref="AD29:AD34">IF(J29="",0,IF(LEFT(J29,1)="-",(IF(ABS(J29)&gt;9,(ABS(J29)+2),11)),J29))</f>
        <v>5</v>
      </c>
      <c r="AE29" s="110">
        <f aca="true" t="shared" si="24" ref="AE29:AE34">IF(L29="",0,IF(LEFT(L29,1)="-",ABS(L29),(IF(L29&gt;9,L29+2,11))))</f>
        <v>0</v>
      </c>
      <c r="AF29" s="111">
        <f aca="true" t="shared" si="25" ref="AF29:AF34">IF(L29="",0,IF(LEFT(L29,1)="-",(IF(ABS(L29)&gt;9,(ABS(L29)+2),11)),L29))</f>
        <v>0</v>
      </c>
      <c r="AG29" s="110">
        <f aca="true" t="shared" si="26" ref="AG29:AG34">IF(N29="",0,IF(LEFT(N29,1)="-",ABS(N29),(IF(N29&gt;9,N29+2,11))))</f>
        <v>0</v>
      </c>
      <c r="AH29" s="111">
        <f aca="true" t="shared" si="27" ref="AH29:AH34">IF(N29="",0,IF(LEFT(N29,1)="-",(IF(ABS(N29)&gt;9,(ABS(N29)+2),11)),N29))</f>
        <v>0</v>
      </c>
      <c r="AI29" s="13"/>
      <c r="AJ29" s="13"/>
      <c r="AK29" s="13"/>
      <c r="AL29" s="13"/>
    </row>
    <row r="30" spans="1:38" ht="15.75">
      <c r="A30" s="99" t="s">
        <v>340</v>
      </c>
      <c r="B30" s="100" t="str">
        <f>IF(B24&gt;"",B24,"")</f>
        <v>Elli Rissanen</v>
      </c>
      <c r="C30" s="112">
        <f>IF(B26&gt;"",B26,"")</f>
      </c>
      <c r="D30" s="113"/>
      <c r="E30" s="102"/>
      <c r="F30" s="249"/>
      <c r="G30" s="250"/>
      <c r="H30" s="249"/>
      <c r="I30" s="250"/>
      <c r="J30" s="249"/>
      <c r="K30" s="250"/>
      <c r="L30" s="249"/>
      <c r="M30" s="250"/>
      <c r="N30" s="249"/>
      <c r="O30" s="250"/>
      <c r="P30" s="103">
        <f t="shared" si="14"/>
      </c>
      <c r="Q30" s="104">
        <f t="shared" si="15"/>
      </c>
      <c r="R30" s="114"/>
      <c r="S30" s="115"/>
      <c r="U30" s="107">
        <f t="shared" si="16"/>
        <v>0</v>
      </c>
      <c r="V30" s="108">
        <f t="shared" si="16"/>
        <v>0</v>
      </c>
      <c r="W30" s="109">
        <f t="shared" si="17"/>
        <v>0</v>
      </c>
      <c r="Y30" s="116">
        <f t="shared" si="18"/>
        <v>0</v>
      </c>
      <c r="Z30" s="117">
        <f t="shared" si="19"/>
        <v>0</v>
      </c>
      <c r="AA30" s="116">
        <f t="shared" si="20"/>
        <v>0</v>
      </c>
      <c r="AB30" s="117">
        <f t="shared" si="21"/>
        <v>0</v>
      </c>
      <c r="AC30" s="116">
        <f t="shared" si="22"/>
        <v>0</v>
      </c>
      <c r="AD30" s="117">
        <f t="shared" si="23"/>
        <v>0</v>
      </c>
      <c r="AE30" s="116">
        <f t="shared" si="24"/>
        <v>0</v>
      </c>
      <c r="AF30" s="117">
        <f t="shared" si="25"/>
        <v>0</v>
      </c>
      <c r="AG30" s="116">
        <f t="shared" si="26"/>
        <v>0</v>
      </c>
      <c r="AH30" s="117">
        <f t="shared" si="27"/>
        <v>0</v>
      </c>
      <c r="AI30" s="13"/>
      <c r="AJ30" s="13"/>
      <c r="AK30" s="13"/>
      <c r="AL30" s="13"/>
    </row>
    <row r="31" spans="1:38" ht="16.5" thickBot="1">
      <c r="A31" s="99" t="s">
        <v>341</v>
      </c>
      <c r="B31" s="118" t="str">
        <f>IF(B23&gt;"",B23,"")</f>
        <v>Viivi-Mari Vastavuo</v>
      </c>
      <c r="C31" s="119">
        <f>IF(B26&gt;"",B26,"")</f>
      </c>
      <c r="D31" s="94"/>
      <c r="E31" s="95"/>
      <c r="F31" s="251"/>
      <c r="G31" s="252"/>
      <c r="H31" s="251"/>
      <c r="I31" s="252"/>
      <c r="J31" s="251"/>
      <c r="K31" s="252"/>
      <c r="L31" s="251"/>
      <c r="M31" s="252"/>
      <c r="N31" s="251"/>
      <c r="O31" s="252"/>
      <c r="P31" s="103">
        <f t="shared" si="14"/>
      </c>
      <c r="Q31" s="104">
        <f t="shared" si="15"/>
      </c>
      <c r="R31" s="114"/>
      <c r="S31" s="115"/>
      <c r="U31" s="107">
        <f t="shared" si="16"/>
        <v>0</v>
      </c>
      <c r="V31" s="108">
        <f t="shared" si="16"/>
        <v>0</v>
      </c>
      <c r="W31" s="109">
        <f t="shared" si="17"/>
        <v>0</v>
      </c>
      <c r="Y31" s="116">
        <f t="shared" si="18"/>
        <v>0</v>
      </c>
      <c r="Z31" s="117">
        <f t="shared" si="19"/>
        <v>0</v>
      </c>
      <c r="AA31" s="116">
        <f t="shared" si="20"/>
        <v>0</v>
      </c>
      <c r="AB31" s="117">
        <f t="shared" si="21"/>
        <v>0</v>
      </c>
      <c r="AC31" s="116">
        <f t="shared" si="22"/>
        <v>0</v>
      </c>
      <c r="AD31" s="117">
        <f t="shared" si="23"/>
        <v>0</v>
      </c>
      <c r="AE31" s="116">
        <f t="shared" si="24"/>
        <v>0</v>
      </c>
      <c r="AF31" s="117">
        <f t="shared" si="25"/>
        <v>0</v>
      </c>
      <c r="AG31" s="116">
        <f t="shared" si="26"/>
        <v>0</v>
      </c>
      <c r="AH31" s="117">
        <f t="shared" si="27"/>
        <v>0</v>
      </c>
      <c r="AI31" s="13"/>
      <c r="AJ31" s="13"/>
      <c r="AK31" s="13"/>
      <c r="AL31" s="13"/>
    </row>
    <row r="32" spans="1:38" ht="15.75">
      <c r="A32" s="99" t="s">
        <v>342</v>
      </c>
      <c r="B32" s="100" t="str">
        <f>IF(B24&gt;"",B24,"")</f>
        <v>Elli Rissanen</v>
      </c>
      <c r="C32" s="112" t="str">
        <f>IF(B25&gt;"",B25,"")</f>
        <v>Annika Lundsröm</v>
      </c>
      <c r="D32" s="86"/>
      <c r="E32" s="102"/>
      <c r="F32" s="243">
        <v>7</v>
      </c>
      <c r="G32" s="244"/>
      <c r="H32" s="243">
        <v>-10</v>
      </c>
      <c r="I32" s="244"/>
      <c r="J32" s="243">
        <v>-11</v>
      </c>
      <c r="K32" s="244"/>
      <c r="L32" s="243">
        <v>-8</v>
      </c>
      <c r="M32" s="244"/>
      <c r="N32" s="243"/>
      <c r="O32" s="244"/>
      <c r="P32" s="103">
        <f t="shared" si="14"/>
        <v>1</v>
      </c>
      <c r="Q32" s="104">
        <f t="shared" si="15"/>
        <v>3</v>
      </c>
      <c r="R32" s="114"/>
      <c r="S32" s="115"/>
      <c r="U32" s="107">
        <f t="shared" si="16"/>
        <v>40</v>
      </c>
      <c r="V32" s="108">
        <f t="shared" si="16"/>
        <v>43</v>
      </c>
      <c r="W32" s="109">
        <f t="shared" si="17"/>
        <v>-3</v>
      </c>
      <c r="Y32" s="116">
        <f t="shared" si="18"/>
        <v>11</v>
      </c>
      <c r="Z32" s="117">
        <f t="shared" si="19"/>
        <v>7</v>
      </c>
      <c r="AA32" s="116">
        <f t="shared" si="20"/>
        <v>10</v>
      </c>
      <c r="AB32" s="117">
        <f t="shared" si="21"/>
        <v>12</v>
      </c>
      <c r="AC32" s="116">
        <f t="shared" si="22"/>
        <v>11</v>
      </c>
      <c r="AD32" s="117">
        <f t="shared" si="23"/>
        <v>13</v>
      </c>
      <c r="AE32" s="116">
        <f t="shared" si="24"/>
        <v>8</v>
      </c>
      <c r="AF32" s="117">
        <f t="shared" si="25"/>
        <v>11</v>
      </c>
      <c r="AG32" s="116">
        <f t="shared" si="26"/>
        <v>0</v>
      </c>
      <c r="AH32" s="117">
        <f t="shared" si="27"/>
        <v>0</v>
      </c>
      <c r="AI32" s="13"/>
      <c r="AJ32" s="13"/>
      <c r="AK32" s="13"/>
      <c r="AL32" s="13"/>
    </row>
    <row r="33" spans="1:38" ht="15.75">
      <c r="A33" s="99" t="s">
        <v>343</v>
      </c>
      <c r="B33" s="100" t="str">
        <f>IF(B23&gt;"",B23,"")</f>
        <v>Viivi-Mari Vastavuo</v>
      </c>
      <c r="C33" s="112" t="str">
        <f>IF(B24&gt;"",B24,"")</f>
        <v>Elli Rissanen</v>
      </c>
      <c r="D33" s="113"/>
      <c r="E33" s="102"/>
      <c r="F33" s="249">
        <v>5</v>
      </c>
      <c r="G33" s="250"/>
      <c r="H33" s="249">
        <v>6</v>
      </c>
      <c r="I33" s="250"/>
      <c r="J33" s="253">
        <f>-L33-14</f>
        <v>-22</v>
      </c>
      <c r="K33" s="250"/>
      <c r="L33" s="249">
        <v>8</v>
      </c>
      <c r="M33" s="250"/>
      <c r="N33" s="249"/>
      <c r="O33" s="250"/>
      <c r="P33" s="103">
        <f t="shared" si="14"/>
        <v>3</v>
      </c>
      <c r="Q33" s="104">
        <f t="shared" si="15"/>
        <v>1</v>
      </c>
      <c r="R33" s="114"/>
      <c r="S33" s="115"/>
      <c r="U33" s="107">
        <f t="shared" si="16"/>
        <v>55</v>
      </c>
      <c r="V33" s="108">
        <f t="shared" si="16"/>
        <v>43</v>
      </c>
      <c r="W33" s="109">
        <f t="shared" si="17"/>
        <v>12</v>
      </c>
      <c r="Y33" s="116">
        <f t="shared" si="18"/>
        <v>11</v>
      </c>
      <c r="Z33" s="117">
        <f t="shared" si="19"/>
        <v>5</v>
      </c>
      <c r="AA33" s="116">
        <f t="shared" si="20"/>
        <v>11</v>
      </c>
      <c r="AB33" s="117">
        <f t="shared" si="21"/>
        <v>6</v>
      </c>
      <c r="AC33" s="116">
        <f t="shared" si="22"/>
        <v>22</v>
      </c>
      <c r="AD33" s="117">
        <f t="shared" si="23"/>
        <v>24</v>
      </c>
      <c r="AE33" s="116">
        <f t="shared" si="24"/>
        <v>11</v>
      </c>
      <c r="AF33" s="117">
        <f t="shared" si="25"/>
        <v>8</v>
      </c>
      <c r="AG33" s="116">
        <f t="shared" si="26"/>
        <v>0</v>
      </c>
      <c r="AH33" s="117">
        <f t="shared" si="27"/>
        <v>0</v>
      </c>
      <c r="AI33" s="13"/>
      <c r="AJ33" s="13"/>
      <c r="AK33" s="13"/>
      <c r="AL33" s="13"/>
    </row>
    <row r="34" spans="1:38" ht="16.5" thickBot="1">
      <c r="A34" s="120" t="s">
        <v>344</v>
      </c>
      <c r="B34" s="121" t="str">
        <f>IF(B25&gt;"",B25,"")</f>
        <v>Annika Lundsröm</v>
      </c>
      <c r="C34" s="122">
        <f>IF(B26&gt;"",B26,"")</f>
      </c>
      <c r="D34" s="123"/>
      <c r="E34" s="124"/>
      <c r="F34" s="230"/>
      <c r="G34" s="231"/>
      <c r="H34" s="230"/>
      <c r="I34" s="231"/>
      <c r="J34" s="230"/>
      <c r="K34" s="231"/>
      <c r="L34" s="230"/>
      <c r="M34" s="231"/>
      <c r="N34" s="230"/>
      <c r="O34" s="231"/>
      <c r="P34" s="125">
        <f t="shared" si="14"/>
      </c>
      <c r="Q34" s="126">
        <f t="shared" si="15"/>
      </c>
      <c r="R34" s="127"/>
      <c r="S34" s="128"/>
      <c r="U34" s="107">
        <f t="shared" si="16"/>
        <v>0</v>
      </c>
      <c r="V34" s="108">
        <f t="shared" si="16"/>
        <v>0</v>
      </c>
      <c r="W34" s="109">
        <f t="shared" si="17"/>
        <v>0</v>
      </c>
      <c r="Y34" s="129">
        <f t="shared" si="18"/>
        <v>0</v>
      </c>
      <c r="Z34" s="130">
        <f t="shared" si="19"/>
        <v>0</v>
      </c>
      <c r="AA34" s="129">
        <f t="shared" si="20"/>
        <v>0</v>
      </c>
      <c r="AB34" s="130">
        <f t="shared" si="21"/>
        <v>0</v>
      </c>
      <c r="AC34" s="129">
        <f t="shared" si="22"/>
        <v>0</v>
      </c>
      <c r="AD34" s="130">
        <f t="shared" si="23"/>
        <v>0</v>
      </c>
      <c r="AE34" s="129">
        <f t="shared" si="24"/>
        <v>0</v>
      </c>
      <c r="AF34" s="130">
        <f t="shared" si="25"/>
        <v>0</v>
      </c>
      <c r="AG34" s="129">
        <f t="shared" si="26"/>
        <v>0</v>
      </c>
      <c r="AH34" s="130">
        <f t="shared" si="27"/>
        <v>0</v>
      </c>
      <c r="AI34" s="13"/>
      <c r="AJ34" s="13"/>
      <c r="AK34" s="13"/>
      <c r="AL34" s="13"/>
    </row>
    <row r="35" spans="1:38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</sheetData>
  <mergeCells count="106">
    <mergeCell ref="J3:M3"/>
    <mergeCell ref="N3:P3"/>
    <mergeCell ref="Q3:S3"/>
    <mergeCell ref="D4:F4"/>
    <mergeCell ref="G4:I4"/>
    <mergeCell ref="J4:M4"/>
    <mergeCell ref="Q4:S4"/>
    <mergeCell ref="D5:E5"/>
    <mergeCell ref="F5:G5"/>
    <mergeCell ref="H5:I5"/>
    <mergeCell ref="J5:K5"/>
    <mergeCell ref="L5:M5"/>
    <mergeCell ref="R5:S5"/>
    <mergeCell ref="R6:S6"/>
    <mergeCell ref="R7:S7"/>
    <mergeCell ref="R8:S8"/>
    <mergeCell ref="R9:S9"/>
    <mergeCell ref="F11:G11"/>
    <mergeCell ref="H11:I11"/>
    <mergeCell ref="J11:K11"/>
    <mergeCell ref="L11:M11"/>
    <mergeCell ref="N11:O11"/>
    <mergeCell ref="P11:Q11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J20:M20"/>
    <mergeCell ref="N20:P20"/>
    <mergeCell ref="Q20:S20"/>
    <mergeCell ref="D21:F21"/>
    <mergeCell ref="G21:I21"/>
    <mergeCell ref="J21:M21"/>
    <mergeCell ref="Q21:S21"/>
    <mergeCell ref="D22:E22"/>
    <mergeCell ref="F22:G22"/>
    <mergeCell ref="H22:I22"/>
    <mergeCell ref="J22:K22"/>
    <mergeCell ref="L22:M22"/>
    <mergeCell ref="R22:S22"/>
    <mergeCell ref="R23:S23"/>
    <mergeCell ref="R24:S24"/>
    <mergeCell ref="R25:S25"/>
    <mergeCell ref="R26:S26"/>
    <mergeCell ref="F28:G28"/>
    <mergeCell ref="H28:I28"/>
    <mergeCell ref="J28:K28"/>
    <mergeCell ref="L28:M28"/>
    <mergeCell ref="N28:O28"/>
    <mergeCell ref="P28:Q28"/>
    <mergeCell ref="N29:O29"/>
    <mergeCell ref="F30:G30"/>
    <mergeCell ref="H30:I30"/>
    <mergeCell ref="J30:K30"/>
    <mergeCell ref="L30:M30"/>
    <mergeCell ref="N30:O30"/>
    <mergeCell ref="F29:G29"/>
    <mergeCell ref="H29:I29"/>
    <mergeCell ref="J29:K29"/>
    <mergeCell ref="L29:M29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8"/>
  <sheetViews>
    <sheetView view="pageBreakPreview" zoomScale="75" zoomScaleNormal="50" zoomScaleSheetLayoutView="75" workbookViewId="0" topLeftCell="A3">
      <pane ySplit="720" topLeftCell="BM77" activePane="bottomLeft" state="split"/>
      <selection pane="topLeft" activeCell="U3" sqref="U3"/>
      <selection pane="bottomLeft" activeCell="B111" sqref="B111"/>
    </sheetView>
  </sheetViews>
  <sheetFormatPr defaultColWidth="9.140625" defaultRowHeight="12.75"/>
  <cols>
    <col min="2" max="2" width="23.57421875" style="0" customWidth="1"/>
    <col min="3" max="3" width="19.00390625" style="0" customWidth="1"/>
    <col min="4" max="6" width="8.00390625" style="0" customWidth="1"/>
    <col min="7" max="7" width="8.57421875" style="0" bestFit="1" customWidth="1"/>
    <col min="8" max="8" width="8.140625" style="0" bestFit="1" customWidth="1"/>
    <col min="9" max="16" width="5.140625" style="0" customWidth="1"/>
    <col min="17" max="17" width="6.00390625" style="0" customWidth="1"/>
    <col min="18" max="19" width="8.57421875" style="0" customWidth="1"/>
    <col min="20" max="20" width="5.140625" style="0" customWidth="1"/>
    <col min="21" max="21" width="7.421875" style="0" customWidth="1"/>
    <col min="22" max="22" width="4.57421875" style="0" customWidth="1"/>
    <col min="23" max="23" width="5.28125" style="0" customWidth="1"/>
    <col min="24" max="24" width="5.140625" style="0" customWidth="1"/>
    <col min="25" max="25" width="6.28125" style="0" customWidth="1"/>
    <col min="26" max="26" width="19.57421875" style="0" customWidth="1"/>
  </cols>
  <sheetData>
    <row r="1" spans="2:25" ht="26.25">
      <c r="B1" s="1" t="s">
        <v>159</v>
      </c>
      <c r="Q1">
        <f>SUM(G2:Q2)</f>
        <v>176</v>
      </c>
      <c r="Y1">
        <f>SUM(R2:Y2)</f>
        <v>204</v>
      </c>
    </row>
    <row r="2" spans="2:25" ht="26.25">
      <c r="B2" s="1" t="s">
        <v>45</v>
      </c>
      <c r="G2">
        <f>30+7</f>
        <v>37</v>
      </c>
      <c r="H2">
        <f>30+7</f>
        <v>37</v>
      </c>
      <c r="I2">
        <v>6</v>
      </c>
      <c r="J2">
        <v>3</v>
      </c>
      <c r="K2">
        <f>12+4</f>
        <v>16</v>
      </c>
      <c r="L2">
        <f>15</f>
        <v>15</v>
      </c>
      <c r="M2">
        <f>3</f>
        <v>3</v>
      </c>
      <c r="N2">
        <f>2</f>
        <v>2</v>
      </c>
      <c r="O2">
        <f>15</f>
        <v>15</v>
      </c>
      <c r="P2">
        <f>20</f>
        <v>20</v>
      </c>
      <c r="Q2">
        <f>22</f>
        <v>22</v>
      </c>
      <c r="R2">
        <f>66+23</f>
        <v>89</v>
      </c>
      <c r="S2">
        <f>32</f>
        <v>32</v>
      </c>
      <c r="U2">
        <f>9</f>
        <v>9</v>
      </c>
      <c r="V2">
        <f>24+7</f>
        <v>31</v>
      </c>
      <c r="W2">
        <f>30+7</f>
        <v>37</v>
      </c>
      <c r="X2">
        <f>3</f>
        <v>3</v>
      </c>
      <c r="Y2">
        <f>3</f>
        <v>3</v>
      </c>
    </row>
    <row r="3" spans="4:25" ht="12.75">
      <c r="D3" t="s">
        <v>40</v>
      </c>
      <c r="G3" s="22">
        <f aca="true" t="shared" si="0" ref="G3:T3">SUM(G6:G148)/G4</f>
        <v>21</v>
      </c>
      <c r="H3" s="22">
        <f t="shared" si="0"/>
        <v>27</v>
      </c>
      <c r="I3" s="22">
        <f t="shared" si="0"/>
        <v>5</v>
      </c>
      <c r="J3" s="22">
        <f t="shared" si="0"/>
        <v>5</v>
      </c>
      <c r="K3" s="22">
        <f t="shared" si="0"/>
        <v>11</v>
      </c>
      <c r="L3" s="22">
        <f t="shared" si="0"/>
        <v>6</v>
      </c>
      <c r="M3" s="22">
        <f t="shared" si="0"/>
        <v>4</v>
      </c>
      <c r="N3" s="22">
        <f t="shared" si="0"/>
        <v>3</v>
      </c>
      <c r="O3" s="22">
        <f t="shared" si="0"/>
        <v>30</v>
      </c>
      <c r="P3" s="22">
        <f t="shared" si="0"/>
        <v>45</v>
      </c>
      <c r="Q3" s="22">
        <f t="shared" si="0"/>
        <v>52</v>
      </c>
      <c r="R3" s="22">
        <f t="shared" si="0"/>
        <v>59</v>
      </c>
      <c r="S3" s="22">
        <f t="shared" si="0"/>
        <v>45</v>
      </c>
      <c r="T3" s="22">
        <f t="shared" si="0"/>
        <v>5</v>
      </c>
      <c r="U3" s="26">
        <f>SUM(U6:U148)/U4/2</f>
        <v>13</v>
      </c>
      <c r="V3" s="22">
        <f>SUM(V6:V148)/V4</f>
        <v>17</v>
      </c>
      <c r="W3" s="22">
        <f>SUM(W6:W148)/W4</f>
        <v>16</v>
      </c>
      <c r="X3" s="22">
        <f>SUM(X6:X148)/X4</f>
        <v>6</v>
      </c>
      <c r="Y3" s="22">
        <f>SUM(Y6:Y148)/Y4</f>
        <v>6</v>
      </c>
    </row>
    <row r="4" spans="7:25" ht="12.75">
      <c r="G4">
        <v>6</v>
      </c>
      <c r="H4">
        <v>6</v>
      </c>
      <c r="I4">
        <v>6</v>
      </c>
      <c r="J4">
        <v>6</v>
      </c>
      <c r="K4">
        <v>5</v>
      </c>
      <c r="L4">
        <v>5</v>
      </c>
      <c r="M4">
        <v>5</v>
      </c>
      <c r="N4">
        <v>5</v>
      </c>
      <c r="O4">
        <v>6</v>
      </c>
      <c r="P4">
        <v>8</v>
      </c>
      <c r="Q4">
        <v>9</v>
      </c>
      <c r="R4">
        <v>13</v>
      </c>
      <c r="S4">
        <v>8</v>
      </c>
      <c r="T4">
        <v>10</v>
      </c>
      <c r="U4">
        <v>5.5</v>
      </c>
      <c r="V4">
        <v>6</v>
      </c>
      <c r="W4">
        <v>5</v>
      </c>
      <c r="X4">
        <v>5</v>
      </c>
      <c r="Y4">
        <v>5</v>
      </c>
    </row>
    <row r="5" spans="1:27" ht="12.75">
      <c r="A5" s="2" t="s">
        <v>13</v>
      </c>
      <c r="B5" s="2" t="s">
        <v>0</v>
      </c>
      <c r="C5" s="2" t="s">
        <v>1</v>
      </c>
      <c r="D5" s="2" t="s">
        <v>13</v>
      </c>
      <c r="E5" s="2" t="s">
        <v>62</v>
      </c>
      <c r="F5" s="2" t="s">
        <v>63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17</v>
      </c>
      <c r="L5" s="2" t="s">
        <v>28</v>
      </c>
      <c r="M5" s="2" t="s">
        <v>22</v>
      </c>
      <c r="N5" s="2" t="s">
        <v>29</v>
      </c>
      <c r="O5" s="2" t="s">
        <v>5</v>
      </c>
      <c r="P5" s="2" t="s">
        <v>7</v>
      </c>
      <c r="Q5" s="2" t="s">
        <v>8</v>
      </c>
      <c r="R5" s="2" t="s">
        <v>2</v>
      </c>
      <c r="S5" s="2" t="s">
        <v>4</v>
      </c>
      <c r="T5" s="2" t="s">
        <v>6</v>
      </c>
      <c r="U5" s="2" t="s">
        <v>3</v>
      </c>
      <c r="V5" s="2" t="s">
        <v>11</v>
      </c>
      <c r="W5" s="2" t="s">
        <v>10</v>
      </c>
      <c r="X5" s="2" t="s">
        <v>18</v>
      </c>
      <c r="Y5" s="2" t="s">
        <v>27</v>
      </c>
      <c r="Z5" s="2" t="s">
        <v>19</v>
      </c>
      <c r="AA5" s="2" t="s">
        <v>9</v>
      </c>
    </row>
    <row r="6" spans="1:27" ht="12" customHeight="1">
      <c r="A6" s="2" t="s">
        <v>8</v>
      </c>
      <c r="B6" s="2" t="s">
        <v>137</v>
      </c>
      <c r="C6" s="2" t="s">
        <v>39</v>
      </c>
      <c r="D6" s="2" t="s">
        <v>8</v>
      </c>
      <c r="E6" s="2" t="s">
        <v>278</v>
      </c>
      <c r="F6" s="2" t="s">
        <v>295</v>
      </c>
      <c r="G6" s="2">
        <v>6</v>
      </c>
      <c r="H6" s="2"/>
      <c r="I6" s="2"/>
      <c r="J6" s="2"/>
      <c r="K6" s="2"/>
      <c r="L6" s="2"/>
      <c r="M6" s="2"/>
      <c r="N6" s="2"/>
      <c r="O6" s="2"/>
      <c r="P6" s="2"/>
      <c r="Q6" s="2">
        <v>9</v>
      </c>
      <c r="R6" s="5">
        <v>13</v>
      </c>
      <c r="S6" s="5">
        <v>8</v>
      </c>
      <c r="T6" s="5"/>
      <c r="U6" s="5"/>
      <c r="V6" s="2">
        <v>6</v>
      </c>
      <c r="W6" s="2"/>
      <c r="X6" s="2"/>
      <c r="Y6" s="2"/>
      <c r="Z6" s="2"/>
      <c r="AA6" s="2">
        <f aca="true" t="shared" si="1" ref="AA6:AA37">SUM(G6:Y6)</f>
        <v>42</v>
      </c>
    </row>
    <row r="7" spans="1:27" ht="12" customHeight="1">
      <c r="A7" s="2" t="s">
        <v>8</v>
      </c>
      <c r="B7" s="2" t="s">
        <v>193</v>
      </c>
      <c r="C7" s="2" t="s">
        <v>35</v>
      </c>
      <c r="D7" s="2" t="s">
        <v>8</v>
      </c>
      <c r="E7" s="2" t="s">
        <v>278</v>
      </c>
      <c r="F7" s="2" t="s">
        <v>238</v>
      </c>
      <c r="G7" s="2">
        <v>6</v>
      </c>
      <c r="H7" s="2"/>
      <c r="I7" s="2"/>
      <c r="J7" s="2"/>
      <c r="K7" s="2"/>
      <c r="L7" s="2"/>
      <c r="M7" s="2"/>
      <c r="N7" s="2"/>
      <c r="O7" s="2"/>
      <c r="P7" s="2"/>
      <c r="Q7" s="2">
        <v>9</v>
      </c>
      <c r="R7" s="5">
        <v>13</v>
      </c>
      <c r="S7" s="5">
        <v>8</v>
      </c>
      <c r="T7" s="5"/>
      <c r="U7" s="5"/>
      <c r="V7" s="2">
        <v>6</v>
      </c>
      <c r="W7" s="2"/>
      <c r="X7" s="2"/>
      <c r="Y7" s="2"/>
      <c r="Z7" s="2"/>
      <c r="AA7" s="2">
        <f t="shared" si="1"/>
        <v>42</v>
      </c>
    </row>
    <row r="8" spans="1:27" ht="12" customHeight="1">
      <c r="A8" s="2" t="s">
        <v>8</v>
      </c>
      <c r="B8" s="2" t="s">
        <v>107</v>
      </c>
      <c r="C8" s="2" t="s">
        <v>44</v>
      </c>
      <c r="D8" s="2" t="s">
        <v>8</v>
      </c>
      <c r="E8" s="2" t="s">
        <v>282</v>
      </c>
      <c r="F8" s="2" t="s">
        <v>237</v>
      </c>
      <c r="G8" s="2">
        <v>6</v>
      </c>
      <c r="H8" s="2"/>
      <c r="I8" s="2"/>
      <c r="J8" s="2"/>
      <c r="K8" s="2"/>
      <c r="L8" s="2"/>
      <c r="M8" s="2"/>
      <c r="N8" s="2"/>
      <c r="O8" s="2"/>
      <c r="P8" s="2"/>
      <c r="Q8" s="2">
        <v>9</v>
      </c>
      <c r="R8" s="5"/>
      <c r="S8" s="5">
        <v>8</v>
      </c>
      <c r="T8" s="5"/>
      <c r="U8" s="5"/>
      <c r="V8" s="2">
        <v>6</v>
      </c>
      <c r="W8" s="2"/>
      <c r="X8" s="2"/>
      <c r="Y8" s="2"/>
      <c r="Z8" s="2"/>
      <c r="AA8" s="2">
        <f t="shared" si="1"/>
        <v>29</v>
      </c>
    </row>
    <row r="9" spans="1:27" ht="12" customHeight="1">
      <c r="A9" s="2" t="s">
        <v>8</v>
      </c>
      <c r="B9" s="5" t="s">
        <v>205</v>
      </c>
      <c r="C9" s="5" t="s">
        <v>39</v>
      </c>
      <c r="D9" s="2" t="s">
        <v>8</v>
      </c>
      <c r="E9" s="2" t="s">
        <v>267</v>
      </c>
      <c r="F9" s="31" t="s">
        <v>235</v>
      </c>
      <c r="G9" s="2">
        <v>6</v>
      </c>
      <c r="H9" s="2"/>
      <c r="I9" s="2">
        <v>6</v>
      </c>
      <c r="J9" s="2"/>
      <c r="K9" s="2"/>
      <c r="L9" s="2"/>
      <c r="M9" s="2"/>
      <c r="N9" s="2"/>
      <c r="O9" s="2"/>
      <c r="P9" s="2"/>
      <c r="Q9" s="2">
        <v>9</v>
      </c>
      <c r="R9" s="5">
        <v>13</v>
      </c>
      <c r="S9" s="5">
        <v>8</v>
      </c>
      <c r="T9" s="5">
        <v>10</v>
      </c>
      <c r="U9" s="5"/>
      <c r="V9" s="2"/>
      <c r="W9" s="2"/>
      <c r="X9" s="2"/>
      <c r="Y9" s="2"/>
      <c r="Z9" s="2"/>
      <c r="AA9" s="2">
        <f t="shared" si="1"/>
        <v>52</v>
      </c>
    </row>
    <row r="10" spans="1:27" ht="12" customHeight="1">
      <c r="A10" s="2" t="s">
        <v>4</v>
      </c>
      <c r="B10" s="2" t="s">
        <v>121</v>
      </c>
      <c r="C10" s="2" t="s">
        <v>33</v>
      </c>
      <c r="D10" s="2" t="s">
        <v>4</v>
      </c>
      <c r="E10" s="2" t="s">
        <v>253</v>
      </c>
      <c r="F10" s="2" t="s">
        <v>240</v>
      </c>
      <c r="G10" s="2">
        <v>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5">
        <v>13</v>
      </c>
      <c r="S10" s="5">
        <v>8</v>
      </c>
      <c r="T10" s="5"/>
      <c r="U10" s="5">
        <v>5.5</v>
      </c>
      <c r="V10" s="2"/>
      <c r="W10" s="2"/>
      <c r="X10" s="2"/>
      <c r="Y10" s="2"/>
      <c r="Z10" s="2" t="s">
        <v>129</v>
      </c>
      <c r="AA10" s="2">
        <f t="shared" si="1"/>
        <v>32.5</v>
      </c>
    </row>
    <row r="11" spans="1:27" ht="12" customHeight="1">
      <c r="A11" s="2" t="s">
        <v>4</v>
      </c>
      <c r="B11" s="2" t="s">
        <v>200</v>
      </c>
      <c r="C11" s="2" t="s">
        <v>39</v>
      </c>
      <c r="D11" s="2" t="s">
        <v>4</v>
      </c>
      <c r="E11" s="2" t="s">
        <v>252</v>
      </c>
      <c r="F11" s="2" t="s">
        <v>244</v>
      </c>
      <c r="G11" s="2">
        <v>6</v>
      </c>
      <c r="H11" s="2">
        <v>6</v>
      </c>
      <c r="I11" s="2"/>
      <c r="J11" s="2"/>
      <c r="K11" s="2"/>
      <c r="L11" s="2"/>
      <c r="M11" s="2"/>
      <c r="N11" s="2"/>
      <c r="O11" s="2"/>
      <c r="P11" s="2"/>
      <c r="Q11" s="2"/>
      <c r="R11" s="5">
        <v>13</v>
      </c>
      <c r="S11" s="5">
        <v>8</v>
      </c>
      <c r="T11" s="5"/>
      <c r="U11" s="5"/>
      <c r="V11" s="2"/>
      <c r="W11" s="2"/>
      <c r="X11" s="2"/>
      <c r="Y11" s="2"/>
      <c r="Z11" s="2"/>
      <c r="AA11" s="2">
        <f t="shared" si="1"/>
        <v>33</v>
      </c>
    </row>
    <row r="12" spans="1:28" ht="12" customHeight="1">
      <c r="A12" s="2" t="s">
        <v>4</v>
      </c>
      <c r="B12" s="2" t="s">
        <v>188</v>
      </c>
      <c r="C12" s="2" t="s">
        <v>44</v>
      </c>
      <c r="D12" s="2" t="s">
        <v>4</v>
      </c>
      <c r="E12" s="2" t="s">
        <v>283</v>
      </c>
      <c r="F12" s="2" t="s">
        <v>255</v>
      </c>
      <c r="G12" s="2">
        <v>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5">
        <v>13</v>
      </c>
      <c r="S12" s="5">
        <v>8</v>
      </c>
      <c r="T12" s="5"/>
      <c r="U12" s="5"/>
      <c r="V12" s="2"/>
      <c r="W12" s="2"/>
      <c r="X12" s="2"/>
      <c r="Y12" s="2"/>
      <c r="Z12" s="2"/>
      <c r="AA12" s="2">
        <f t="shared" si="1"/>
        <v>27</v>
      </c>
      <c r="AB12" s="25"/>
    </row>
    <row r="13" spans="1:27" ht="12" customHeight="1">
      <c r="A13" s="2" t="s">
        <v>4</v>
      </c>
      <c r="B13" s="2" t="s">
        <v>199</v>
      </c>
      <c r="C13" s="2" t="s">
        <v>39</v>
      </c>
      <c r="D13" s="2" t="s">
        <v>4</v>
      </c>
      <c r="E13" s="2" t="s">
        <v>283</v>
      </c>
      <c r="F13" s="2" t="s">
        <v>294</v>
      </c>
      <c r="G13" s="2">
        <v>6</v>
      </c>
      <c r="H13" s="2">
        <v>6</v>
      </c>
      <c r="I13" s="2"/>
      <c r="J13" s="2"/>
      <c r="K13" s="2"/>
      <c r="L13" s="2"/>
      <c r="M13" s="2"/>
      <c r="N13" s="2"/>
      <c r="O13" s="2"/>
      <c r="P13" s="2"/>
      <c r="Q13" s="2"/>
      <c r="R13" s="5">
        <v>13</v>
      </c>
      <c r="S13" s="5">
        <v>8</v>
      </c>
      <c r="T13" s="5"/>
      <c r="U13" s="2"/>
      <c r="V13" s="2"/>
      <c r="W13" s="2"/>
      <c r="X13" s="2"/>
      <c r="Y13" s="2"/>
      <c r="Z13" s="2"/>
      <c r="AA13" s="2">
        <f t="shared" si="1"/>
        <v>33</v>
      </c>
    </row>
    <row r="14" spans="1:28" ht="12" customHeight="1">
      <c r="A14" s="2" t="s">
        <v>8</v>
      </c>
      <c r="B14" s="2" t="s">
        <v>180</v>
      </c>
      <c r="C14" s="2" t="s">
        <v>135</v>
      </c>
      <c r="D14" s="2" t="s">
        <v>8</v>
      </c>
      <c r="E14" s="2" t="s">
        <v>271</v>
      </c>
      <c r="F14" s="2" t="s">
        <v>239</v>
      </c>
      <c r="G14" s="2">
        <v>6</v>
      </c>
      <c r="H14" s="2"/>
      <c r="I14" s="2"/>
      <c r="J14" s="2"/>
      <c r="K14" s="2"/>
      <c r="L14" s="2"/>
      <c r="M14" s="2"/>
      <c r="N14" s="2"/>
      <c r="O14" s="2"/>
      <c r="P14" s="2"/>
      <c r="Q14" s="2">
        <v>9</v>
      </c>
      <c r="R14" s="5">
        <v>13</v>
      </c>
      <c r="S14" s="5">
        <v>8</v>
      </c>
      <c r="T14" s="5"/>
      <c r="U14" s="5">
        <v>5.5</v>
      </c>
      <c r="V14" s="2"/>
      <c r="W14" s="2"/>
      <c r="X14" s="2"/>
      <c r="Y14" s="2"/>
      <c r="Z14" s="2" t="s">
        <v>41</v>
      </c>
      <c r="AA14" s="2">
        <f t="shared" si="1"/>
        <v>41.5</v>
      </c>
      <c r="AB14" s="10"/>
    </row>
    <row r="15" spans="1:28" ht="12" customHeight="1">
      <c r="A15" s="2" t="s">
        <v>4</v>
      </c>
      <c r="B15" s="2" t="s">
        <v>144</v>
      </c>
      <c r="C15" s="2" t="s">
        <v>135</v>
      </c>
      <c r="D15" s="2" t="s">
        <v>4</v>
      </c>
      <c r="E15" s="2" t="s">
        <v>250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5">
        <v>13</v>
      </c>
      <c r="S15" s="5">
        <v>8</v>
      </c>
      <c r="T15" s="5"/>
      <c r="U15" s="5">
        <v>5.5</v>
      </c>
      <c r="V15" s="2"/>
      <c r="W15" s="2"/>
      <c r="X15" s="2"/>
      <c r="Y15" s="2"/>
      <c r="Z15" s="5" t="s">
        <v>134</v>
      </c>
      <c r="AA15" s="2">
        <f t="shared" si="1"/>
        <v>26.5</v>
      </c>
      <c r="AB15" s="10"/>
    </row>
    <row r="16" spans="1:28" ht="12" customHeight="1">
      <c r="A16" s="2" t="s">
        <v>4</v>
      </c>
      <c r="B16" s="2" t="s">
        <v>145</v>
      </c>
      <c r="C16" s="2" t="s">
        <v>131</v>
      </c>
      <c r="D16" s="2" t="s">
        <v>4</v>
      </c>
      <c r="E16" s="2" t="s">
        <v>263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5">
        <v>13</v>
      </c>
      <c r="S16" s="5">
        <v>8</v>
      </c>
      <c r="T16" s="5"/>
      <c r="U16" s="5">
        <v>5.5</v>
      </c>
      <c r="V16" s="2"/>
      <c r="W16" s="2"/>
      <c r="X16" s="2"/>
      <c r="Y16" s="2"/>
      <c r="Z16" s="2" t="s">
        <v>130</v>
      </c>
      <c r="AA16" s="2">
        <f t="shared" si="1"/>
        <v>26.5</v>
      </c>
      <c r="AB16" s="10"/>
    </row>
    <row r="17" spans="1:27" ht="12" customHeight="1">
      <c r="A17" s="2" t="s">
        <v>4</v>
      </c>
      <c r="B17" s="2" t="s">
        <v>130</v>
      </c>
      <c r="C17" s="2" t="s">
        <v>131</v>
      </c>
      <c r="D17" s="2" t="s">
        <v>4</v>
      </c>
      <c r="E17" s="2" t="s">
        <v>234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5">
        <v>13</v>
      </c>
      <c r="S17" s="5">
        <v>8</v>
      </c>
      <c r="T17" s="5"/>
      <c r="U17" s="5">
        <v>5.5</v>
      </c>
      <c r="V17" s="2"/>
      <c r="W17" s="2"/>
      <c r="X17" s="2"/>
      <c r="Y17" s="2"/>
      <c r="Z17" s="2" t="s">
        <v>145</v>
      </c>
      <c r="AA17" s="2">
        <f t="shared" si="1"/>
        <v>26.5</v>
      </c>
    </row>
    <row r="18" spans="1:27" ht="12" customHeight="1">
      <c r="A18" s="2" t="s">
        <v>4</v>
      </c>
      <c r="B18" s="2" t="s">
        <v>185</v>
      </c>
      <c r="C18" s="2" t="s">
        <v>31</v>
      </c>
      <c r="D18" s="2" t="s">
        <v>4</v>
      </c>
      <c r="E18" s="2" t="s">
        <v>258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5">
        <v>13</v>
      </c>
      <c r="S18" s="5">
        <v>8</v>
      </c>
      <c r="T18" s="5"/>
      <c r="U18" s="5">
        <v>5.5</v>
      </c>
      <c r="V18" s="2"/>
      <c r="W18" s="2"/>
      <c r="X18" s="2"/>
      <c r="Y18" s="2"/>
      <c r="Z18" s="2" t="s">
        <v>184</v>
      </c>
      <c r="AA18" s="2">
        <f t="shared" si="1"/>
        <v>26.5</v>
      </c>
    </row>
    <row r="19" spans="1:27" ht="12" customHeight="1">
      <c r="A19" s="2" t="s">
        <v>4</v>
      </c>
      <c r="B19" s="2" t="s">
        <v>85</v>
      </c>
      <c r="C19" s="2" t="s">
        <v>31</v>
      </c>
      <c r="D19" s="2" t="s">
        <v>4</v>
      </c>
      <c r="E19" s="2" t="s">
        <v>259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5">
        <v>13</v>
      </c>
      <c r="S19" s="5">
        <v>8</v>
      </c>
      <c r="T19" s="5"/>
      <c r="U19" s="5"/>
      <c r="V19" s="2"/>
      <c r="W19" s="2"/>
      <c r="X19" s="2"/>
      <c r="Y19" s="2"/>
      <c r="Z19" s="2"/>
      <c r="AA19" s="2">
        <f t="shared" si="1"/>
        <v>21</v>
      </c>
    </row>
    <row r="20" spans="1:27" ht="12" customHeight="1">
      <c r="A20" s="2" t="s">
        <v>4</v>
      </c>
      <c r="B20" s="2" t="s">
        <v>184</v>
      </c>
      <c r="C20" s="2" t="s">
        <v>31</v>
      </c>
      <c r="D20" s="2" t="s">
        <v>4</v>
      </c>
      <c r="E20" s="2" t="s">
        <v>256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5">
        <v>13</v>
      </c>
      <c r="S20" s="5">
        <v>8</v>
      </c>
      <c r="T20" s="5"/>
      <c r="U20" s="5">
        <v>5.5</v>
      </c>
      <c r="V20" s="2"/>
      <c r="W20" s="2"/>
      <c r="X20" s="2"/>
      <c r="Y20" s="2"/>
      <c r="Z20" s="2" t="s">
        <v>185</v>
      </c>
      <c r="AA20" s="2">
        <f t="shared" si="1"/>
        <v>26.5</v>
      </c>
    </row>
    <row r="21" spans="1:28" ht="12" customHeight="1">
      <c r="A21" s="2" t="s">
        <v>4</v>
      </c>
      <c r="B21" s="2" t="s">
        <v>216</v>
      </c>
      <c r="C21" s="2" t="s">
        <v>141</v>
      </c>
      <c r="D21" s="2" t="s">
        <v>4</v>
      </c>
      <c r="E21" s="2" t="s">
        <v>283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5">
        <v>13</v>
      </c>
      <c r="S21" s="5">
        <v>8</v>
      </c>
      <c r="T21" s="5"/>
      <c r="U21" s="5">
        <v>5.5</v>
      </c>
      <c r="V21" s="2"/>
      <c r="W21" s="2"/>
      <c r="X21" s="2"/>
      <c r="Y21" s="2"/>
      <c r="Z21" s="2" t="s">
        <v>140</v>
      </c>
      <c r="AA21" s="2">
        <f t="shared" si="1"/>
        <v>26.5</v>
      </c>
      <c r="AB21" s="3"/>
    </row>
    <row r="22" spans="1:27" ht="12" customHeight="1">
      <c r="A22" s="2" t="s">
        <v>4</v>
      </c>
      <c r="B22" s="2" t="s">
        <v>140</v>
      </c>
      <c r="C22" s="2" t="s">
        <v>141</v>
      </c>
      <c r="D22" s="2" t="s">
        <v>4</v>
      </c>
      <c r="E22" s="2" t="s">
        <v>257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5">
        <v>13</v>
      </c>
      <c r="S22" s="5">
        <v>8</v>
      </c>
      <c r="T22" s="5"/>
      <c r="U22" s="5">
        <v>5.5</v>
      </c>
      <c r="V22" s="2"/>
      <c r="W22" s="2"/>
      <c r="X22" s="2"/>
      <c r="Y22" s="2"/>
      <c r="Z22" s="2" t="s">
        <v>216</v>
      </c>
      <c r="AA22" s="2">
        <f t="shared" si="1"/>
        <v>26.5</v>
      </c>
    </row>
    <row r="23" spans="1:27" ht="12" customHeight="1">
      <c r="A23" s="2" t="s">
        <v>4</v>
      </c>
      <c r="B23" s="2" t="s">
        <v>165</v>
      </c>
      <c r="C23" s="2" t="s">
        <v>166</v>
      </c>
      <c r="D23" s="2" t="s">
        <v>4</v>
      </c>
      <c r="E23" s="2" t="s">
        <v>260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5">
        <v>13</v>
      </c>
      <c r="S23" s="5">
        <v>8</v>
      </c>
      <c r="T23" s="5"/>
      <c r="U23" s="5">
        <v>5.5</v>
      </c>
      <c r="V23" s="2"/>
      <c r="W23" s="2"/>
      <c r="X23" s="2"/>
      <c r="Y23" s="2"/>
      <c r="Z23" s="2" t="s">
        <v>110</v>
      </c>
      <c r="AA23" s="2">
        <f t="shared" si="1"/>
        <v>26.5</v>
      </c>
    </row>
    <row r="24" spans="1:27" ht="12" customHeight="1">
      <c r="A24" s="2" t="s">
        <v>8</v>
      </c>
      <c r="B24" s="2" t="s">
        <v>173</v>
      </c>
      <c r="C24" s="2" t="s">
        <v>136</v>
      </c>
      <c r="D24" s="2" t="s">
        <v>8</v>
      </c>
      <c r="E24" s="2" t="s">
        <v>265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>
        <v>9</v>
      </c>
      <c r="R24" s="5">
        <v>13</v>
      </c>
      <c r="S24" s="5">
        <v>8</v>
      </c>
      <c r="T24" s="5"/>
      <c r="U24" s="5"/>
      <c r="V24" s="2"/>
      <c r="W24" s="2"/>
      <c r="X24" s="2"/>
      <c r="Y24" s="2"/>
      <c r="Z24" s="2"/>
      <c r="AA24" s="2">
        <f t="shared" si="1"/>
        <v>30</v>
      </c>
    </row>
    <row r="25" spans="1:27" ht="12" customHeight="1">
      <c r="A25" s="2" t="s">
        <v>4</v>
      </c>
      <c r="B25" s="2" t="s">
        <v>186</v>
      </c>
      <c r="C25" s="2" t="s">
        <v>136</v>
      </c>
      <c r="D25" s="2" t="s">
        <v>4</v>
      </c>
      <c r="E25" s="2" t="s">
        <v>262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5">
        <v>13</v>
      </c>
      <c r="S25" s="5">
        <v>8</v>
      </c>
      <c r="T25" s="5"/>
      <c r="U25" s="5"/>
      <c r="V25" s="2"/>
      <c r="W25" s="2"/>
      <c r="X25" s="2"/>
      <c r="Y25" s="2"/>
      <c r="Z25" s="2"/>
      <c r="AA25" s="2">
        <f t="shared" si="1"/>
        <v>21</v>
      </c>
    </row>
    <row r="26" spans="1:27" ht="12" customHeight="1">
      <c r="A26" s="2" t="s">
        <v>8</v>
      </c>
      <c r="B26" s="2" t="s">
        <v>355</v>
      </c>
      <c r="C26" s="2" t="s">
        <v>189</v>
      </c>
      <c r="D26" s="2" t="s">
        <v>8</v>
      </c>
      <c r="E26" s="2" t="s">
        <v>282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>
        <v>9</v>
      </c>
      <c r="R26" s="5"/>
      <c r="S26" s="5">
        <v>8</v>
      </c>
      <c r="T26" s="5">
        <v>10</v>
      </c>
      <c r="U26" s="5">
        <v>5.5</v>
      </c>
      <c r="V26" s="2"/>
      <c r="W26" s="2"/>
      <c r="X26" s="2"/>
      <c r="Y26" s="2"/>
      <c r="Z26" s="2" t="s">
        <v>354</v>
      </c>
      <c r="AA26" s="2">
        <f t="shared" si="1"/>
        <v>32.5</v>
      </c>
    </row>
    <row r="27" spans="1:27" ht="12" customHeight="1">
      <c r="A27" s="2" t="s">
        <v>4</v>
      </c>
      <c r="B27" s="2" t="s">
        <v>93</v>
      </c>
      <c r="C27" s="2" t="s">
        <v>39</v>
      </c>
      <c r="D27" s="2" t="s">
        <v>4</v>
      </c>
      <c r="E27" s="2" t="s">
        <v>261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5">
        <v>13</v>
      </c>
      <c r="S27" s="5">
        <v>8</v>
      </c>
      <c r="T27" s="5"/>
      <c r="U27" s="5"/>
      <c r="V27" s="2"/>
      <c r="W27" s="2"/>
      <c r="X27" s="2"/>
      <c r="Y27" s="2"/>
      <c r="Z27" s="2"/>
      <c r="AA27" s="2">
        <f t="shared" si="1"/>
        <v>21</v>
      </c>
    </row>
    <row r="28" spans="1:28" ht="12" customHeight="1">
      <c r="A28" s="2" t="s">
        <v>8</v>
      </c>
      <c r="B28" s="2" t="s">
        <v>100</v>
      </c>
      <c r="C28" s="2" t="s">
        <v>39</v>
      </c>
      <c r="D28" s="2" t="s">
        <v>8</v>
      </c>
      <c r="E28" s="2" t="s">
        <v>274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>
        <v>9</v>
      </c>
      <c r="R28" s="5">
        <v>13</v>
      </c>
      <c r="S28" s="5">
        <v>8</v>
      </c>
      <c r="T28" s="5">
        <v>10</v>
      </c>
      <c r="U28" s="5"/>
      <c r="V28" s="2"/>
      <c r="W28" s="2"/>
      <c r="X28" s="2"/>
      <c r="Y28" s="2"/>
      <c r="Z28" s="2"/>
      <c r="AA28" s="2">
        <f t="shared" si="1"/>
        <v>40</v>
      </c>
      <c r="AB28" s="3"/>
    </row>
    <row r="29" spans="1:27" ht="12" customHeight="1">
      <c r="A29" s="2" t="s">
        <v>8</v>
      </c>
      <c r="B29" s="2" t="s">
        <v>139</v>
      </c>
      <c r="C29" s="5" t="s">
        <v>39</v>
      </c>
      <c r="D29" s="2" t="s">
        <v>8</v>
      </c>
      <c r="E29" s="2" t="s">
        <v>268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9</v>
      </c>
      <c r="R29" s="5">
        <v>13</v>
      </c>
      <c r="S29" s="5">
        <v>8</v>
      </c>
      <c r="T29" s="5"/>
      <c r="U29" s="5"/>
      <c r="V29" s="2"/>
      <c r="W29" s="2"/>
      <c r="X29" s="2"/>
      <c r="Y29" s="2"/>
      <c r="Z29" s="2"/>
      <c r="AA29" s="2">
        <f t="shared" si="1"/>
        <v>30</v>
      </c>
    </row>
    <row r="30" spans="1:27" ht="12" customHeight="1">
      <c r="A30" s="2" t="s">
        <v>4</v>
      </c>
      <c r="B30" s="2" t="s">
        <v>183</v>
      </c>
      <c r="C30" s="2" t="s">
        <v>39</v>
      </c>
      <c r="D30" s="2" t="s">
        <v>4</v>
      </c>
      <c r="E30" s="2" t="s">
        <v>251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5">
        <v>13</v>
      </c>
      <c r="S30" s="5">
        <v>8</v>
      </c>
      <c r="T30" s="5"/>
      <c r="U30" s="5"/>
      <c r="V30" s="2"/>
      <c r="W30" s="2"/>
      <c r="X30" s="2"/>
      <c r="Y30" s="2"/>
      <c r="Z30" s="2"/>
      <c r="AA30" s="2">
        <f t="shared" si="1"/>
        <v>21</v>
      </c>
    </row>
    <row r="31" spans="1:27" ht="12" customHeight="1">
      <c r="A31" s="2" t="s">
        <v>4</v>
      </c>
      <c r="B31" s="2" t="s">
        <v>207</v>
      </c>
      <c r="C31" s="2" t="s">
        <v>191</v>
      </c>
      <c r="D31" s="2" t="s">
        <v>4</v>
      </c>
      <c r="E31" s="2" t="s">
        <v>242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5">
        <v>13</v>
      </c>
      <c r="S31" s="5">
        <v>8</v>
      </c>
      <c r="T31" s="5"/>
      <c r="U31" s="5">
        <v>5.5</v>
      </c>
      <c r="V31" s="2"/>
      <c r="W31" s="2"/>
      <c r="X31" s="2"/>
      <c r="Y31" s="2"/>
      <c r="Z31" s="2" t="s">
        <v>208</v>
      </c>
      <c r="AA31" s="2">
        <f t="shared" si="1"/>
        <v>26.5</v>
      </c>
    </row>
    <row r="32" spans="1:27" ht="12" customHeight="1">
      <c r="A32" s="2" t="s">
        <v>4</v>
      </c>
      <c r="B32" s="2" t="s">
        <v>208</v>
      </c>
      <c r="C32" s="2" t="s">
        <v>191</v>
      </c>
      <c r="D32" s="2" t="s">
        <v>4</v>
      </c>
      <c r="E32" s="2" t="s">
        <v>243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5">
        <v>13</v>
      </c>
      <c r="S32" s="5">
        <v>8</v>
      </c>
      <c r="T32" s="5"/>
      <c r="U32" s="5">
        <v>5.5</v>
      </c>
      <c r="V32" s="2"/>
      <c r="W32" s="2"/>
      <c r="X32" s="2"/>
      <c r="Y32" s="2"/>
      <c r="Z32" s="2" t="s">
        <v>207</v>
      </c>
      <c r="AA32" s="2">
        <f t="shared" si="1"/>
        <v>26.5</v>
      </c>
    </row>
    <row r="33" spans="1:27" ht="12" customHeight="1">
      <c r="A33" s="2" t="s">
        <v>8</v>
      </c>
      <c r="B33" s="2" t="s">
        <v>175</v>
      </c>
      <c r="C33" s="2" t="s">
        <v>30</v>
      </c>
      <c r="D33" s="2" t="s">
        <v>8</v>
      </c>
      <c r="E33" s="2" t="s">
        <v>267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>
        <v>9</v>
      </c>
      <c r="R33" s="5">
        <v>13</v>
      </c>
      <c r="S33" s="5">
        <v>8</v>
      </c>
      <c r="T33" s="5"/>
      <c r="U33" s="5"/>
      <c r="V33" s="2"/>
      <c r="W33" s="2"/>
      <c r="X33" s="2"/>
      <c r="Y33" s="2"/>
      <c r="Z33" s="2"/>
      <c r="AA33" s="2">
        <f t="shared" si="1"/>
        <v>30</v>
      </c>
    </row>
    <row r="34" spans="1:28" ht="12" customHeight="1">
      <c r="A34" s="2" t="s">
        <v>8</v>
      </c>
      <c r="B34" s="2" t="s">
        <v>129</v>
      </c>
      <c r="C34" s="2" t="s">
        <v>33</v>
      </c>
      <c r="D34" s="2" t="s">
        <v>8</v>
      </c>
      <c r="E34" s="2" t="s">
        <v>273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v>9</v>
      </c>
      <c r="R34" s="5">
        <v>13</v>
      </c>
      <c r="S34" s="5">
        <v>8</v>
      </c>
      <c r="T34" s="5"/>
      <c r="U34" s="5">
        <v>5.5</v>
      </c>
      <c r="V34" s="2"/>
      <c r="W34" s="2"/>
      <c r="X34" s="2"/>
      <c r="Y34" s="2"/>
      <c r="Z34" s="2" t="s">
        <v>121</v>
      </c>
      <c r="AA34" s="2">
        <f t="shared" si="1"/>
        <v>35.5</v>
      </c>
      <c r="AB34">
        <v>15</v>
      </c>
    </row>
    <row r="35" spans="1:27" ht="12" customHeight="1">
      <c r="A35" s="2" t="s">
        <v>4</v>
      </c>
      <c r="B35" s="2" t="s">
        <v>227</v>
      </c>
      <c r="C35" s="2" t="s">
        <v>33</v>
      </c>
      <c r="D35" s="2" t="s">
        <v>4</v>
      </c>
      <c r="E35" s="2" t="s">
        <v>283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5">
        <v>13</v>
      </c>
      <c r="S35" s="5">
        <v>8</v>
      </c>
      <c r="T35" s="5"/>
      <c r="U35" s="5"/>
      <c r="V35" s="2"/>
      <c r="W35" s="2"/>
      <c r="X35" s="2"/>
      <c r="Y35" s="2"/>
      <c r="Z35" s="2"/>
      <c r="AA35" s="2">
        <f t="shared" si="1"/>
        <v>21</v>
      </c>
    </row>
    <row r="36" spans="1:27" ht="12" customHeight="1">
      <c r="A36" s="2" t="s">
        <v>4</v>
      </c>
      <c r="B36" s="2" t="s">
        <v>134</v>
      </c>
      <c r="C36" s="2" t="s">
        <v>33</v>
      </c>
      <c r="D36" s="2" t="s">
        <v>4</v>
      </c>
      <c r="E36" s="2" t="s">
        <v>254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5">
        <v>13</v>
      </c>
      <c r="S36" s="5">
        <v>8</v>
      </c>
      <c r="T36" s="5"/>
      <c r="U36" s="5">
        <v>5.5</v>
      </c>
      <c r="V36" s="2"/>
      <c r="W36" s="2"/>
      <c r="X36" s="2"/>
      <c r="Y36" s="2"/>
      <c r="Z36" s="5" t="s">
        <v>144</v>
      </c>
      <c r="AA36" s="2">
        <f t="shared" si="1"/>
        <v>26.5</v>
      </c>
    </row>
    <row r="37" spans="1:27" ht="12" customHeight="1">
      <c r="A37" s="2" t="s">
        <v>4</v>
      </c>
      <c r="B37" s="2" t="s">
        <v>147</v>
      </c>
      <c r="C37" s="2" t="s">
        <v>33</v>
      </c>
      <c r="D37" s="2" t="s">
        <v>4</v>
      </c>
      <c r="E37" s="2" t="s">
        <v>264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5">
        <v>13</v>
      </c>
      <c r="S37" s="5">
        <v>8</v>
      </c>
      <c r="T37" s="5"/>
      <c r="U37" s="2"/>
      <c r="V37" s="2"/>
      <c r="W37" s="2"/>
      <c r="X37" s="2"/>
      <c r="Y37" s="2"/>
      <c r="Z37" s="2"/>
      <c r="AA37" s="2">
        <f t="shared" si="1"/>
        <v>21</v>
      </c>
    </row>
    <row r="38" spans="1:27" ht="12" customHeight="1">
      <c r="A38" s="2" t="s">
        <v>4</v>
      </c>
      <c r="B38" s="2" t="s">
        <v>70</v>
      </c>
      <c r="C38" s="2" t="s">
        <v>42</v>
      </c>
      <c r="D38" s="2" t="s">
        <v>4</v>
      </c>
      <c r="E38" s="2" t="s">
        <v>248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5">
        <v>13</v>
      </c>
      <c r="S38" s="5">
        <v>8</v>
      </c>
      <c r="T38" s="5"/>
      <c r="U38" s="5"/>
      <c r="V38" s="2"/>
      <c r="W38" s="2"/>
      <c r="X38" s="2"/>
      <c r="Y38" s="2"/>
      <c r="Z38" s="2"/>
      <c r="AA38" s="2">
        <f aca="true" t="shared" si="2" ref="AA38:AA69">SUM(G38:Y38)</f>
        <v>21</v>
      </c>
    </row>
    <row r="39" spans="1:27" ht="12" customHeight="1">
      <c r="A39" s="2" t="s">
        <v>4</v>
      </c>
      <c r="B39" s="2" t="s">
        <v>110</v>
      </c>
      <c r="C39" s="2" t="s">
        <v>32</v>
      </c>
      <c r="D39" s="2" t="s">
        <v>4</v>
      </c>
      <c r="E39" s="2" t="s">
        <v>233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5">
        <v>13</v>
      </c>
      <c r="S39" s="5">
        <v>8</v>
      </c>
      <c r="T39" s="5"/>
      <c r="U39" s="5">
        <v>5.5</v>
      </c>
      <c r="V39" s="2"/>
      <c r="W39" s="2"/>
      <c r="X39" s="2"/>
      <c r="Y39" s="2"/>
      <c r="Z39" s="2" t="s">
        <v>165</v>
      </c>
      <c r="AA39" s="2">
        <f t="shared" si="2"/>
        <v>26.5</v>
      </c>
    </row>
    <row r="40" spans="1:27" ht="12" customHeight="1">
      <c r="A40" s="2" t="s">
        <v>4</v>
      </c>
      <c r="B40" s="2" t="s">
        <v>43</v>
      </c>
      <c r="C40" s="2" t="s">
        <v>32</v>
      </c>
      <c r="D40" s="2" t="s">
        <v>4</v>
      </c>
      <c r="E40" s="2" t="s">
        <v>287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5">
        <v>13</v>
      </c>
      <c r="S40" s="5">
        <v>8</v>
      </c>
      <c r="T40" s="5"/>
      <c r="U40" s="5"/>
      <c r="V40" s="2"/>
      <c r="W40" s="2"/>
      <c r="X40" s="2"/>
      <c r="Y40" s="2"/>
      <c r="Z40" s="2"/>
      <c r="AA40" s="2">
        <f t="shared" si="2"/>
        <v>21</v>
      </c>
    </row>
    <row r="41" spans="1:28" ht="12" customHeight="1">
      <c r="A41" s="2" t="s">
        <v>8</v>
      </c>
      <c r="B41" s="2" t="s">
        <v>187</v>
      </c>
      <c r="C41" s="2" t="s">
        <v>35</v>
      </c>
      <c r="D41" s="2" t="s">
        <v>8</v>
      </c>
      <c r="E41" s="2" t="s">
        <v>282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5">
        <v>13</v>
      </c>
      <c r="S41" s="5">
        <v>8</v>
      </c>
      <c r="T41" s="5"/>
      <c r="U41" s="5"/>
      <c r="V41" s="2"/>
      <c r="W41" s="2"/>
      <c r="X41" s="2"/>
      <c r="Y41" s="2"/>
      <c r="Z41" s="2"/>
      <c r="AA41" s="2">
        <f t="shared" si="2"/>
        <v>21</v>
      </c>
      <c r="AB41" s="3"/>
    </row>
    <row r="42" spans="1:27" ht="12" customHeight="1">
      <c r="A42" s="2" t="s">
        <v>8</v>
      </c>
      <c r="B42" s="2" t="s">
        <v>217</v>
      </c>
      <c r="C42" s="2" t="s">
        <v>198</v>
      </c>
      <c r="D42" s="2" t="s">
        <v>8</v>
      </c>
      <c r="E42" s="2" t="s">
        <v>271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>
        <v>9</v>
      </c>
      <c r="R42" s="2">
        <v>13</v>
      </c>
      <c r="S42" s="2">
        <v>8</v>
      </c>
      <c r="T42" s="2"/>
      <c r="U42" s="2"/>
      <c r="V42" s="2"/>
      <c r="W42" s="2"/>
      <c r="X42" s="2"/>
      <c r="Y42" s="2"/>
      <c r="Z42" s="2"/>
      <c r="AA42" s="2">
        <f t="shared" si="2"/>
        <v>30</v>
      </c>
    </row>
    <row r="43" spans="1:28" s="3" customFormat="1" ht="12" customHeight="1">
      <c r="A43" s="2" t="s">
        <v>4</v>
      </c>
      <c r="B43" s="2" t="s">
        <v>206</v>
      </c>
      <c r="C43" s="2" t="s">
        <v>198</v>
      </c>
      <c r="D43" s="2" t="s">
        <v>4</v>
      </c>
      <c r="E43" s="2" t="s">
        <v>288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5">
        <v>13</v>
      </c>
      <c r="S43" s="5">
        <v>8</v>
      </c>
      <c r="T43" s="5"/>
      <c r="U43" s="5"/>
      <c r="V43" s="2"/>
      <c r="W43" s="2"/>
      <c r="X43" s="2"/>
      <c r="Y43" s="2"/>
      <c r="Z43" s="2"/>
      <c r="AA43" s="2">
        <f t="shared" si="2"/>
        <v>21</v>
      </c>
      <c r="AB43"/>
    </row>
    <row r="44" spans="1:27" ht="12" customHeight="1">
      <c r="A44" s="2" t="s">
        <v>4</v>
      </c>
      <c r="B44" s="2" t="s">
        <v>225</v>
      </c>
      <c r="C44" s="2" t="s">
        <v>198</v>
      </c>
      <c r="D44" s="2" t="s">
        <v>4</v>
      </c>
      <c r="E44" s="2" t="s">
        <v>246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5">
        <v>13</v>
      </c>
      <c r="S44" s="5">
        <v>8</v>
      </c>
      <c r="T44" s="5"/>
      <c r="U44" s="5"/>
      <c r="V44" s="2"/>
      <c r="W44" s="2"/>
      <c r="X44" s="2"/>
      <c r="Y44" s="2"/>
      <c r="Z44" s="2"/>
      <c r="AA44" s="2">
        <f t="shared" si="2"/>
        <v>21</v>
      </c>
    </row>
    <row r="45" spans="1:27" ht="12" customHeight="1">
      <c r="A45" s="2" t="s">
        <v>8</v>
      </c>
      <c r="B45" s="2" t="s">
        <v>318</v>
      </c>
      <c r="C45" s="2" t="s">
        <v>198</v>
      </c>
      <c r="D45" s="2" t="s">
        <v>8</v>
      </c>
      <c r="E45" s="2" t="s">
        <v>282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5">
        <v>13</v>
      </c>
      <c r="S45" s="5">
        <v>8</v>
      </c>
      <c r="T45" s="5"/>
      <c r="U45" s="5"/>
      <c r="V45" s="2"/>
      <c r="W45" s="2"/>
      <c r="X45" s="2"/>
      <c r="Y45" s="2"/>
      <c r="Z45" s="2"/>
      <c r="AA45" s="2">
        <f t="shared" si="2"/>
        <v>21</v>
      </c>
    </row>
    <row r="46" spans="1:27" ht="12" customHeight="1">
      <c r="A46" s="2" t="s">
        <v>8</v>
      </c>
      <c r="B46" s="2" t="s">
        <v>34</v>
      </c>
      <c r="C46" s="2" t="s">
        <v>198</v>
      </c>
      <c r="D46" s="2" t="s">
        <v>8</v>
      </c>
      <c r="E46" s="2" t="s">
        <v>266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>
        <v>9</v>
      </c>
      <c r="R46" s="5">
        <v>13</v>
      </c>
      <c r="S46" s="5">
        <v>8</v>
      </c>
      <c r="T46" s="5"/>
      <c r="U46" s="2"/>
      <c r="V46" s="2"/>
      <c r="W46" s="2"/>
      <c r="X46" s="2"/>
      <c r="Y46" s="2"/>
      <c r="Z46" s="2"/>
      <c r="AA46" s="2">
        <f t="shared" si="2"/>
        <v>30</v>
      </c>
    </row>
    <row r="47" spans="1:27" ht="12" customHeight="1">
      <c r="A47" s="2" t="s">
        <v>4</v>
      </c>
      <c r="B47" s="2" t="s">
        <v>158</v>
      </c>
      <c r="C47" s="2" t="s">
        <v>198</v>
      </c>
      <c r="D47" s="2" t="s">
        <v>4</v>
      </c>
      <c r="E47" s="2" t="s">
        <v>286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5">
        <v>13</v>
      </c>
      <c r="S47" s="5">
        <v>8</v>
      </c>
      <c r="T47" s="5"/>
      <c r="U47" s="5"/>
      <c r="V47" s="2"/>
      <c r="W47" s="2"/>
      <c r="X47" s="2"/>
      <c r="Y47" s="2"/>
      <c r="Z47" s="2"/>
      <c r="AA47" s="2">
        <f t="shared" si="2"/>
        <v>21</v>
      </c>
    </row>
    <row r="48" spans="1:27" ht="12" customHeight="1">
      <c r="A48" s="2" t="s">
        <v>4</v>
      </c>
      <c r="B48" s="2" t="s">
        <v>112</v>
      </c>
      <c r="C48" s="2" t="s">
        <v>198</v>
      </c>
      <c r="D48" s="2" t="s">
        <v>4</v>
      </c>
      <c r="E48" s="2" t="s">
        <v>283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5">
        <v>13</v>
      </c>
      <c r="S48" s="5">
        <v>8</v>
      </c>
      <c r="T48" s="5"/>
      <c r="U48" s="5"/>
      <c r="V48" s="2"/>
      <c r="W48" s="2"/>
      <c r="X48" s="2"/>
      <c r="Y48" s="2"/>
      <c r="Z48" s="2"/>
      <c r="AA48" s="2">
        <f t="shared" si="2"/>
        <v>21</v>
      </c>
    </row>
    <row r="49" spans="1:27" ht="12" customHeight="1">
      <c r="A49" s="2" t="s">
        <v>4</v>
      </c>
      <c r="B49" s="2" t="s">
        <v>83</v>
      </c>
      <c r="C49" s="2" t="s">
        <v>198</v>
      </c>
      <c r="D49" s="2" t="s">
        <v>4</v>
      </c>
      <c r="E49" s="2" t="s">
        <v>247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5">
        <v>13</v>
      </c>
      <c r="S49" s="5">
        <v>8</v>
      </c>
      <c r="T49" s="5"/>
      <c r="U49" s="5"/>
      <c r="V49" s="2"/>
      <c r="W49" s="2"/>
      <c r="X49" s="2"/>
      <c r="Y49" s="2"/>
      <c r="Z49" s="2"/>
      <c r="AA49" s="2">
        <f t="shared" si="2"/>
        <v>21</v>
      </c>
    </row>
    <row r="50" spans="1:27" ht="12" customHeight="1">
      <c r="A50" s="2" t="s">
        <v>8</v>
      </c>
      <c r="B50" s="2" t="s">
        <v>90</v>
      </c>
      <c r="C50" s="2" t="s">
        <v>198</v>
      </c>
      <c r="D50" s="2" t="s">
        <v>8</v>
      </c>
      <c r="E50" s="2" t="s">
        <v>266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>
        <v>9</v>
      </c>
      <c r="R50" s="5">
        <v>13</v>
      </c>
      <c r="S50" s="5">
        <v>8</v>
      </c>
      <c r="T50" s="5"/>
      <c r="U50" s="5"/>
      <c r="V50" s="2"/>
      <c r="W50" s="2"/>
      <c r="X50" s="2"/>
      <c r="Y50" s="2"/>
      <c r="Z50" s="2"/>
      <c r="AA50" s="2">
        <f t="shared" si="2"/>
        <v>30</v>
      </c>
    </row>
    <row r="51" spans="1:27" ht="12" customHeight="1">
      <c r="A51" s="2" t="s">
        <v>7</v>
      </c>
      <c r="B51" s="2" t="s">
        <v>122</v>
      </c>
      <c r="C51" s="2" t="s">
        <v>32</v>
      </c>
      <c r="D51" s="2" t="s">
        <v>7</v>
      </c>
      <c r="E51" s="2" t="s">
        <v>276</v>
      </c>
      <c r="F51" s="2" t="s">
        <v>296</v>
      </c>
      <c r="G51" s="2">
        <v>6</v>
      </c>
      <c r="H51" s="2">
        <v>6</v>
      </c>
      <c r="I51" s="2"/>
      <c r="J51" s="2"/>
      <c r="K51" s="2"/>
      <c r="L51" s="2"/>
      <c r="M51" s="2"/>
      <c r="N51" s="2"/>
      <c r="O51" s="2"/>
      <c r="P51" s="2">
        <v>8</v>
      </c>
      <c r="Q51" s="2"/>
      <c r="R51" s="5"/>
      <c r="S51" s="5"/>
      <c r="T51" s="5"/>
      <c r="U51" s="5"/>
      <c r="V51" s="2">
        <v>6</v>
      </c>
      <c r="W51" s="2"/>
      <c r="X51" s="2"/>
      <c r="Y51" s="2"/>
      <c r="Z51" s="2"/>
      <c r="AA51" s="2">
        <f t="shared" si="2"/>
        <v>26</v>
      </c>
    </row>
    <row r="52" spans="1:27" ht="12" customHeight="1">
      <c r="A52" s="2" t="s">
        <v>7</v>
      </c>
      <c r="B52" s="2" t="s">
        <v>114</v>
      </c>
      <c r="C52" s="2" t="s">
        <v>31</v>
      </c>
      <c r="D52" s="2" t="s">
        <v>7</v>
      </c>
      <c r="E52" s="2" t="s">
        <v>276</v>
      </c>
      <c r="F52" s="2" t="s">
        <v>298</v>
      </c>
      <c r="G52" s="2">
        <v>6</v>
      </c>
      <c r="H52" s="2"/>
      <c r="I52" s="2"/>
      <c r="J52" s="2"/>
      <c r="K52" s="2"/>
      <c r="L52" s="2"/>
      <c r="M52" s="2"/>
      <c r="N52" s="2"/>
      <c r="O52" s="2"/>
      <c r="P52" s="2">
        <v>8</v>
      </c>
      <c r="Q52" s="2">
        <v>9</v>
      </c>
      <c r="R52" s="5"/>
      <c r="S52" s="5"/>
      <c r="T52" s="5"/>
      <c r="U52" s="5"/>
      <c r="V52" s="2">
        <v>6</v>
      </c>
      <c r="W52" s="2"/>
      <c r="X52" s="2"/>
      <c r="Y52" s="2"/>
      <c r="Z52" s="2"/>
      <c r="AA52" s="2">
        <f t="shared" si="2"/>
        <v>29</v>
      </c>
    </row>
    <row r="53" spans="1:27" ht="12" customHeight="1">
      <c r="A53" s="2" t="s">
        <v>7</v>
      </c>
      <c r="B53" s="2" t="s">
        <v>111</v>
      </c>
      <c r="C53" s="2" t="s">
        <v>33</v>
      </c>
      <c r="D53" s="2" t="s">
        <v>7</v>
      </c>
      <c r="E53" s="2" t="s">
        <v>276</v>
      </c>
      <c r="F53" s="2" t="s">
        <v>300</v>
      </c>
      <c r="G53" s="2">
        <v>6</v>
      </c>
      <c r="H53" s="2">
        <v>6</v>
      </c>
      <c r="I53" s="2"/>
      <c r="J53" s="2"/>
      <c r="K53" s="2">
        <v>5</v>
      </c>
      <c r="L53" s="2"/>
      <c r="M53" s="2"/>
      <c r="N53" s="2"/>
      <c r="O53" s="2"/>
      <c r="P53" s="2">
        <v>8</v>
      </c>
      <c r="Q53" s="2"/>
      <c r="R53" s="5"/>
      <c r="S53" s="5"/>
      <c r="T53" s="5"/>
      <c r="U53" s="5"/>
      <c r="V53" s="2">
        <v>6</v>
      </c>
      <c r="W53" s="2">
        <v>5</v>
      </c>
      <c r="X53" s="2"/>
      <c r="Y53" s="2"/>
      <c r="Z53" s="2"/>
      <c r="AA53" s="2">
        <f t="shared" si="2"/>
        <v>36</v>
      </c>
    </row>
    <row r="54" spans="1:27" ht="12" customHeight="1">
      <c r="A54" s="2" t="s">
        <v>7</v>
      </c>
      <c r="B54" s="2" t="s">
        <v>97</v>
      </c>
      <c r="C54" s="2" t="s">
        <v>32</v>
      </c>
      <c r="D54" s="2" t="s">
        <v>7</v>
      </c>
      <c r="E54" s="2" t="s">
        <v>276</v>
      </c>
      <c r="F54" s="2" t="s">
        <v>303</v>
      </c>
      <c r="G54" s="2"/>
      <c r="H54" s="2">
        <v>6</v>
      </c>
      <c r="I54" s="2"/>
      <c r="J54" s="2"/>
      <c r="K54" s="2"/>
      <c r="L54" s="2"/>
      <c r="M54" s="2"/>
      <c r="N54" s="2"/>
      <c r="O54" s="2"/>
      <c r="P54" s="2">
        <v>8</v>
      </c>
      <c r="Q54" s="2"/>
      <c r="R54" s="5"/>
      <c r="S54" s="5"/>
      <c r="T54" s="5"/>
      <c r="U54" s="5"/>
      <c r="V54" s="2">
        <v>6</v>
      </c>
      <c r="W54" s="2">
        <v>5</v>
      </c>
      <c r="X54" s="2"/>
      <c r="Y54" s="2"/>
      <c r="Z54" s="2"/>
      <c r="AA54" s="2">
        <f t="shared" si="2"/>
        <v>25</v>
      </c>
    </row>
    <row r="55" spans="1:27" ht="12" customHeight="1">
      <c r="A55" s="2" t="s">
        <v>7</v>
      </c>
      <c r="B55" s="2" t="s">
        <v>108</v>
      </c>
      <c r="C55" s="2" t="s">
        <v>198</v>
      </c>
      <c r="D55" s="2" t="s">
        <v>7</v>
      </c>
      <c r="E55" s="2" t="s">
        <v>276</v>
      </c>
      <c r="F55" s="2" t="s">
        <v>299</v>
      </c>
      <c r="G55" s="2">
        <v>6</v>
      </c>
      <c r="H55" s="2">
        <v>6</v>
      </c>
      <c r="I55" s="2"/>
      <c r="J55" s="2"/>
      <c r="K55" s="2"/>
      <c r="L55" s="2"/>
      <c r="M55" s="2"/>
      <c r="N55" s="2"/>
      <c r="O55" s="2"/>
      <c r="P55" s="2">
        <v>8</v>
      </c>
      <c r="Q55" s="2">
        <v>9</v>
      </c>
      <c r="R55" s="5"/>
      <c r="S55" s="5"/>
      <c r="T55" s="5"/>
      <c r="U55" s="2"/>
      <c r="V55" s="2">
        <v>6</v>
      </c>
      <c r="W55" s="2"/>
      <c r="X55" s="2"/>
      <c r="Y55" s="2"/>
      <c r="Z55" s="2"/>
      <c r="AA55" s="2">
        <f t="shared" si="2"/>
        <v>35</v>
      </c>
    </row>
    <row r="56" spans="1:27" ht="12" customHeight="1">
      <c r="A56" s="2" t="s">
        <v>7</v>
      </c>
      <c r="B56" s="2" t="s">
        <v>226</v>
      </c>
      <c r="C56" s="2" t="s">
        <v>105</v>
      </c>
      <c r="D56" s="2" t="s">
        <v>7</v>
      </c>
      <c r="E56" s="2" t="s">
        <v>276</v>
      </c>
      <c r="F56" s="5" t="s">
        <v>302</v>
      </c>
      <c r="G56" s="2"/>
      <c r="H56" s="2">
        <v>6</v>
      </c>
      <c r="I56" s="2"/>
      <c r="J56" s="2"/>
      <c r="K56" s="2"/>
      <c r="L56" s="2"/>
      <c r="M56" s="2"/>
      <c r="N56" s="2"/>
      <c r="O56" s="2"/>
      <c r="P56" s="2">
        <v>8</v>
      </c>
      <c r="Q56" s="2"/>
      <c r="R56" s="5"/>
      <c r="S56" s="5"/>
      <c r="T56" s="5"/>
      <c r="U56" s="5"/>
      <c r="V56" s="2">
        <v>6</v>
      </c>
      <c r="W56" s="2">
        <v>5</v>
      </c>
      <c r="X56" s="2"/>
      <c r="Y56" s="2"/>
      <c r="Z56" s="2"/>
      <c r="AA56" s="2">
        <f t="shared" si="2"/>
        <v>25</v>
      </c>
    </row>
    <row r="57" spans="1:28" ht="12" customHeight="1">
      <c r="A57" s="2" t="s">
        <v>7</v>
      </c>
      <c r="B57" s="2" t="s">
        <v>148</v>
      </c>
      <c r="C57" s="2" t="s">
        <v>218</v>
      </c>
      <c r="D57" s="2" t="s">
        <v>7</v>
      </c>
      <c r="E57" s="2" t="s">
        <v>276</v>
      </c>
      <c r="F57" s="2" t="s">
        <v>301</v>
      </c>
      <c r="G57" s="2"/>
      <c r="H57" s="2">
        <v>6</v>
      </c>
      <c r="I57" s="2"/>
      <c r="J57" s="2"/>
      <c r="K57" s="2"/>
      <c r="L57" s="2"/>
      <c r="M57" s="2"/>
      <c r="N57" s="2"/>
      <c r="O57" s="2"/>
      <c r="P57" s="2">
        <v>8</v>
      </c>
      <c r="Q57" s="2"/>
      <c r="R57" s="5"/>
      <c r="S57" s="5"/>
      <c r="T57" s="5"/>
      <c r="U57" s="5"/>
      <c r="V57" s="2">
        <v>6</v>
      </c>
      <c r="W57" s="2"/>
      <c r="X57" s="2"/>
      <c r="Y57" s="2"/>
      <c r="Z57" s="2"/>
      <c r="AA57" s="2">
        <f t="shared" si="2"/>
        <v>20</v>
      </c>
      <c r="AB57" s="25"/>
    </row>
    <row r="58" spans="1:27" ht="12" customHeight="1">
      <c r="A58" s="2" t="s">
        <v>5</v>
      </c>
      <c r="B58" s="5" t="s">
        <v>319</v>
      </c>
      <c r="C58" s="5" t="s">
        <v>39</v>
      </c>
      <c r="D58" s="2" t="s">
        <v>5</v>
      </c>
      <c r="E58" s="2" t="s">
        <v>275</v>
      </c>
      <c r="F58" s="2" t="s">
        <v>367</v>
      </c>
      <c r="G58" s="2"/>
      <c r="H58" s="2">
        <v>6</v>
      </c>
      <c r="I58" s="2"/>
      <c r="J58" s="2"/>
      <c r="K58" s="2"/>
      <c r="L58" s="2"/>
      <c r="M58" s="2"/>
      <c r="N58" s="2"/>
      <c r="O58" s="2">
        <v>6</v>
      </c>
      <c r="P58" s="2"/>
      <c r="Q58" s="2"/>
      <c r="R58" s="5"/>
      <c r="S58" s="5"/>
      <c r="T58" s="5"/>
      <c r="U58" s="5"/>
      <c r="V58" s="2">
        <v>6</v>
      </c>
      <c r="W58" s="2"/>
      <c r="X58" s="2"/>
      <c r="Y58" s="2"/>
      <c r="Z58" s="2"/>
      <c r="AA58" s="2">
        <f t="shared" si="2"/>
        <v>18</v>
      </c>
    </row>
    <row r="59" spans="1:27" ht="12" customHeight="1">
      <c r="A59" s="2" t="s">
        <v>5</v>
      </c>
      <c r="B59" s="2" t="s">
        <v>128</v>
      </c>
      <c r="C59" s="2" t="s">
        <v>198</v>
      </c>
      <c r="D59" s="2" t="s">
        <v>5</v>
      </c>
      <c r="E59" s="2" t="s">
        <v>275</v>
      </c>
      <c r="F59" s="2" t="s">
        <v>304</v>
      </c>
      <c r="G59" s="2"/>
      <c r="H59" s="2">
        <v>6</v>
      </c>
      <c r="I59" s="2"/>
      <c r="J59" s="2"/>
      <c r="K59" s="2"/>
      <c r="L59" s="2"/>
      <c r="M59" s="2"/>
      <c r="N59" s="2"/>
      <c r="O59" s="2">
        <v>6</v>
      </c>
      <c r="P59" s="2">
        <v>8</v>
      </c>
      <c r="Q59" s="2"/>
      <c r="R59" s="5"/>
      <c r="S59" s="5"/>
      <c r="T59" s="5"/>
      <c r="U59" s="5"/>
      <c r="V59" s="2">
        <v>6</v>
      </c>
      <c r="W59" s="2">
        <v>5</v>
      </c>
      <c r="X59" s="2"/>
      <c r="Y59" s="2"/>
      <c r="Z59" s="2"/>
      <c r="AA59" s="2">
        <f t="shared" si="2"/>
        <v>31</v>
      </c>
    </row>
    <row r="60" spans="1:28" ht="12" customHeight="1">
      <c r="A60" s="2" t="s">
        <v>5</v>
      </c>
      <c r="B60" s="2" t="s">
        <v>133</v>
      </c>
      <c r="C60" s="2" t="s">
        <v>32</v>
      </c>
      <c r="D60" s="2" t="s">
        <v>5</v>
      </c>
      <c r="E60" s="2" t="s">
        <v>275</v>
      </c>
      <c r="F60" s="2" t="s">
        <v>305</v>
      </c>
      <c r="G60" s="2"/>
      <c r="H60" s="2">
        <v>6</v>
      </c>
      <c r="I60" s="2"/>
      <c r="J60" s="2"/>
      <c r="K60" s="2"/>
      <c r="L60" s="2"/>
      <c r="M60" s="2"/>
      <c r="N60" s="2"/>
      <c r="O60" s="2">
        <v>6</v>
      </c>
      <c r="P60" s="2"/>
      <c r="Q60" s="2"/>
      <c r="R60" s="5"/>
      <c r="S60" s="5"/>
      <c r="T60" s="5"/>
      <c r="U60" s="5"/>
      <c r="V60" s="2">
        <v>6</v>
      </c>
      <c r="W60" s="2">
        <v>5</v>
      </c>
      <c r="X60" s="2"/>
      <c r="Y60" s="2"/>
      <c r="Z60" s="2"/>
      <c r="AA60" s="2">
        <f t="shared" si="2"/>
        <v>23</v>
      </c>
      <c r="AB60" s="25"/>
    </row>
    <row r="61" spans="1:27" ht="12" customHeight="1">
      <c r="A61" s="2" t="s">
        <v>5</v>
      </c>
      <c r="B61" s="2" t="s">
        <v>153</v>
      </c>
      <c r="C61" s="2" t="s">
        <v>198</v>
      </c>
      <c r="D61" s="2" t="s">
        <v>5</v>
      </c>
      <c r="E61" s="2" t="s">
        <v>275</v>
      </c>
      <c r="F61" s="2" t="s">
        <v>306</v>
      </c>
      <c r="G61" s="2"/>
      <c r="H61" s="2">
        <v>6</v>
      </c>
      <c r="I61" s="2"/>
      <c r="J61" s="2"/>
      <c r="K61" s="2"/>
      <c r="L61" s="2"/>
      <c r="M61" s="2"/>
      <c r="N61" s="2"/>
      <c r="O61" s="2">
        <v>6</v>
      </c>
      <c r="P61" s="2"/>
      <c r="Q61" s="2"/>
      <c r="R61" s="5"/>
      <c r="S61" s="5"/>
      <c r="T61" s="5"/>
      <c r="U61" s="5"/>
      <c r="V61" s="2">
        <v>6</v>
      </c>
      <c r="W61" s="2">
        <v>5</v>
      </c>
      <c r="X61" s="2"/>
      <c r="Y61" s="2"/>
      <c r="Z61" s="2"/>
      <c r="AA61" s="2">
        <f t="shared" si="2"/>
        <v>23</v>
      </c>
    </row>
    <row r="62" spans="1:28" ht="12" customHeight="1">
      <c r="A62" s="2" t="s">
        <v>5</v>
      </c>
      <c r="B62" s="2" t="s">
        <v>352</v>
      </c>
      <c r="C62" s="2" t="s">
        <v>189</v>
      </c>
      <c r="D62" s="2" t="s">
        <v>5</v>
      </c>
      <c r="E62" s="2" t="s">
        <v>275</v>
      </c>
      <c r="F62" s="2" t="s">
        <v>276</v>
      </c>
      <c r="G62" s="2"/>
      <c r="H62" s="2">
        <v>6</v>
      </c>
      <c r="I62" s="2"/>
      <c r="J62" s="2"/>
      <c r="K62" s="2"/>
      <c r="L62" s="2"/>
      <c r="M62" s="2"/>
      <c r="N62" s="2"/>
      <c r="O62" s="2">
        <v>6</v>
      </c>
      <c r="P62" s="2"/>
      <c r="Q62" s="2"/>
      <c r="R62" s="5"/>
      <c r="S62" s="5"/>
      <c r="T62" s="5"/>
      <c r="U62" s="5"/>
      <c r="V62" s="2">
        <v>6</v>
      </c>
      <c r="W62" s="2">
        <v>5</v>
      </c>
      <c r="X62" s="2"/>
      <c r="Y62" s="2"/>
      <c r="Z62" s="2"/>
      <c r="AA62" s="2">
        <f t="shared" si="2"/>
        <v>23</v>
      </c>
      <c r="AB62" s="3"/>
    </row>
    <row r="63" spans="1:27" ht="12" customHeight="1">
      <c r="A63" s="2" t="s">
        <v>5</v>
      </c>
      <c r="B63" s="2" t="s">
        <v>212</v>
      </c>
      <c r="C63" s="2" t="s">
        <v>30</v>
      </c>
      <c r="D63" s="2" t="s">
        <v>5</v>
      </c>
      <c r="E63" s="2" t="s">
        <v>275</v>
      </c>
      <c r="F63" s="2" t="s">
        <v>276</v>
      </c>
      <c r="G63" s="2"/>
      <c r="H63" s="2">
        <v>6</v>
      </c>
      <c r="I63" s="2"/>
      <c r="J63" s="2"/>
      <c r="K63" s="2"/>
      <c r="L63" s="2"/>
      <c r="M63" s="2"/>
      <c r="N63" s="2"/>
      <c r="O63" s="2">
        <v>6</v>
      </c>
      <c r="P63" s="2"/>
      <c r="Q63" s="2"/>
      <c r="R63" s="5"/>
      <c r="S63" s="5"/>
      <c r="T63" s="5"/>
      <c r="U63" s="5"/>
      <c r="V63" s="2">
        <v>6</v>
      </c>
      <c r="W63" s="2"/>
      <c r="X63" s="2"/>
      <c r="Y63" s="2"/>
      <c r="Z63" s="2"/>
      <c r="AA63" s="2">
        <f t="shared" si="2"/>
        <v>18</v>
      </c>
    </row>
    <row r="64" spans="1:27" ht="12" customHeight="1">
      <c r="A64" s="2" t="s">
        <v>7</v>
      </c>
      <c r="B64" s="2" t="s">
        <v>132</v>
      </c>
      <c r="C64" s="2" t="s">
        <v>33</v>
      </c>
      <c r="D64" s="2" t="s">
        <v>7</v>
      </c>
      <c r="E64" s="2" t="s">
        <v>276</v>
      </c>
      <c r="F64" s="2" t="s">
        <v>276</v>
      </c>
      <c r="G64" s="2"/>
      <c r="H64" s="2"/>
      <c r="I64" s="2"/>
      <c r="J64" s="2"/>
      <c r="K64" s="5"/>
      <c r="L64" s="2"/>
      <c r="M64" s="2"/>
      <c r="N64" s="2"/>
      <c r="O64" s="2"/>
      <c r="P64" s="2"/>
      <c r="Q64" s="2"/>
      <c r="R64" s="5"/>
      <c r="S64" s="5"/>
      <c r="T64" s="5"/>
      <c r="U64" s="5"/>
      <c r="V64" s="2">
        <v>6</v>
      </c>
      <c r="W64" s="2"/>
      <c r="X64" s="2"/>
      <c r="Y64" s="2"/>
      <c r="Z64" s="2"/>
      <c r="AA64" s="2">
        <f t="shared" si="2"/>
        <v>6</v>
      </c>
    </row>
    <row r="65" spans="1:27" ht="12" customHeight="1">
      <c r="A65" s="2" t="s">
        <v>7</v>
      </c>
      <c r="B65" s="2" t="s">
        <v>106</v>
      </c>
      <c r="C65" s="2" t="s">
        <v>33</v>
      </c>
      <c r="D65" s="2" t="s">
        <v>7</v>
      </c>
      <c r="E65" s="2" t="s">
        <v>276</v>
      </c>
      <c r="F65" s="31" t="s">
        <v>315</v>
      </c>
      <c r="G65" s="2"/>
      <c r="H65" s="2">
        <v>6</v>
      </c>
      <c r="I65" s="2">
        <v>6</v>
      </c>
      <c r="J65" s="2"/>
      <c r="K65" s="2"/>
      <c r="L65" s="2"/>
      <c r="M65" s="2"/>
      <c r="N65" s="2"/>
      <c r="O65" s="2"/>
      <c r="P65" s="2">
        <v>8</v>
      </c>
      <c r="Q65" s="2">
        <v>9</v>
      </c>
      <c r="R65" s="5"/>
      <c r="S65" s="5"/>
      <c r="T65" s="5">
        <v>10</v>
      </c>
      <c r="U65" s="5"/>
      <c r="V65" s="2"/>
      <c r="W65" s="2"/>
      <c r="X65" s="2">
        <v>5</v>
      </c>
      <c r="Y65" s="2">
        <v>5</v>
      </c>
      <c r="Z65" s="2"/>
      <c r="AA65" s="2">
        <f t="shared" si="2"/>
        <v>49</v>
      </c>
    </row>
    <row r="66" spans="1:28" ht="12" customHeight="1">
      <c r="A66" s="2" t="s">
        <v>7</v>
      </c>
      <c r="B66" s="2" t="s">
        <v>89</v>
      </c>
      <c r="C66" s="2" t="s">
        <v>39</v>
      </c>
      <c r="D66" s="2" t="s">
        <v>7</v>
      </c>
      <c r="E66" s="2" t="s">
        <v>276</v>
      </c>
      <c r="F66" s="31" t="s">
        <v>244</v>
      </c>
      <c r="G66" s="2"/>
      <c r="H66" s="2">
        <v>6</v>
      </c>
      <c r="I66" s="2">
        <v>6</v>
      </c>
      <c r="J66" s="2"/>
      <c r="K66" s="2"/>
      <c r="L66" s="2"/>
      <c r="M66" s="2"/>
      <c r="N66" s="2"/>
      <c r="O66" s="2"/>
      <c r="P66" s="2">
        <v>8</v>
      </c>
      <c r="Q66" s="2"/>
      <c r="R66" s="5"/>
      <c r="S66" s="5"/>
      <c r="T66" s="5"/>
      <c r="U66" s="5"/>
      <c r="V66" s="2"/>
      <c r="W66" s="2">
        <v>5</v>
      </c>
      <c r="X66" s="2">
        <v>5</v>
      </c>
      <c r="Y66" s="2">
        <v>5</v>
      </c>
      <c r="Z66" s="2"/>
      <c r="AA66" s="2">
        <f t="shared" si="2"/>
        <v>35</v>
      </c>
      <c r="AB66" s="25"/>
    </row>
    <row r="67" spans="1:27" ht="12" customHeight="1">
      <c r="A67" s="2" t="s">
        <v>7</v>
      </c>
      <c r="B67" s="2" t="s">
        <v>88</v>
      </c>
      <c r="C67" s="5" t="s">
        <v>39</v>
      </c>
      <c r="D67" s="2" t="s">
        <v>7</v>
      </c>
      <c r="E67" s="2" t="s">
        <v>276</v>
      </c>
      <c r="F67" s="31" t="s">
        <v>255</v>
      </c>
      <c r="G67" s="2"/>
      <c r="H67" s="2"/>
      <c r="I67" s="2">
        <v>6</v>
      </c>
      <c r="J67" s="2">
        <v>6</v>
      </c>
      <c r="K67" s="2"/>
      <c r="L67" s="2"/>
      <c r="M67" s="2"/>
      <c r="N67" s="2"/>
      <c r="O67" s="2"/>
      <c r="P67" s="2">
        <v>8</v>
      </c>
      <c r="Q67" s="2"/>
      <c r="R67" s="5"/>
      <c r="S67" s="5"/>
      <c r="T67" s="5"/>
      <c r="U67" s="5"/>
      <c r="V67" s="2"/>
      <c r="W67" s="2">
        <v>5</v>
      </c>
      <c r="X67" s="2">
        <v>5</v>
      </c>
      <c r="Y67" s="2">
        <v>5</v>
      </c>
      <c r="Z67" s="2"/>
      <c r="AA67" s="2">
        <f t="shared" si="2"/>
        <v>35</v>
      </c>
    </row>
    <row r="68" spans="1:27" ht="12" customHeight="1">
      <c r="A68" s="2" t="s">
        <v>5</v>
      </c>
      <c r="B68" s="2" t="s">
        <v>228</v>
      </c>
      <c r="C68" s="2" t="s">
        <v>105</v>
      </c>
      <c r="D68" s="2" t="s">
        <v>5</v>
      </c>
      <c r="E68" s="2" t="s">
        <v>275</v>
      </c>
      <c r="F68" s="2" t="s">
        <v>239</v>
      </c>
      <c r="G68" s="2"/>
      <c r="H68" s="2"/>
      <c r="I68" s="2">
        <v>6</v>
      </c>
      <c r="J68" s="2">
        <v>6</v>
      </c>
      <c r="K68" s="2"/>
      <c r="L68" s="2"/>
      <c r="M68" s="2"/>
      <c r="N68" s="2"/>
      <c r="O68" s="2">
        <v>6</v>
      </c>
      <c r="P68" s="2"/>
      <c r="Q68" s="2"/>
      <c r="R68" s="5"/>
      <c r="S68" s="5"/>
      <c r="T68" s="5"/>
      <c r="U68" s="5"/>
      <c r="V68" s="2"/>
      <c r="W68" s="2"/>
      <c r="X68" s="2">
        <v>5</v>
      </c>
      <c r="Y68" s="2">
        <v>5</v>
      </c>
      <c r="Z68" s="2"/>
      <c r="AA68" s="2">
        <f t="shared" si="2"/>
        <v>28</v>
      </c>
    </row>
    <row r="69" spans="1:27" ht="12" customHeight="1">
      <c r="A69" s="2" t="s">
        <v>5</v>
      </c>
      <c r="B69" s="2" t="s">
        <v>96</v>
      </c>
      <c r="C69" s="5" t="s">
        <v>39</v>
      </c>
      <c r="D69" s="2" t="s">
        <v>5</v>
      </c>
      <c r="E69" s="2" t="s">
        <v>275</v>
      </c>
      <c r="F69" s="2" t="s">
        <v>295</v>
      </c>
      <c r="G69" s="5"/>
      <c r="H69" s="5"/>
      <c r="I69" s="5"/>
      <c r="J69" s="5">
        <v>6</v>
      </c>
      <c r="K69" s="5"/>
      <c r="L69" s="5"/>
      <c r="M69" s="5">
        <v>5</v>
      </c>
      <c r="N69" s="5"/>
      <c r="O69" s="5">
        <v>6</v>
      </c>
      <c r="P69" s="5"/>
      <c r="Q69" s="5"/>
      <c r="R69" s="5"/>
      <c r="S69" s="5"/>
      <c r="T69" s="5"/>
      <c r="U69" s="2"/>
      <c r="V69" s="2"/>
      <c r="W69" s="2"/>
      <c r="X69" s="2">
        <v>5</v>
      </c>
      <c r="Y69" s="2">
        <v>5</v>
      </c>
      <c r="Z69" s="2"/>
      <c r="AA69" s="2">
        <f t="shared" si="2"/>
        <v>27</v>
      </c>
    </row>
    <row r="70" spans="1:27" ht="12" customHeight="1">
      <c r="A70" s="2" t="s">
        <v>5</v>
      </c>
      <c r="B70" s="2" t="s">
        <v>201</v>
      </c>
      <c r="C70" s="2" t="s">
        <v>39</v>
      </c>
      <c r="D70" s="2" t="s">
        <v>5</v>
      </c>
      <c r="E70" s="2" t="s">
        <v>275</v>
      </c>
      <c r="F70" s="31" t="s">
        <v>316</v>
      </c>
      <c r="G70" s="2"/>
      <c r="H70" s="2"/>
      <c r="I70" s="2"/>
      <c r="J70" s="2"/>
      <c r="K70" s="2">
        <v>5</v>
      </c>
      <c r="L70" s="2">
        <v>5</v>
      </c>
      <c r="M70" s="2">
        <v>5</v>
      </c>
      <c r="N70" s="2">
        <v>5</v>
      </c>
      <c r="O70" s="2">
        <v>6</v>
      </c>
      <c r="P70" s="2"/>
      <c r="Q70" s="2"/>
      <c r="R70" s="5"/>
      <c r="S70" s="5"/>
      <c r="T70" s="5"/>
      <c r="U70" s="5"/>
      <c r="V70" s="2"/>
      <c r="W70" s="2"/>
      <c r="X70" s="2">
        <v>5</v>
      </c>
      <c r="Y70" s="2">
        <v>5</v>
      </c>
      <c r="Z70" s="2"/>
      <c r="AA70" s="2">
        <f aca="true" t="shared" si="3" ref="AA70:AA101">SUM(G70:Y70)</f>
        <v>36</v>
      </c>
    </row>
    <row r="71" spans="1:27" ht="12" customHeight="1">
      <c r="A71" s="2" t="s">
        <v>5</v>
      </c>
      <c r="B71" s="2" t="s">
        <v>102</v>
      </c>
      <c r="C71" s="2" t="s">
        <v>95</v>
      </c>
      <c r="D71" s="2" t="s">
        <v>5</v>
      </c>
      <c r="E71" s="2" t="s">
        <v>275</v>
      </c>
      <c r="F71" s="31" t="s">
        <v>294</v>
      </c>
      <c r="G71" s="2"/>
      <c r="H71" s="2">
        <v>6</v>
      </c>
      <c r="I71" s="2"/>
      <c r="J71" s="2">
        <v>6</v>
      </c>
      <c r="K71" s="2"/>
      <c r="L71" s="2"/>
      <c r="M71" s="2"/>
      <c r="N71" s="2"/>
      <c r="O71" s="2">
        <v>6</v>
      </c>
      <c r="P71" s="2"/>
      <c r="Q71" s="2"/>
      <c r="R71" s="5"/>
      <c r="S71" s="5"/>
      <c r="T71" s="5"/>
      <c r="U71" s="5"/>
      <c r="V71" s="2"/>
      <c r="W71" s="2"/>
      <c r="X71" s="2"/>
      <c r="Y71" s="2"/>
      <c r="Z71" s="2"/>
      <c r="AA71" s="2">
        <f t="shared" si="3"/>
        <v>18</v>
      </c>
    </row>
    <row r="72" spans="1:28" ht="12" customHeight="1">
      <c r="A72" s="2" t="s">
        <v>8</v>
      </c>
      <c r="B72" s="2" t="s">
        <v>123</v>
      </c>
      <c r="C72" s="2" t="s">
        <v>105</v>
      </c>
      <c r="D72" s="2" t="s">
        <v>8</v>
      </c>
      <c r="E72" s="2" t="s">
        <v>279</v>
      </c>
      <c r="F72" s="2" t="s">
        <v>241</v>
      </c>
      <c r="G72" s="2">
        <v>6</v>
      </c>
      <c r="H72" s="2">
        <v>6</v>
      </c>
      <c r="I72" s="2"/>
      <c r="J72" s="2"/>
      <c r="K72" s="2"/>
      <c r="L72" s="2"/>
      <c r="M72" s="2"/>
      <c r="N72" s="2"/>
      <c r="O72" s="2"/>
      <c r="P72" s="2"/>
      <c r="Q72" s="2">
        <v>9</v>
      </c>
      <c r="R72" s="5"/>
      <c r="S72" s="5"/>
      <c r="T72" s="5"/>
      <c r="U72" s="5"/>
      <c r="V72" s="2"/>
      <c r="W72" s="2"/>
      <c r="X72" s="2"/>
      <c r="Y72" s="2"/>
      <c r="Z72" s="2"/>
      <c r="AA72" s="2">
        <f t="shared" si="3"/>
        <v>21</v>
      </c>
      <c r="AB72" s="3"/>
    </row>
    <row r="73" spans="1:27" ht="12" customHeight="1">
      <c r="A73" s="2" t="s">
        <v>5</v>
      </c>
      <c r="B73" s="2" t="s">
        <v>197</v>
      </c>
      <c r="C73" s="2" t="s">
        <v>95</v>
      </c>
      <c r="D73" s="2" t="s">
        <v>5</v>
      </c>
      <c r="E73" s="2" t="s">
        <v>275</v>
      </c>
      <c r="F73" s="2" t="s">
        <v>250</v>
      </c>
      <c r="G73" s="2"/>
      <c r="H73" s="2"/>
      <c r="I73" s="2"/>
      <c r="J73" s="2">
        <v>6</v>
      </c>
      <c r="K73" s="2"/>
      <c r="L73" s="2"/>
      <c r="M73" s="2"/>
      <c r="N73" s="2"/>
      <c r="O73" s="2">
        <v>6</v>
      </c>
      <c r="P73" s="2"/>
      <c r="Q73" s="2"/>
      <c r="R73" s="5"/>
      <c r="S73" s="5"/>
      <c r="T73" s="5"/>
      <c r="U73" s="5"/>
      <c r="V73" s="2"/>
      <c r="W73" s="2"/>
      <c r="X73" s="2"/>
      <c r="Y73" s="2"/>
      <c r="Z73" s="2"/>
      <c r="AA73" s="2">
        <f t="shared" si="3"/>
        <v>12</v>
      </c>
    </row>
    <row r="74" spans="1:28" ht="12" customHeight="1">
      <c r="A74" s="2" t="s">
        <v>5</v>
      </c>
      <c r="B74" s="2" t="s">
        <v>146</v>
      </c>
      <c r="C74" s="2" t="s">
        <v>189</v>
      </c>
      <c r="D74" s="2" t="s">
        <v>5</v>
      </c>
      <c r="E74" s="2" t="s">
        <v>275</v>
      </c>
      <c r="F74" s="2" t="s">
        <v>356</v>
      </c>
      <c r="G74" s="2"/>
      <c r="H74" s="2"/>
      <c r="I74" s="2"/>
      <c r="J74" s="2"/>
      <c r="K74" s="2">
        <v>5</v>
      </c>
      <c r="L74" s="2"/>
      <c r="M74" s="2">
        <v>5</v>
      </c>
      <c r="N74" s="2"/>
      <c r="O74" s="2"/>
      <c r="P74" s="2"/>
      <c r="Q74" s="2"/>
      <c r="R74" s="5"/>
      <c r="S74" s="5"/>
      <c r="T74" s="5"/>
      <c r="U74" s="5"/>
      <c r="V74" s="2"/>
      <c r="W74" s="2"/>
      <c r="X74" s="2"/>
      <c r="Y74" s="2"/>
      <c r="Z74" s="2"/>
      <c r="AA74" s="2">
        <f t="shared" si="3"/>
        <v>10</v>
      </c>
      <c r="AB74" s="25"/>
    </row>
    <row r="75" spans="1:27" ht="12" customHeight="1">
      <c r="A75" s="2" t="s">
        <v>5</v>
      </c>
      <c r="B75" s="2" t="s">
        <v>194</v>
      </c>
      <c r="C75" s="2" t="s">
        <v>95</v>
      </c>
      <c r="D75" s="2" t="s">
        <v>5</v>
      </c>
      <c r="E75" s="2" t="s">
        <v>275</v>
      </c>
      <c r="F75" s="31" t="s">
        <v>317</v>
      </c>
      <c r="G75" s="2"/>
      <c r="H75" s="2"/>
      <c r="I75" s="2"/>
      <c r="J75" s="2"/>
      <c r="K75" s="2"/>
      <c r="L75" s="2">
        <v>5</v>
      </c>
      <c r="M75" s="2"/>
      <c r="N75" s="2">
        <v>5</v>
      </c>
      <c r="O75" s="2">
        <v>6</v>
      </c>
      <c r="P75" s="2"/>
      <c r="Q75" s="2"/>
      <c r="R75" s="5"/>
      <c r="S75" s="5"/>
      <c r="T75" s="5"/>
      <c r="U75" s="5"/>
      <c r="V75" s="2"/>
      <c r="W75" s="2"/>
      <c r="X75" s="2"/>
      <c r="Y75" s="2"/>
      <c r="Z75" s="2"/>
      <c r="AA75" s="2">
        <f t="shared" si="3"/>
        <v>16</v>
      </c>
    </row>
    <row r="76" spans="1:28" ht="12" customHeight="1">
      <c r="A76" s="2" t="s">
        <v>7</v>
      </c>
      <c r="B76" s="2" t="s">
        <v>41</v>
      </c>
      <c r="C76" s="2" t="s">
        <v>135</v>
      </c>
      <c r="D76" s="2" t="s">
        <v>7</v>
      </c>
      <c r="E76" s="2" t="s">
        <v>276</v>
      </c>
      <c r="F76" s="2" t="s">
        <v>297</v>
      </c>
      <c r="G76" s="2">
        <v>6</v>
      </c>
      <c r="H76" s="2"/>
      <c r="I76" s="2"/>
      <c r="J76" s="2"/>
      <c r="K76" s="2"/>
      <c r="L76" s="2"/>
      <c r="M76" s="2"/>
      <c r="N76" s="2"/>
      <c r="O76" s="2"/>
      <c r="P76" s="2">
        <v>8</v>
      </c>
      <c r="Q76" s="2">
        <v>9</v>
      </c>
      <c r="R76" s="5"/>
      <c r="S76" s="5"/>
      <c r="T76" s="5"/>
      <c r="U76" s="5">
        <v>5.5</v>
      </c>
      <c r="V76" s="2"/>
      <c r="W76" s="2"/>
      <c r="X76" s="2"/>
      <c r="Y76" s="2"/>
      <c r="Z76" s="2" t="s">
        <v>180</v>
      </c>
      <c r="AA76" s="2">
        <f t="shared" si="3"/>
        <v>28.5</v>
      </c>
      <c r="AB76" s="25"/>
    </row>
    <row r="77" spans="1:27" ht="12" customHeight="1">
      <c r="A77" s="2"/>
      <c r="B77" s="2" t="s">
        <v>195</v>
      </c>
      <c r="C77" s="2" t="s">
        <v>95</v>
      </c>
      <c r="D77" s="2"/>
      <c r="E77" s="2"/>
      <c r="F77" s="31" t="s">
        <v>242</v>
      </c>
      <c r="G77" s="2"/>
      <c r="H77" s="2"/>
      <c r="I77" s="2"/>
      <c r="J77" s="2"/>
      <c r="K77" s="2"/>
      <c r="L77" s="2">
        <v>5</v>
      </c>
      <c r="M77" s="2">
        <v>5</v>
      </c>
      <c r="N77" s="2">
        <v>5</v>
      </c>
      <c r="O77" s="2"/>
      <c r="P77" s="2"/>
      <c r="Q77" s="2"/>
      <c r="R77" s="5"/>
      <c r="S77" s="5"/>
      <c r="T77" s="5"/>
      <c r="U77" s="5"/>
      <c r="V77" s="2"/>
      <c r="W77" s="2"/>
      <c r="X77" s="2"/>
      <c r="Y77" s="2"/>
      <c r="Z77" s="2"/>
      <c r="AA77" s="2">
        <f t="shared" si="3"/>
        <v>15</v>
      </c>
    </row>
    <row r="78" spans="1:27" ht="12" customHeight="1">
      <c r="A78" s="2" t="s">
        <v>7</v>
      </c>
      <c r="B78" s="207" t="s">
        <v>414</v>
      </c>
      <c r="C78" s="2" t="s">
        <v>33</v>
      </c>
      <c r="D78" s="2" t="s">
        <v>7</v>
      </c>
      <c r="E78" s="2" t="s">
        <v>276</v>
      </c>
      <c r="F78" s="2" t="s">
        <v>415</v>
      </c>
      <c r="G78" s="2"/>
      <c r="H78" s="2">
        <v>6</v>
      </c>
      <c r="I78" s="2"/>
      <c r="J78" s="2"/>
      <c r="K78" s="2">
        <v>5</v>
      </c>
      <c r="L78" s="2"/>
      <c r="M78" s="2"/>
      <c r="N78" s="2"/>
      <c r="O78" s="2"/>
      <c r="P78" s="2">
        <v>8</v>
      </c>
      <c r="Q78" s="2"/>
      <c r="R78" s="5"/>
      <c r="S78" s="5"/>
      <c r="T78" s="5"/>
      <c r="U78" s="5"/>
      <c r="V78" s="2"/>
      <c r="W78" s="2">
        <v>5</v>
      </c>
      <c r="X78" s="2"/>
      <c r="Y78" s="2"/>
      <c r="Z78" s="2"/>
      <c r="AA78" s="2">
        <f t="shared" si="3"/>
        <v>24</v>
      </c>
    </row>
    <row r="79" spans="1:27" ht="12" customHeight="1">
      <c r="A79" s="2" t="s">
        <v>7</v>
      </c>
      <c r="B79" s="2" t="s">
        <v>92</v>
      </c>
      <c r="C79" s="2" t="s">
        <v>39</v>
      </c>
      <c r="D79" s="2" t="s">
        <v>7</v>
      </c>
      <c r="E79" s="2" t="s">
        <v>276</v>
      </c>
      <c r="F79" s="2" t="s">
        <v>314</v>
      </c>
      <c r="G79" s="2"/>
      <c r="H79" s="2"/>
      <c r="I79" s="2"/>
      <c r="J79" s="2"/>
      <c r="K79" s="2">
        <v>5</v>
      </c>
      <c r="L79" s="2"/>
      <c r="M79" s="2"/>
      <c r="N79" s="2"/>
      <c r="O79" s="2"/>
      <c r="P79" s="2">
        <v>8</v>
      </c>
      <c r="Q79" s="2"/>
      <c r="R79" s="5"/>
      <c r="S79" s="5"/>
      <c r="T79" s="5"/>
      <c r="U79" s="5"/>
      <c r="V79" s="2"/>
      <c r="W79" s="2">
        <v>5</v>
      </c>
      <c r="X79" s="2"/>
      <c r="Y79" s="2"/>
      <c r="Z79" s="2"/>
      <c r="AA79" s="2">
        <f t="shared" si="3"/>
        <v>18</v>
      </c>
    </row>
    <row r="80" spans="1:27" ht="12" customHeight="1">
      <c r="A80" s="2" t="s">
        <v>7</v>
      </c>
      <c r="B80" s="2" t="s">
        <v>285</v>
      </c>
      <c r="C80" s="2" t="s">
        <v>95</v>
      </c>
      <c r="D80" s="2" t="s">
        <v>7</v>
      </c>
      <c r="E80" s="2" t="s">
        <v>276</v>
      </c>
      <c r="F80" s="2" t="s">
        <v>269</v>
      </c>
      <c r="G80" s="2">
        <v>6</v>
      </c>
      <c r="H80" s="2">
        <v>6</v>
      </c>
      <c r="I80" s="2"/>
      <c r="J80" s="2"/>
      <c r="K80" s="2"/>
      <c r="L80" s="2"/>
      <c r="M80" s="2"/>
      <c r="N80" s="2"/>
      <c r="O80" s="2"/>
      <c r="P80" s="2">
        <v>8</v>
      </c>
      <c r="Q80" s="2"/>
      <c r="R80" s="5"/>
      <c r="S80" s="5"/>
      <c r="T80" s="5"/>
      <c r="U80" s="5"/>
      <c r="V80" s="2"/>
      <c r="W80" s="2"/>
      <c r="X80" s="2"/>
      <c r="Y80" s="2"/>
      <c r="Z80" s="2"/>
      <c r="AA80" s="2">
        <f t="shared" si="3"/>
        <v>20</v>
      </c>
    </row>
    <row r="81" spans="1:27" ht="12" customHeight="1">
      <c r="A81" s="2" t="s">
        <v>5</v>
      </c>
      <c r="B81" s="2" t="s">
        <v>142</v>
      </c>
      <c r="C81" s="2" t="s">
        <v>44</v>
      </c>
      <c r="D81" s="2" t="s">
        <v>5</v>
      </c>
      <c r="E81" s="2" t="s">
        <v>275</v>
      </c>
      <c r="F81" s="2" t="s">
        <v>310</v>
      </c>
      <c r="G81" s="5"/>
      <c r="H81" s="5">
        <v>6</v>
      </c>
      <c r="I81" s="5"/>
      <c r="J81" s="5"/>
      <c r="K81" s="5">
        <v>5</v>
      </c>
      <c r="L81" s="5"/>
      <c r="M81" s="5"/>
      <c r="N81" s="5"/>
      <c r="O81" s="5">
        <v>6</v>
      </c>
      <c r="P81" s="5"/>
      <c r="Q81" s="5"/>
      <c r="R81" s="5"/>
      <c r="S81" s="5"/>
      <c r="T81" s="5"/>
      <c r="U81" s="5"/>
      <c r="V81" s="5"/>
      <c r="W81" s="2"/>
      <c r="X81" s="2"/>
      <c r="Y81" s="2"/>
      <c r="Z81" s="2"/>
      <c r="AA81" s="2">
        <f t="shared" si="3"/>
        <v>17</v>
      </c>
    </row>
    <row r="82" spans="1:27" ht="12" customHeight="1">
      <c r="A82" s="2"/>
      <c r="B82" s="2" t="s">
        <v>86</v>
      </c>
      <c r="C82" s="2" t="s">
        <v>39</v>
      </c>
      <c r="D82" s="2"/>
      <c r="E82" s="2"/>
      <c r="F82" s="2" t="s">
        <v>312</v>
      </c>
      <c r="G82" s="2"/>
      <c r="H82" s="2">
        <v>6</v>
      </c>
      <c r="I82" s="2"/>
      <c r="J82" s="2"/>
      <c r="K82" s="2"/>
      <c r="L82" s="2"/>
      <c r="M82" s="2"/>
      <c r="N82" s="2"/>
      <c r="O82" s="2"/>
      <c r="P82" s="2"/>
      <c r="Q82" s="2"/>
      <c r="R82" s="5"/>
      <c r="S82" s="5"/>
      <c r="T82" s="5"/>
      <c r="U82" s="5"/>
      <c r="V82" s="2"/>
      <c r="W82" s="2">
        <v>5</v>
      </c>
      <c r="X82" s="2"/>
      <c r="Y82" s="2"/>
      <c r="Z82" s="2"/>
      <c r="AA82" s="2">
        <f t="shared" si="3"/>
        <v>11</v>
      </c>
    </row>
    <row r="83" spans="1:28" ht="12" customHeight="1">
      <c r="A83" s="2" t="s">
        <v>7</v>
      </c>
      <c r="B83" s="2" t="s">
        <v>424</v>
      </c>
      <c r="C83" s="2" t="s">
        <v>105</v>
      </c>
      <c r="D83" s="2" t="s">
        <v>7</v>
      </c>
      <c r="E83" s="2" t="s">
        <v>276</v>
      </c>
      <c r="F83" s="2" t="s">
        <v>425</v>
      </c>
      <c r="G83" s="2"/>
      <c r="H83" s="2"/>
      <c r="I83" s="2"/>
      <c r="J83" s="2"/>
      <c r="K83" s="2">
        <v>5</v>
      </c>
      <c r="L83" s="2"/>
      <c r="M83" s="2"/>
      <c r="N83" s="2"/>
      <c r="O83" s="2"/>
      <c r="P83" s="2">
        <v>8</v>
      </c>
      <c r="Q83" s="2"/>
      <c r="R83" s="5"/>
      <c r="S83" s="5"/>
      <c r="T83" s="5"/>
      <c r="U83" s="5"/>
      <c r="V83" s="2"/>
      <c r="W83" s="2"/>
      <c r="X83" s="2"/>
      <c r="Y83" s="2"/>
      <c r="Z83" s="2"/>
      <c r="AA83" s="2">
        <f t="shared" si="3"/>
        <v>13</v>
      </c>
      <c r="AB83" s="3"/>
    </row>
    <row r="84" spans="1:27" ht="12" customHeight="1">
      <c r="A84" s="2" t="s">
        <v>7</v>
      </c>
      <c r="B84" s="2" t="s">
        <v>192</v>
      </c>
      <c r="C84" s="2" t="s">
        <v>170</v>
      </c>
      <c r="D84" s="2" t="s">
        <v>7</v>
      </c>
      <c r="E84" s="2" t="s">
        <v>276</v>
      </c>
      <c r="F84" s="2" t="s">
        <v>308</v>
      </c>
      <c r="G84" s="2">
        <v>6</v>
      </c>
      <c r="H84" s="2">
        <v>6</v>
      </c>
      <c r="I84" s="2"/>
      <c r="J84" s="2"/>
      <c r="K84" s="2"/>
      <c r="L84" s="2"/>
      <c r="M84" s="2"/>
      <c r="N84" s="2"/>
      <c r="O84" s="2"/>
      <c r="P84" s="2">
        <v>8</v>
      </c>
      <c r="Q84" s="2"/>
      <c r="R84" s="5"/>
      <c r="S84" s="5"/>
      <c r="T84" s="5"/>
      <c r="U84" s="5"/>
      <c r="V84" s="2"/>
      <c r="W84" s="2"/>
      <c r="X84" s="2"/>
      <c r="Y84" s="2"/>
      <c r="Z84" s="2"/>
      <c r="AA84" s="2">
        <f t="shared" si="3"/>
        <v>20</v>
      </c>
    </row>
    <row r="85" spans="1:27" ht="12" customHeight="1">
      <c r="A85" s="2" t="s">
        <v>7</v>
      </c>
      <c r="B85" s="5" t="s">
        <v>284</v>
      </c>
      <c r="C85" s="5" t="s">
        <v>170</v>
      </c>
      <c r="D85" s="2" t="s">
        <v>7</v>
      </c>
      <c r="E85" s="2" t="s">
        <v>276</v>
      </c>
      <c r="F85" s="2" t="s">
        <v>307</v>
      </c>
      <c r="G85" s="2">
        <v>6</v>
      </c>
      <c r="H85" s="2">
        <v>6</v>
      </c>
      <c r="I85" s="2"/>
      <c r="J85" s="2"/>
      <c r="K85" s="2"/>
      <c r="L85" s="2"/>
      <c r="M85" s="2"/>
      <c r="N85" s="2"/>
      <c r="O85" s="2"/>
      <c r="P85" s="2">
        <v>8</v>
      </c>
      <c r="Q85" s="2"/>
      <c r="R85" s="5"/>
      <c r="S85" s="5"/>
      <c r="T85" s="5"/>
      <c r="U85" s="2"/>
      <c r="V85" s="2"/>
      <c r="W85" s="2"/>
      <c r="X85" s="2"/>
      <c r="Y85" s="2"/>
      <c r="Z85" s="2"/>
      <c r="AA85" s="2">
        <f t="shared" si="3"/>
        <v>20</v>
      </c>
    </row>
    <row r="86" spans="1:27" ht="12" customHeight="1">
      <c r="A86" s="2" t="s">
        <v>5</v>
      </c>
      <c r="B86" s="2" t="s">
        <v>204</v>
      </c>
      <c r="C86" s="2" t="s">
        <v>170</v>
      </c>
      <c r="D86" s="2" t="s">
        <v>5</v>
      </c>
      <c r="E86" s="2" t="s">
        <v>275</v>
      </c>
      <c r="F86" s="2" t="s">
        <v>309</v>
      </c>
      <c r="G86" s="2">
        <v>6</v>
      </c>
      <c r="H86" s="2">
        <v>6</v>
      </c>
      <c r="I86" s="2"/>
      <c r="J86" s="2"/>
      <c r="K86" s="2"/>
      <c r="L86" s="2"/>
      <c r="M86" s="2"/>
      <c r="N86" s="2"/>
      <c r="O86" s="2">
        <v>6</v>
      </c>
      <c r="P86" s="2"/>
      <c r="Q86" s="2"/>
      <c r="R86" s="5"/>
      <c r="S86" s="5"/>
      <c r="T86" s="5"/>
      <c r="U86" s="5"/>
      <c r="V86" s="2"/>
      <c r="W86" s="2"/>
      <c r="X86" s="2"/>
      <c r="Y86" s="2"/>
      <c r="Z86" s="2"/>
      <c r="AA86" s="2">
        <f t="shared" si="3"/>
        <v>18</v>
      </c>
    </row>
    <row r="87" spans="1:27" ht="12" customHeight="1">
      <c r="A87" s="2"/>
      <c r="B87" s="2" t="s">
        <v>87</v>
      </c>
      <c r="C87" s="2" t="s">
        <v>39</v>
      </c>
      <c r="D87" s="2"/>
      <c r="E87" s="2"/>
      <c r="F87" s="2" t="s">
        <v>313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5"/>
      <c r="S87" s="5"/>
      <c r="T87" s="5"/>
      <c r="U87" s="5"/>
      <c r="V87" s="2"/>
      <c r="W87" s="2">
        <v>5</v>
      </c>
      <c r="X87" s="2"/>
      <c r="Y87" s="2"/>
      <c r="Z87" s="2"/>
      <c r="AA87" s="2">
        <f t="shared" si="3"/>
        <v>5</v>
      </c>
    </row>
    <row r="88" spans="1:27" ht="12" customHeight="1">
      <c r="A88" s="2" t="s">
        <v>5</v>
      </c>
      <c r="B88" s="2" t="s">
        <v>169</v>
      </c>
      <c r="C88" s="2" t="s">
        <v>170</v>
      </c>
      <c r="D88" s="2" t="s">
        <v>5</v>
      </c>
      <c r="E88" s="2" t="s">
        <v>275</v>
      </c>
      <c r="F88" s="2" t="s">
        <v>311</v>
      </c>
      <c r="G88" s="2"/>
      <c r="H88" s="2">
        <v>6</v>
      </c>
      <c r="I88" s="2"/>
      <c r="J88" s="2"/>
      <c r="K88" s="2"/>
      <c r="L88" s="2"/>
      <c r="M88" s="2"/>
      <c r="N88" s="2"/>
      <c r="O88" s="2">
        <v>6</v>
      </c>
      <c r="P88" s="2"/>
      <c r="Q88" s="2"/>
      <c r="R88" s="5"/>
      <c r="S88" s="5"/>
      <c r="T88" s="5"/>
      <c r="U88" s="5"/>
      <c r="V88" s="2"/>
      <c r="W88" s="2"/>
      <c r="X88" s="2"/>
      <c r="Y88" s="2"/>
      <c r="Z88" s="2"/>
      <c r="AA88" s="2">
        <f t="shared" si="3"/>
        <v>12</v>
      </c>
    </row>
    <row r="89" spans="1:28" ht="12" customHeight="1">
      <c r="A89" s="2"/>
      <c r="B89" s="2" t="s">
        <v>182</v>
      </c>
      <c r="C89" s="2" t="s">
        <v>135</v>
      </c>
      <c r="D89" s="2"/>
      <c r="E89" s="2"/>
      <c r="F89" s="2" t="s">
        <v>276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5"/>
      <c r="S89" s="5"/>
      <c r="T89" s="5"/>
      <c r="U89" s="5"/>
      <c r="V89" s="2"/>
      <c r="W89" s="2">
        <v>5</v>
      </c>
      <c r="X89" s="2"/>
      <c r="Y89" s="2"/>
      <c r="Z89" s="2"/>
      <c r="AA89" s="2">
        <f t="shared" si="3"/>
        <v>5</v>
      </c>
      <c r="AB89" s="25"/>
    </row>
    <row r="90" spans="1:27" ht="12" customHeight="1">
      <c r="A90" s="2"/>
      <c r="B90" s="2" t="s">
        <v>181</v>
      </c>
      <c r="C90" s="2" t="s">
        <v>135</v>
      </c>
      <c r="D90" s="2"/>
      <c r="E90" s="2"/>
      <c r="F90" s="2" t="s">
        <v>276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5"/>
      <c r="S90" s="5"/>
      <c r="T90" s="5"/>
      <c r="U90" s="5"/>
      <c r="V90" s="2"/>
      <c r="W90" s="2">
        <v>5</v>
      </c>
      <c r="X90" s="2"/>
      <c r="Y90" s="2"/>
      <c r="Z90" s="2"/>
      <c r="AA90" s="2">
        <f t="shared" si="3"/>
        <v>5</v>
      </c>
    </row>
    <row r="91" spans="1:27" ht="12" customHeight="1">
      <c r="A91" s="2" t="s">
        <v>5</v>
      </c>
      <c r="B91" s="2" t="s">
        <v>127</v>
      </c>
      <c r="C91" s="2" t="s">
        <v>189</v>
      </c>
      <c r="D91" s="2" t="s">
        <v>5</v>
      </c>
      <c r="E91" s="2" t="s">
        <v>275</v>
      </c>
      <c r="F91" s="2" t="s">
        <v>276</v>
      </c>
      <c r="G91" s="2"/>
      <c r="H91" s="2"/>
      <c r="I91" s="2"/>
      <c r="J91" s="2"/>
      <c r="K91" s="2">
        <v>5</v>
      </c>
      <c r="L91" s="2">
        <v>5</v>
      </c>
      <c r="M91" s="2"/>
      <c r="N91" s="2"/>
      <c r="O91" s="2">
        <v>6</v>
      </c>
      <c r="P91" s="2"/>
      <c r="Q91" s="2"/>
      <c r="R91" s="5"/>
      <c r="S91" s="5"/>
      <c r="T91" s="5"/>
      <c r="U91" s="5"/>
      <c r="V91" s="2"/>
      <c r="W91" s="2"/>
      <c r="X91" s="2"/>
      <c r="Y91" s="2"/>
      <c r="Z91" s="2"/>
      <c r="AA91" s="2">
        <f t="shared" si="3"/>
        <v>16</v>
      </c>
    </row>
    <row r="92" spans="1:27" ht="12" customHeight="1">
      <c r="A92" s="2" t="s">
        <v>5</v>
      </c>
      <c r="B92" s="2" t="s">
        <v>231</v>
      </c>
      <c r="C92" s="2" t="s">
        <v>39</v>
      </c>
      <c r="D92" s="2" t="s">
        <v>5</v>
      </c>
      <c r="E92" s="2" t="s">
        <v>275</v>
      </c>
      <c r="F92" s="2" t="s">
        <v>276</v>
      </c>
      <c r="G92" s="2"/>
      <c r="H92" s="2">
        <v>6</v>
      </c>
      <c r="I92" s="2"/>
      <c r="J92" s="2"/>
      <c r="K92" s="2">
        <v>5</v>
      </c>
      <c r="L92" s="2"/>
      <c r="M92" s="2"/>
      <c r="N92" s="2"/>
      <c r="O92" s="2">
        <v>6</v>
      </c>
      <c r="P92" s="2"/>
      <c r="Q92" s="2"/>
      <c r="R92" s="5"/>
      <c r="S92" s="5"/>
      <c r="T92" s="5"/>
      <c r="U92" s="5"/>
      <c r="V92" s="2"/>
      <c r="W92" s="2">
        <v>5</v>
      </c>
      <c r="X92" s="2"/>
      <c r="Y92" s="2"/>
      <c r="Z92" s="2"/>
      <c r="AA92" s="2">
        <f t="shared" si="3"/>
        <v>22</v>
      </c>
    </row>
    <row r="93" spans="1:28" ht="12" customHeight="1">
      <c r="A93" s="2" t="s">
        <v>5</v>
      </c>
      <c r="B93" s="2" t="s">
        <v>418</v>
      </c>
      <c r="C93" s="2" t="s">
        <v>33</v>
      </c>
      <c r="D93" s="2" t="s">
        <v>5</v>
      </c>
      <c r="E93" s="2" t="s">
        <v>275</v>
      </c>
      <c r="F93" s="2" t="s">
        <v>276</v>
      </c>
      <c r="G93" s="2"/>
      <c r="H93" s="2"/>
      <c r="I93" s="2"/>
      <c r="J93" s="2"/>
      <c r="K93" s="2">
        <v>5</v>
      </c>
      <c r="L93" s="2">
        <v>5</v>
      </c>
      <c r="M93" s="2"/>
      <c r="N93" s="2"/>
      <c r="O93" s="2">
        <v>6</v>
      </c>
      <c r="P93" s="2"/>
      <c r="Q93" s="2"/>
      <c r="R93" s="5"/>
      <c r="S93" s="5"/>
      <c r="T93" s="5"/>
      <c r="U93" s="5"/>
      <c r="V93" s="2"/>
      <c r="W93" s="2"/>
      <c r="X93" s="2"/>
      <c r="Y93" s="2"/>
      <c r="Z93" s="2"/>
      <c r="AA93" s="2">
        <f t="shared" si="3"/>
        <v>16</v>
      </c>
      <c r="AB93" s="3"/>
    </row>
    <row r="94" spans="1:27" ht="12" customHeight="1">
      <c r="A94" s="2" t="s">
        <v>5</v>
      </c>
      <c r="B94" s="2" t="s">
        <v>203</v>
      </c>
      <c r="C94" s="2" t="s">
        <v>35</v>
      </c>
      <c r="D94" s="2" t="s">
        <v>5</v>
      </c>
      <c r="E94" s="2" t="s">
        <v>275</v>
      </c>
      <c r="F94" s="2" t="s">
        <v>276</v>
      </c>
      <c r="G94" s="2"/>
      <c r="H94" s="2"/>
      <c r="I94" s="2"/>
      <c r="J94" s="2"/>
      <c r="K94" s="2">
        <v>5</v>
      </c>
      <c r="L94" s="2">
        <v>5</v>
      </c>
      <c r="M94" s="2"/>
      <c r="N94" s="2"/>
      <c r="O94" s="2">
        <v>6</v>
      </c>
      <c r="P94" s="2"/>
      <c r="Q94" s="2"/>
      <c r="R94" s="5"/>
      <c r="S94" s="5"/>
      <c r="T94" s="5"/>
      <c r="U94" s="5"/>
      <c r="V94" s="2"/>
      <c r="W94" s="2"/>
      <c r="X94" s="2"/>
      <c r="Y94" s="2"/>
      <c r="Z94" s="2"/>
      <c r="AA94" s="2">
        <f t="shared" si="3"/>
        <v>16</v>
      </c>
    </row>
    <row r="95" spans="1:27" ht="12" customHeight="1">
      <c r="A95" s="2" t="s">
        <v>7</v>
      </c>
      <c r="B95" s="2" t="s">
        <v>202</v>
      </c>
      <c r="C95" s="2" t="s">
        <v>35</v>
      </c>
      <c r="D95" s="2" t="s">
        <v>7</v>
      </c>
      <c r="E95" s="2" t="s">
        <v>276</v>
      </c>
      <c r="F95" s="2" t="s">
        <v>276</v>
      </c>
      <c r="G95" s="2">
        <v>6</v>
      </c>
      <c r="H95" s="2"/>
      <c r="I95" s="2"/>
      <c r="J95" s="2"/>
      <c r="K95" s="2"/>
      <c r="L95" s="2"/>
      <c r="M95" s="2"/>
      <c r="N95" s="2"/>
      <c r="O95" s="2">
        <v>6</v>
      </c>
      <c r="P95" s="2">
        <v>8</v>
      </c>
      <c r="Q95" s="2"/>
      <c r="R95" s="5"/>
      <c r="S95" s="5"/>
      <c r="T95" s="5"/>
      <c r="U95" s="5"/>
      <c r="V95" s="2"/>
      <c r="W95" s="2"/>
      <c r="X95" s="2"/>
      <c r="Y95" s="2"/>
      <c r="Z95" s="2"/>
      <c r="AA95" s="2">
        <f t="shared" si="3"/>
        <v>20</v>
      </c>
    </row>
    <row r="96" spans="1:28" ht="12" customHeight="1">
      <c r="A96" s="2" t="s">
        <v>5</v>
      </c>
      <c r="B96" s="2" t="s">
        <v>215</v>
      </c>
      <c r="C96" s="2" t="s">
        <v>170</v>
      </c>
      <c r="D96" s="2" t="s">
        <v>5</v>
      </c>
      <c r="E96" s="2" t="s">
        <v>275</v>
      </c>
      <c r="F96" s="2" t="s">
        <v>276</v>
      </c>
      <c r="G96" s="2">
        <v>6</v>
      </c>
      <c r="H96" s="2"/>
      <c r="I96" s="2"/>
      <c r="J96" s="2"/>
      <c r="K96" s="2"/>
      <c r="L96" s="2"/>
      <c r="M96" s="2"/>
      <c r="N96" s="2"/>
      <c r="O96" s="2">
        <v>6</v>
      </c>
      <c r="P96" s="2"/>
      <c r="Q96" s="2"/>
      <c r="R96" s="5"/>
      <c r="S96" s="5"/>
      <c r="T96" s="5"/>
      <c r="U96" s="5"/>
      <c r="V96" s="2"/>
      <c r="W96" s="2"/>
      <c r="X96" s="2"/>
      <c r="Y96" s="2"/>
      <c r="Z96" s="2"/>
      <c r="AA96" s="2">
        <f t="shared" si="3"/>
        <v>12</v>
      </c>
      <c r="AB96" s="25"/>
    </row>
    <row r="97" spans="1:28" ht="12" customHeight="1">
      <c r="A97" s="2" t="s">
        <v>236</v>
      </c>
      <c r="B97" s="2" t="s">
        <v>118</v>
      </c>
      <c r="C97" s="2" t="s">
        <v>135</v>
      </c>
      <c r="D97" s="2" t="s">
        <v>236</v>
      </c>
      <c r="E97" s="2" t="s">
        <v>249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5">
        <v>13</v>
      </c>
      <c r="S97" s="5"/>
      <c r="T97" s="5"/>
      <c r="U97" s="5"/>
      <c r="V97" s="2"/>
      <c r="W97" s="2"/>
      <c r="X97" s="2"/>
      <c r="Y97" s="2"/>
      <c r="Z97" s="2"/>
      <c r="AA97" s="2">
        <f t="shared" si="3"/>
        <v>13</v>
      </c>
      <c r="AB97" s="25"/>
    </row>
    <row r="98" spans="1:27" ht="12" customHeight="1">
      <c r="A98" s="2" t="s">
        <v>7</v>
      </c>
      <c r="B98" s="2" t="s">
        <v>177</v>
      </c>
      <c r="C98" s="2" t="s">
        <v>179</v>
      </c>
      <c r="D98" s="2" t="s">
        <v>7</v>
      </c>
      <c r="E98" s="2" t="s">
        <v>276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>
        <v>8</v>
      </c>
      <c r="Q98" s="2">
        <v>9</v>
      </c>
      <c r="R98" s="5"/>
      <c r="S98" s="5"/>
      <c r="T98" s="5"/>
      <c r="U98" s="5"/>
      <c r="V98" s="2"/>
      <c r="W98" s="2"/>
      <c r="X98" s="2"/>
      <c r="Y98" s="2"/>
      <c r="Z98" s="2"/>
      <c r="AA98" s="2">
        <f t="shared" si="3"/>
        <v>17</v>
      </c>
    </row>
    <row r="99" spans="1:28" ht="12" customHeight="1">
      <c r="A99" s="2" t="s">
        <v>7</v>
      </c>
      <c r="B99" s="2" t="s">
        <v>176</v>
      </c>
      <c r="C99" s="2" t="s">
        <v>179</v>
      </c>
      <c r="D99" s="2" t="s">
        <v>7</v>
      </c>
      <c r="E99" s="2" t="s">
        <v>276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>
        <v>8</v>
      </c>
      <c r="Q99" s="2">
        <v>9</v>
      </c>
      <c r="R99" s="5"/>
      <c r="S99" s="5"/>
      <c r="T99" s="5"/>
      <c r="U99" s="5"/>
      <c r="V99" s="2"/>
      <c r="W99" s="2"/>
      <c r="X99" s="2"/>
      <c r="Y99" s="2"/>
      <c r="Z99" s="2"/>
      <c r="AA99" s="2">
        <f t="shared" si="3"/>
        <v>17</v>
      </c>
      <c r="AB99" s="25">
        <v>49</v>
      </c>
    </row>
    <row r="100" spans="1:27" ht="12" customHeight="1">
      <c r="A100" s="2" t="s">
        <v>7</v>
      </c>
      <c r="B100" s="2" t="s">
        <v>178</v>
      </c>
      <c r="C100" s="2" t="s">
        <v>179</v>
      </c>
      <c r="D100" s="2" t="s">
        <v>7</v>
      </c>
      <c r="E100" s="2" t="s">
        <v>276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>
        <v>8</v>
      </c>
      <c r="Q100" s="2">
        <v>9</v>
      </c>
      <c r="R100" s="5"/>
      <c r="S100" s="5"/>
      <c r="T100" s="5"/>
      <c r="U100" s="5"/>
      <c r="V100" s="2"/>
      <c r="W100" s="2"/>
      <c r="X100" s="2"/>
      <c r="Y100" s="2"/>
      <c r="Z100" s="2"/>
      <c r="AA100" s="2">
        <f t="shared" si="3"/>
        <v>17</v>
      </c>
    </row>
    <row r="101" spans="1:28" ht="12" customHeight="1">
      <c r="A101" s="2" t="s">
        <v>5</v>
      </c>
      <c r="B101" s="2" t="s">
        <v>211</v>
      </c>
      <c r="C101" s="5" t="s">
        <v>131</v>
      </c>
      <c r="D101" s="2" t="s">
        <v>5</v>
      </c>
      <c r="E101" s="2" t="s">
        <v>275</v>
      </c>
      <c r="F101" s="2"/>
      <c r="G101" s="2"/>
      <c r="H101" s="2"/>
      <c r="I101" s="2"/>
      <c r="J101" s="2"/>
      <c r="K101" s="2"/>
      <c r="L101" s="2"/>
      <c r="M101" s="2"/>
      <c r="N101" s="2"/>
      <c r="O101" s="2">
        <v>6</v>
      </c>
      <c r="P101" s="2">
        <v>8</v>
      </c>
      <c r="Q101" s="2">
        <v>9</v>
      </c>
      <c r="R101" s="5"/>
      <c r="S101" s="5"/>
      <c r="T101" s="5"/>
      <c r="U101" s="5"/>
      <c r="V101" s="2"/>
      <c r="W101" s="2"/>
      <c r="X101" s="2"/>
      <c r="Y101" s="2"/>
      <c r="Z101" s="2"/>
      <c r="AA101" s="2">
        <f t="shared" si="3"/>
        <v>23</v>
      </c>
      <c r="AB101" s="3"/>
    </row>
    <row r="102" spans="1:27" ht="12" customHeight="1">
      <c r="A102" s="2" t="s">
        <v>5</v>
      </c>
      <c r="B102" s="2" t="s">
        <v>210</v>
      </c>
      <c r="C102" s="2" t="s">
        <v>131</v>
      </c>
      <c r="D102" s="2" t="s">
        <v>5</v>
      </c>
      <c r="E102" s="2" t="s">
        <v>275</v>
      </c>
      <c r="F102" s="2"/>
      <c r="G102" s="2"/>
      <c r="H102" s="2"/>
      <c r="I102" s="2"/>
      <c r="J102" s="2"/>
      <c r="K102" s="2"/>
      <c r="L102" s="2"/>
      <c r="M102" s="2"/>
      <c r="N102" s="2"/>
      <c r="O102" s="2">
        <v>6</v>
      </c>
      <c r="P102" s="2">
        <v>8</v>
      </c>
      <c r="Q102" s="2">
        <v>9</v>
      </c>
      <c r="R102" s="5"/>
      <c r="S102" s="5"/>
      <c r="T102" s="5"/>
      <c r="U102" s="5"/>
      <c r="V102" s="2"/>
      <c r="W102" s="2"/>
      <c r="X102" s="2"/>
      <c r="Y102" s="2"/>
      <c r="Z102" s="2"/>
      <c r="AA102" s="2">
        <f aca="true" t="shared" si="4" ref="AA102:AA132">SUM(G102:Y102)</f>
        <v>23</v>
      </c>
    </row>
    <row r="103" spans="1:27" ht="12" customHeight="1">
      <c r="A103" s="2" t="s">
        <v>5</v>
      </c>
      <c r="B103" s="2" t="s">
        <v>209</v>
      </c>
      <c r="C103" s="2" t="s">
        <v>131</v>
      </c>
      <c r="D103" s="2" t="s">
        <v>5</v>
      </c>
      <c r="E103" s="2" t="s">
        <v>275</v>
      </c>
      <c r="F103" s="2"/>
      <c r="G103" s="2"/>
      <c r="H103" s="2"/>
      <c r="I103" s="2"/>
      <c r="J103" s="2"/>
      <c r="K103" s="2"/>
      <c r="L103" s="2"/>
      <c r="M103" s="2"/>
      <c r="N103" s="2"/>
      <c r="O103" s="2">
        <v>6</v>
      </c>
      <c r="P103" s="2">
        <v>8</v>
      </c>
      <c r="Q103" s="2">
        <v>9</v>
      </c>
      <c r="R103" s="5"/>
      <c r="S103" s="5"/>
      <c r="T103" s="5"/>
      <c r="U103" s="5"/>
      <c r="V103" s="2"/>
      <c r="W103" s="2"/>
      <c r="X103" s="2"/>
      <c r="Y103" s="2"/>
      <c r="Z103" s="2"/>
      <c r="AA103" s="2">
        <f t="shared" si="4"/>
        <v>23</v>
      </c>
    </row>
    <row r="104" spans="1:27" ht="12" customHeight="1">
      <c r="A104" s="2" t="s">
        <v>7</v>
      </c>
      <c r="B104" s="2" t="s">
        <v>164</v>
      </c>
      <c r="C104" s="2" t="s">
        <v>38</v>
      </c>
      <c r="D104" s="2" t="s">
        <v>7</v>
      </c>
      <c r="E104" s="2" t="s">
        <v>276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>
        <v>8</v>
      </c>
      <c r="Q104" s="2">
        <v>9</v>
      </c>
      <c r="R104" s="5"/>
      <c r="S104" s="5"/>
      <c r="T104" s="5"/>
      <c r="U104" s="5"/>
      <c r="V104" s="2"/>
      <c r="W104" s="2"/>
      <c r="X104" s="2"/>
      <c r="Y104" s="2"/>
      <c r="Z104" s="2"/>
      <c r="AA104" s="2">
        <f t="shared" si="4"/>
        <v>17</v>
      </c>
    </row>
    <row r="105" spans="1:27" ht="12" customHeight="1">
      <c r="A105" s="2" t="s">
        <v>7</v>
      </c>
      <c r="B105" s="2" t="s">
        <v>163</v>
      </c>
      <c r="C105" s="2" t="s">
        <v>38</v>
      </c>
      <c r="D105" s="2" t="s">
        <v>7</v>
      </c>
      <c r="E105" s="2" t="s">
        <v>276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>
        <v>8</v>
      </c>
      <c r="Q105" s="2"/>
      <c r="R105" s="5"/>
      <c r="S105" s="5"/>
      <c r="T105" s="5"/>
      <c r="U105" s="5"/>
      <c r="V105" s="2"/>
      <c r="W105" s="2"/>
      <c r="X105" s="2"/>
      <c r="Y105" s="2"/>
      <c r="Z105" s="2"/>
      <c r="AA105" s="2">
        <f t="shared" si="4"/>
        <v>8</v>
      </c>
    </row>
    <row r="106" spans="1:27" ht="12" customHeight="1">
      <c r="A106" s="2" t="s">
        <v>8</v>
      </c>
      <c r="B106" s="2" t="s">
        <v>103</v>
      </c>
      <c r="C106" s="2" t="s">
        <v>38</v>
      </c>
      <c r="D106" s="2" t="s">
        <v>8</v>
      </c>
      <c r="E106" s="3" t="s">
        <v>277</v>
      </c>
      <c r="F106" s="27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>
        <v>9</v>
      </c>
      <c r="R106" s="5"/>
      <c r="S106" s="5"/>
      <c r="T106" s="5"/>
      <c r="U106" s="5"/>
      <c r="V106" s="2"/>
      <c r="W106" s="2"/>
      <c r="X106" s="2"/>
      <c r="Y106" s="2"/>
      <c r="Z106" s="2"/>
      <c r="AA106" s="2">
        <f t="shared" si="4"/>
        <v>9</v>
      </c>
    </row>
    <row r="107" spans="1:28" ht="12" customHeight="1">
      <c r="A107" s="2" t="s">
        <v>7</v>
      </c>
      <c r="B107" s="2" t="s">
        <v>126</v>
      </c>
      <c r="C107" s="2" t="s">
        <v>38</v>
      </c>
      <c r="D107" s="2" t="s">
        <v>7</v>
      </c>
      <c r="E107" s="2" t="s">
        <v>276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>
        <v>8</v>
      </c>
      <c r="Q107" s="2"/>
      <c r="R107" s="5"/>
      <c r="S107" s="5"/>
      <c r="T107" s="5"/>
      <c r="U107" s="5"/>
      <c r="V107" s="2"/>
      <c r="W107" s="2"/>
      <c r="X107" s="2"/>
      <c r="Y107" s="2"/>
      <c r="Z107" s="2"/>
      <c r="AA107" s="2">
        <f t="shared" si="4"/>
        <v>8</v>
      </c>
      <c r="AB107" s="3"/>
    </row>
    <row r="108" spans="1:27" ht="12" customHeight="1">
      <c r="A108" s="2" t="s">
        <v>8</v>
      </c>
      <c r="B108" s="2" t="s">
        <v>162</v>
      </c>
      <c r="C108" s="2" t="s">
        <v>38</v>
      </c>
      <c r="D108" s="2" t="s">
        <v>8</v>
      </c>
      <c r="E108" s="2" t="s">
        <v>267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>
        <v>9</v>
      </c>
      <c r="R108" s="5"/>
      <c r="S108" s="5"/>
      <c r="T108" s="5"/>
      <c r="U108" s="5"/>
      <c r="V108" s="2"/>
      <c r="W108" s="2"/>
      <c r="X108" s="2"/>
      <c r="Y108" s="2"/>
      <c r="Z108" s="2"/>
      <c r="AA108" s="2">
        <f t="shared" si="4"/>
        <v>9</v>
      </c>
    </row>
    <row r="109" spans="1:27" ht="12" customHeight="1">
      <c r="A109" s="2" t="s">
        <v>236</v>
      </c>
      <c r="B109" s="2" t="s">
        <v>117</v>
      </c>
      <c r="C109" s="2" t="s">
        <v>31</v>
      </c>
      <c r="D109" s="2" t="s">
        <v>236</v>
      </c>
      <c r="E109" s="2" t="s">
        <v>255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5">
        <v>13</v>
      </c>
      <c r="S109" s="5"/>
      <c r="T109" s="5"/>
      <c r="U109" s="5"/>
      <c r="V109" s="2"/>
      <c r="W109" s="2"/>
      <c r="X109" s="2"/>
      <c r="Y109" s="2"/>
      <c r="Z109" s="5"/>
      <c r="AA109" s="2">
        <f t="shared" si="4"/>
        <v>13</v>
      </c>
    </row>
    <row r="110" spans="1:27" ht="12" customHeight="1">
      <c r="A110" s="2" t="s">
        <v>7</v>
      </c>
      <c r="B110" s="2" t="s">
        <v>354</v>
      </c>
      <c r="C110" s="2" t="s">
        <v>189</v>
      </c>
      <c r="D110" s="2" t="s">
        <v>7</v>
      </c>
      <c r="E110" s="2" t="s">
        <v>276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>
        <v>8</v>
      </c>
      <c r="Q110" s="2">
        <v>9</v>
      </c>
      <c r="R110" s="5">
        <v>13</v>
      </c>
      <c r="S110" s="5"/>
      <c r="T110" s="5"/>
      <c r="U110" s="5">
        <v>5.5</v>
      </c>
      <c r="V110" s="2"/>
      <c r="W110" s="2"/>
      <c r="X110" s="2"/>
      <c r="Y110" s="2"/>
      <c r="Z110" s="2" t="s">
        <v>355</v>
      </c>
      <c r="AA110" s="2">
        <f t="shared" si="4"/>
        <v>35.5</v>
      </c>
    </row>
    <row r="111" spans="1:27" ht="12" customHeight="1">
      <c r="A111" s="2" t="s">
        <v>7</v>
      </c>
      <c r="B111" s="2" t="s">
        <v>320</v>
      </c>
      <c r="C111" s="2" t="s">
        <v>189</v>
      </c>
      <c r="D111" s="2" t="s">
        <v>7</v>
      </c>
      <c r="E111" s="2" t="s">
        <v>276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>
        <v>8</v>
      </c>
      <c r="Q111" s="2">
        <v>9</v>
      </c>
      <c r="R111" s="5"/>
      <c r="S111" s="5"/>
      <c r="T111" s="5"/>
      <c r="U111" s="5"/>
      <c r="V111" s="2"/>
      <c r="W111" s="2"/>
      <c r="X111" s="2"/>
      <c r="Y111" s="2"/>
      <c r="Z111" s="2"/>
      <c r="AA111" s="2">
        <f t="shared" si="4"/>
        <v>17</v>
      </c>
    </row>
    <row r="112" spans="1:27" ht="12" customHeight="1">
      <c r="A112" s="2" t="s">
        <v>5</v>
      </c>
      <c r="B112" s="2" t="s">
        <v>735</v>
      </c>
      <c r="C112" s="2" t="s">
        <v>189</v>
      </c>
      <c r="D112" s="2" t="s">
        <v>5</v>
      </c>
      <c r="E112" s="2" t="s">
        <v>275</v>
      </c>
      <c r="F112" s="2"/>
      <c r="G112" s="2"/>
      <c r="H112" s="2"/>
      <c r="I112" s="2"/>
      <c r="J112" s="2"/>
      <c r="K112" s="2"/>
      <c r="L112" s="2"/>
      <c r="M112" s="2"/>
      <c r="N112" s="2"/>
      <c r="O112" s="2">
        <v>6</v>
      </c>
      <c r="P112" s="2">
        <v>8</v>
      </c>
      <c r="Q112" s="2"/>
      <c r="R112" s="5"/>
      <c r="S112" s="5"/>
      <c r="T112" s="5"/>
      <c r="U112" s="5"/>
      <c r="V112" s="2"/>
      <c r="W112" s="2"/>
      <c r="X112" s="2"/>
      <c r="Y112" s="2"/>
      <c r="Z112" s="2"/>
      <c r="AA112" s="2">
        <f t="shared" si="4"/>
        <v>14</v>
      </c>
    </row>
    <row r="113" spans="1:27" ht="12" customHeight="1">
      <c r="A113" s="2" t="s">
        <v>8</v>
      </c>
      <c r="B113" s="5" t="s">
        <v>321</v>
      </c>
      <c r="C113" s="5" t="s">
        <v>39</v>
      </c>
      <c r="D113" s="2" t="s">
        <v>8</v>
      </c>
      <c r="E113" s="2" t="s">
        <v>278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>
        <v>9</v>
      </c>
      <c r="R113" s="5"/>
      <c r="S113" s="5"/>
      <c r="T113" s="5"/>
      <c r="U113" s="5"/>
      <c r="V113" s="2"/>
      <c r="W113" s="2"/>
      <c r="X113" s="2"/>
      <c r="Y113" s="2"/>
      <c r="Z113" s="2"/>
      <c r="AA113" s="2">
        <f t="shared" si="4"/>
        <v>9</v>
      </c>
    </row>
    <row r="114" spans="1:27" ht="12" customHeight="1">
      <c r="A114" s="2" t="s">
        <v>7</v>
      </c>
      <c r="B114" s="2" t="s">
        <v>429</v>
      </c>
      <c r="C114" s="2" t="s">
        <v>39</v>
      </c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>
        <v>8</v>
      </c>
      <c r="Q114" s="2">
        <v>9</v>
      </c>
      <c r="R114" s="5">
        <v>13</v>
      </c>
      <c r="S114" s="5"/>
      <c r="T114" s="5"/>
      <c r="U114" s="5"/>
      <c r="V114" s="2"/>
      <c r="W114" s="2"/>
      <c r="X114" s="2"/>
      <c r="Y114" s="2"/>
      <c r="Z114" s="2"/>
      <c r="AA114" s="2">
        <f t="shared" si="4"/>
        <v>30</v>
      </c>
    </row>
    <row r="115" spans="1:27" ht="12" customHeight="1">
      <c r="A115" s="2" t="s">
        <v>8</v>
      </c>
      <c r="B115" s="2" t="s">
        <v>116</v>
      </c>
      <c r="C115" s="2" t="s">
        <v>39</v>
      </c>
      <c r="D115" s="2" t="s">
        <v>8</v>
      </c>
      <c r="E115" s="2" t="s">
        <v>272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>
        <v>9</v>
      </c>
      <c r="R115" s="5"/>
      <c r="S115" s="5"/>
      <c r="T115" s="5"/>
      <c r="U115" s="5"/>
      <c r="V115" s="2"/>
      <c r="W115" s="2"/>
      <c r="X115" s="2"/>
      <c r="Y115" s="2"/>
      <c r="Z115" s="2"/>
      <c r="AA115" s="2">
        <f t="shared" si="4"/>
        <v>9</v>
      </c>
    </row>
    <row r="116" spans="1:27" ht="12" customHeight="1">
      <c r="A116" s="2" t="s">
        <v>7</v>
      </c>
      <c r="B116" s="2" t="s">
        <v>428</v>
      </c>
      <c r="C116" s="2" t="s">
        <v>39</v>
      </c>
      <c r="D116" s="2" t="s">
        <v>7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>
        <v>8</v>
      </c>
      <c r="Q116" s="2">
        <v>9</v>
      </c>
      <c r="R116" s="5"/>
      <c r="S116" s="5"/>
      <c r="T116" s="5"/>
      <c r="U116" s="5"/>
      <c r="V116" s="2"/>
      <c r="W116" s="2"/>
      <c r="X116" s="2"/>
      <c r="Y116" s="2"/>
      <c r="Z116" s="2"/>
      <c r="AA116" s="2">
        <f t="shared" si="4"/>
        <v>17</v>
      </c>
    </row>
    <row r="117" spans="1:27" ht="12" customHeight="1">
      <c r="A117" s="2" t="s">
        <v>7</v>
      </c>
      <c r="B117" s="2" t="s">
        <v>138</v>
      </c>
      <c r="C117" s="2" t="s">
        <v>39</v>
      </c>
      <c r="D117" s="2" t="s">
        <v>7</v>
      </c>
      <c r="E117" s="2" t="s">
        <v>276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>
        <v>8</v>
      </c>
      <c r="Q117" s="2">
        <v>9</v>
      </c>
      <c r="R117" s="5"/>
      <c r="S117" s="5"/>
      <c r="T117" s="5"/>
      <c r="U117" s="5"/>
      <c r="V117" s="2"/>
      <c r="W117" s="2"/>
      <c r="X117" s="2"/>
      <c r="Y117" s="2"/>
      <c r="Z117" s="2"/>
      <c r="AA117" s="2">
        <f t="shared" si="4"/>
        <v>17</v>
      </c>
    </row>
    <row r="118" spans="1:28" ht="12" customHeight="1">
      <c r="A118" s="2" t="s">
        <v>5</v>
      </c>
      <c r="B118" s="2" t="s">
        <v>160</v>
      </c>
      <c r="C118" s="2" t="s">
        <v>161</v>
      </c>
      <c r="D118" s="2" t="s">
        <v>5</v>
      </c>
      <c r="E118" s="2" t="s">
        <v>275</v>
      </c>
      <c r="F118" s="2"/>
      <c r="G118" s="2"/>
      <c r="H118" s="2"/>
      <c r="I118" s="2"/>
      <c r="J118" s="2"/>
      <c r="K118" s="2"/>
      <c r="L118" s="2"/>
      <c r="M118" s="2"/>
      <c r="N118" s="2"/>
      <c r="O118" s="2">
        <v>6</v>
      </c>
      <c r="P118" s="2">
        <v>8</v>
      </c>
      <c r="Q118" s="2"/>
      <c r="R118" s="5"/>
      <c r="S118" s="5"/>
      <c r="T118" s="5"/>
      <c r="U118" s="5"/>
      <c r="V118" s="2"/>
      <c r="W118" s="2"/>
      <c r="X118" s="2"/>
      <c r="Y118" s="2"/>
      <c r="Z118" s="2"/>
      <c r="AA118" s="2">
        <f t="shared" si="4"/>
        <v>14</v>
      </c>
      <c r="AB118" s="3"/>
    </row>
    <row r="119" spans="1:27" ht="12" customHeight="1">
      <c r="A119" s="2" t="s">
        <v>7</v>
      </c>
      <c r="B119" s="2" t="s">
        <v>167</v>
      </c>
      <c r="C119" s="2" t="s">
        <v>161</v>
      </c>
      <c r="D119" s="2" t="s">
        <v>7</v>
      </c>
      <c r="E119" s="2" t="s">
        <v>276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>
        <v>8</v>
      </c>
      <c r="Q119" s="2">
        <v>9</v>
      </c>
      <c r="R119" s="5"/>
      <c r="S119" s="5"/>
      <c r="T119" s="5"/>
      <c r="U119" s="5"/>
      <c r="V119" s="2"/>
      <c r="W119" s="2"/>
      <c r="X119" s="2"/>
      <c r="Y119" s="2"/>
      <c r="Z119" s="2"/>
      <c r="AA119" s="2">
        <f t="shared" si="4"/>
        <v>17</v>
      </c>
    </row>
    <row r="120" spans="1:27" ht="12" customHeight="1">
      <c r="A120" s="2" t="s">
        <v>7</v>
      </c>
      <c r="B120" s="2" t="s">
        <v>168</v>
      </c>
      <c r="C120" s="2" t="s">
        <v>161</v>
      </c>
      <c r="D120" s="2" t="s">
        <v>7</v>
      </c>
      <c r="E120" s="2" t="s">
        <v>276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>
        <v>8</v>
      </c>
      <c r="Q120" s="2">
        <v>9</v>
      </c>
      <c r="R120" s="5"/>
      <c r="S120" s="5"/>
      <c r="T120" s="5"/>
      <c r="U120" s="5"/>
      <c r="V120" s="2"/>
      <c r="W120" s="2"/>
      <c r="X120" s="2"/>
      <c r="Y120" s="2"/>
      <c r="Z120" s="2"/>
      <c r="AA120" s="2">
        <f t="shared" si="4"/>
        <v>17</v>
      </c>
    </row>
    <row r="121" spans="1:27" ht="12" customHeight="1">
      <c r="A121" s="2"/>
      <c r="B121" s="2" t="s">
        <v>373</v>
      </c>
      <c r="C121" s="2" t="s">
        <v>374</v>
      </c>
      <c r="D121" s="2" t="s">
        <v>236</v>
      </c>
      <c r="E121" s="2" t="s">
        <v>295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5">
        <v>13</v>
      </c>
      <c r="S121" s="5"/>
      <c r="T121" s="5"/>
      <c r="U121" s="5">
        <v>5.5</v>
      </c>
      <c r="V121" s="2"/>
      <c r="W121" s="2"/>
      <c r="X121" s="2"/>
      <c r="Y121" s="2"/>
      <c r="Z121" s="2" t="s">
        <v>190</v>
      </c>
      <c r="AA121" s="2">
        <f t="shared" si="4"/>
        <v>18.5</v>
      </c>
    </row>
    <row r="122" spans="1:27" ht="12" customHeight="1">
      <c r="A122" s="2" t="s">
        <v>236</v>
      </c>
      <c r="B122" s="2" t="s">
        <v>190</v>
      </c>
      <c r="C122" s="2" t="s">
        <v>191</v>
      </c>
      <c r="D122" s="2" t="s">
        <v>236</v>
      </c>
      <c r="E122" s="2" t="s">
        <v>241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5">
        <v>13</v>
      </c>
      <c r="S122" s="5"/>
      <c r="T122" s="5"/>
      <c r="U122" s="5">
        <v>5.5</v>
      </c>
      <c r="V122" s="2"/>
      <c r="W122" s="2"/>
      <c r="X122" s="2"/>
      <c r="Y122" s="2"/>
      <c r="Z122" s="5" t="s">
        <v>373</v>
      </c>
      <c r="AA122" s="2">
        <f t="shared" si="4"/>
        <v>18.5</v>
      </c>
    </row>
    <row r="123" spans="1:27" ht="12" customHeight="1">
      <c r="A123" s="2" t="s">
        <v>8</v>
      </c>
      <c r="B123" s="2" t="s">
        <v>94</v>
      </c>
      <c r="C123" s="2" t="s">
        <v>95</v>
      </c>
      <c r="D123" s="2" t="s">
        <v>8</v>
      </c>
      <c r="E123" s="2" t="s">
        <v>280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>
        <v>9</v>
      </c>
      <c r="R123" s="5"/>
      <c r="S123" s="5"/>
      <c r="T123" s="5"/>
      <c r="U123" s="5"/>
      <c r="V123" s="2"/>
      <c r="W123" s="2"/>
      <c r="X123" s="2"/>
      <c r="Y123" s="2"/>
      <c r="Z123" s="2"/>
      <c r="AA123" s="2">
        <f t="shared" si="4"/>
        <v>9</v>
      </c>
    </row>
    <row r="124" spans="1:27" ht="12" customHeight="1">
      <c r="A124" s="2" t="s">
        <v>5</v>
      </c>
      <c r="B124" s="2" t="s">
        <v>196</v>
      </c>
      <c r="C124" s="2" t="s">
        <v>95</v>
      </c>
      <c r="D124" s="2" t="s">
        <v>5</v>
      </c>
      <c r="E124" s="2" t="s">
        <v>275</v>
      </c>
      <c r="F124" s="2"/>
      <c r="G124" s="2"/>
      <c r="H124" s="2"/>
      <c r="I124" s="2"/>
      <c r="J124" s="2"/>
      <c r="K124" s="2"/>
      <c r="L124" s="2"/>
      <c r="M124" s="2"/>
      <c r="N124" s="2"/>
      <c r="O124" s="2">
        <v>6</v>
      </c>
      <c r="P124" s="2"/>
      <c r="Q124" s="2"/>
      <c r="R124" s="5"/>
      <c r="S124" s="5"/>
      <c r="T124" s="5"/>
      <c r="U124" s="5"/>
      <c r="V124" s="2"/>
      <c r="W124" s="2"/>
      <c r="X124" s="2"/>
      <c r="Y124" s="2"/>
      <c r="Z124" s="2"/>
      <c r="AA124" s="2">
        <f t="shared" si="4"/>
        <v>6</v>
      </c>
    </row>
    <row r="125" spans="1:28" ht="12" customHeight="1">
      <c r="A125" s="2" t="s">
        <v>5</v>
      </c>
      <c r="B125" s="2" t="s">
        <v>229</v>
      </c>
      <c r="C125" s="2" t="s">
        <v>105</v>
      </c>
      <c r="D125" s="2" t="s">
        <v>5</v>
      </c>
      <c r="E125" s="2" t="s">
        <v>275</v>
      </c>
      <c r="F125" s="7"/>
      <c r="G125" s="2"/>
      <c r="H125" s="2"/>
      <c r="I125" s="2"/>
      <c r="J125" s="2"/>
      <c r="K125" s="2"/>
      <c r="L125" s="2"/>
      <c r="M125" s="2"/>
      <c r="N125" s="2"/>
      <c r="O125" s="2">
        <v>6</v>
      </c>
      <c r="P125" s="2"/>
      <c r="Q125" s="2"/>
      <c r="R125" s="5"/>
      <c r="S125" s="5"/>
      <c r="T125" s="5"/>
      <c r="U125" s="5"/>
      <c r="V125" s="2"/>
      <c r="W125" s="2"/>
      <c r="X125" s="2"/>
      <c r="Y125" s="2"/>
      <c r="Z125" s="2"/>
      <c r="AA125" s="2">
        <f t="shared" si="4"/>
        <v>6</v>
      </c>
      <c r="AB125">
        <v>75</v>
      </c>
    </row>
    <row r="126" spans="1:27" ht="12" customHeight="1">
      <c r="A126" s="2" t="s">
        <v>7</v>
      </c>
      <c r="B126" s="2" t="s">
        <v>104</v>
      </c>
      <c r="C126" s="2" t="s">
        <v>105</v>
      </c>
      <c r="D126" s="2" t="s">
        <v>7</v>
      </c>
      <c r="E126" s="2" t="s">
        <v>276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>
        <v>8</v>
      </c>
      <c r="Q126" s="2"/>
      <c r="R126" s="5"/>
      <c r="S126" s="5"/>
      <c r="T126" s="5"/>
      <c r="U126" s="5"/>
      <c r="V126" s="2"/>
      <c r="W126" s="2"/>
      <c r="X126" s="2"/>
      <c r="Y126" s="2"/>
      <c r="Z126" s="2"/>
      <c r="AA126" s="2">
        <f t="shared" si="4"/>
        <v>8</v>
      </c>
    </row>
    <row r="127" spans="1:27" ht="12" customHeight="1">
      <c r="A127" s="2" t="s">
        <v>7</v>
      </c>
      <c r="B127" s="2" t="s">
        <v>224</v>
      </c>
      <c r="C127" s="2" t="s">
        <v>30</v>
      </c>
      <c r="D127" s="2" t="s">
        <v>7</v>
      </c>
      <c r="E127" s="2" t="s">
        <v>276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>
        <v>8</v>
      </c>
      <c r="Q127" s="2">
        <v>9</v>
      </c>
      <c r="R127" s="5"/>
      <c r="S127" s="5"/>
      <c r="T127" s="5"/>
      <c r="U127" s="5"/>
      <c r="V127" s="2"/>
      <c r="W127" s="2"/>
      <c r="X127" s="2"/>
      <c r="Y127" s="2"/>
      <c r="Z127" s="2"/>
      <c r="AA127" s="2">
        <f t="shared" si="4"/>
        <v>17</v>
      </c>
    </row>
    <row r="128" spans="1:27" ht="12" customHeight="1">
      <c r="A128" s="2" t="s">
        <v>236</v>
      </c>
      <c r="B128" s="2" t="s">
        <v>213</v>
      </c>
      <c r="C128" s="2" t="s">
        <v>30</v>
      </c>
      <c r="D128" s="2" t="s">
        <v>236</v>
      </c>
      <c r="E128" s="2" t="s">
        <v>237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5">
        <v>13</v>
      </c>
      <c r="S128" s="5"/>
      <c r="T128" s="5"/>
      <c r="U128" s="5">
        <v>5.5</v>
      </c>
      <c r="V128" s="2"/>
      <c r="W128" s="2"/>
      <c r="X128" s="2"/>
      <c r="Y128" s="2"/>
      <c r="Z128" s="2" t="s">
        <v>214</v>
      </c>
      <c r="AA128" s="2">
        <f t="shared" si="4"/>
        <v>18.5</v>
      </c>
    </row>
    <row r="129" spans="1:27" ht="12" customHeight="1">
      <c r="A129" s="2" t="s">
        <v>236</v>
      </c>
      <c r="B129" s="2" t="s">
        <v>214</v>
      </c>
      <c r="C129" s="2" t="s">
        <v>30</v>
      </c>
      <c r="D129" s="2" t="s">
        <v>236</v>
      </c>
      <c r="E129" s="2" t="s">
        <v>238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5">
        <v>13</v>
      </c>
      <c r="S129" s="5"/>
      <c r="T129" s="5"/>
      <c r="U129" s="5">
        <v>5.5</v>
      </c>
      <c r="V129" s="2"/>
      <c r="W129" s="2"/>
      <c r="X129" s="2"/>
      <c r="Y129" s="2"/>
      <c r="Z129" s="2" t="s">
        <v>213</v>
      </c>
      <c r="AA129" s="2">
        <f t="shared" si="4"/>
        <v>18.5</v>
      </c>
    </row>
    <row r="130" spans="1:27" ht="12" customHeight="1">
      <c r="A130" s="2" t="s">
        <v>236</v>
      </c>
      <c r="B130" s="2" t="s">
        <v>109</v>
      </c>
      <c r="C130" s="2" t="s">
        <v>30</v>
      </c>
      <c r="D130" s="2" t="s">
        <v>236</v>
      </c>
      <c r="E130" s="2" t="s">
        <v>235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5">
        <v>13</v>
      </c>
      <c r="S130" s="5"/>
      <c r="T130" s="5"/>
      <c r="U130" s="2"/>
      <c r="V130" s="2"/>
      <c r="W130" s="2"/>
      <c r="X130" s="2"/>
      <c r="Y130" s="2"/>
      <c r="Z130" s="2"/>
      <c r="AA130" s="2">
        <f t="shared" si="4"/>
        <v>13</v>
      </c>
    </row>
    <row r="131" spans="1:27" ht="12" customHeight="1">
      <c r="A131" s="2" t="s">
        <v>7</v>
      </c>
      <c r="B131" s="2" t="s">
        <v>71</v>
      </c>
      <c r="C131" s="2" t="s">
        <v>33</v>
      </c>
      <c r="D131" s="2" t="s">
        <v>7</v>
      </c>
      <c r="E131" s="2" t="s">
        <v>276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31">
        <v>8</v>
      </c>
      <c r="Q131" s="31">
        <v>9</v>
      </c>
      <c r="R131" s="5"/>
      <c r="S131" s="5"/>
      <c r="T131" s="5"/>
      <c r="U131" s="5"/>
      <c r="V131" s="2"/>
      <c r="W131" s="2"/>
      <c r="X131" s="2"/>
      <c r="Y131" s="2"/>
      <c r="Z131" s="2"/>
      <c r="AA131" s="2">
        <f t="shared" si="4"/>
        <v>17</v>
      </c>
    </row>
    <row r="132" spans="1:27" ht="12" customHeight="1">
      <c r="A132" s="2" t="s">
        <v>236</v>
      </c>
      <c r="B132" s="2" t="s">
        <v>36</v>
      </c>
      <c r="C132" s="2" t="s">
        <v>33</v>
      </c>
      <c r="D132" s="2" t="s">
        <v>236</v>
      </c>
      <c r="E132" s="2" t="s">
        <v>240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5">
        <v>13</v>
      </c>
      <c r="S132" s="5"/>
      <c r="T132" s="5"/>
      <c r="U132" s="2">
        <v>5.5</v>
      </c>
      <c r="V132" s="2"/>
      <c r="W132" s="2"/>
      <c r="X132" s="2"/>
      <c r="Y132" s="2"/>
      <c r="Z132" s="2" t="s">
        <v>174</v>
      </c>
      <c r="AA132" s="2">
        <f t="shared" si="4"/>
        <v>18.5</v>
      </c>
    </row>
    <row r="133" spans="1:27" ht="12" customHeight="1">
      <c r="A133" s="2" t="s">
        <v>8</v>
      </c>
      <c r="B133" s="2" t="s">
        <v>412</v>
      </c>
      <c r="C133" s="2" t="s">
        <v>33</v>
      </c>
      <c r="D133" s="2"/>
      <c r="E133" s="2" t="s">
        <v>413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>
        <v>9</v>
      </c>
      <c r="R133" s="5"/>
      <c r="S133" s="5"/>
      <c r="T133" s="5"/>
      <c r="U133" s="5"/>
      <c r="V133" s="2"/>
      <c r="W133" s="2"/>
      <c r="X133" s="2"/>
      <c r="Y133" s="2"/>
      <c r="Z133" s="2"/>
      <c r="AA133" s="2"/>
    </row>
    <row r="134" spans="1:28" ht="12" customHeight="1">
      <c r="A134" s="2" t="s">
        <v>8</v>
      </c>
      <c r="B134" s="2" t="s">
        <v>84</v>
      </c>
      <c r="C134" s="2" t="s">
        <v>33</v>
      </c>
      <c r="D134" s="2" t="s">
        <v>8</v>
      </c>
      <c r="E134" s="2" t="s">
        <v>269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>
        <v>9</v>
      </c>
      <c r="R134" s="5"/>
      <c r="S134" s="5"/>
      <c r="T134" s="5"/>
      <c r="U134" s="5"/>
      <c r="V134" s="2"/>
      <c r="W134" s="2"/>
      <c r="X134" s="2"/>
      <c r="Y134" s="2"/>
      <c r="Z134" s="2"/>
      <c r="AA134" s="2">
        <f aca="true" t="shared" si="5" ref="AA134:AA151">SUM(G134:Y134)</f>
        <v>9</v>
      </c>
      <c r="AB134" s="3"/>
    </row>
    <row r="135" spans="1:27" ht="12" customHeight="1">
      <c r="A135" s="2" t="s">
        <v>8</v>
      </c>
      <c r="B135" s="2" t="s">
        <v>143</v>
      </c>
      <c r="C135" s="2" t="s">
        <v>33</v>
      </c>
      <c r="D135" s="2" t="s">
        <v>8</v>
      </c>
      <c r="E135" s="2" t="s">
        <v>269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>
        <v>9</v>
      </c>
      <c r="R135" s="5"/>
      <c r="S135" s="5"/>
      <c r="T135" s="5"/>
      <c r="U135" s="5"/>
      <c r="V135" s="2"/>
      <c r="W135" s="2"/>
      <c r="X135" s="2"/>
      <c r="Y135" s="2"/>
      <c r="Z135" s="2"/>
      <c r="AA135" s="2">
        <f t="shared" si="5"/>
        <v>9</v>
      </c>
    </row>
    <row r="136" spans="1:27" ht="12" customHeight="1">
      <c r="A136" s="2" t="s">
        <v>236</v>
      </c>
      <c r="B136" s="2" t="s">
        <v>174</v>
      </c>
      <c r="C136" s="2" t="s">
        <v>33</v>
      </c>
      <c r="D136" s="2" t="s">
        <v>236</v>
      </c>
      <c r="E136" s="2" t="s">
        <v>239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5">
        <v>13</v>
      </c>
      <c r="S136" s="5"/>
      <c r="T136" s="5"/>
      <c r="U136" s="5">
        <v>5.5</v>
      </c>
      <c r="V136" s="2"/>
      <c r="W136" s="2"/>
      <c r="X136" s="2"/>
      <c r="Y136" s="2"/>
      <c r="Z136" s="2" t="s">
        <v>36</v>
      </c>
      <c r="AA136" s="2">
        <f t="shared" si="5"/>
        <v>18.5</v>
      </c>
    </row>
    <row r="137" spans="1:27" ht="12" customHeight="1">
      <c r="A137" s="2" t="s">
        <v>8</v>
      </c>
      <c r="B137" s="2" t="s">
        <v>172</v>
      </c>
      <c r="C137" s="2" t="s">
        <v>33</v>
      </c>
      <c r="D137" s="2" t="s">
        <v>8</v>
      </c>
      <c r="E137" s="2" t="s">
        <v>270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>
        <v>9</v>
      </c>
      <c r="R137" s="5">
        <v>13</v>
      </c>
      <c r="S137" s="5"/>
      <c r="T137" s="5">
        <v>10</v>
      </c>
      <c r="U137" s="5"/>
      <c r="V137" s="2"/>
      <c r="W137" s="2"/>
      <c r="X137" s="2"/>
      <c r="Y137" s="2"/>
      <c r="Z137" s="2"/>
      <c r="AA137" s="2">
        <f t="shared" si="5"/>
        <v>32</v>
      </c>
    </row>
    <row r="138" spans="1:28" s="3" customFormat="1" ht="12" customHeight="1">
      <c r="A138" s="2" t="s">
        <v>236</v>
      </c>
      <c r="B138" s="2" t="s">
        <v>322</v>
      </c>
      <c r="C138" s="2" t="s">
        <v>33</v>
      </c>
      <c r="D138" s="2" t="s">
        <v>236</v>
      </c>
      <c r="E138" s="2" t="s">
        <v>323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5">
        <v>13</v>
      </c>
      <c r="S138" s="5"/>
      <c r="T138" s="5"/>
      <c r="U138" s="5"/>
      <c r="V138" s="2"/>
      <c r="W138" s="2"/>
      <c r="X138" s="2"/>
      <c r="Y138" s="2"/>
      <c r="Z138" s="2"/>
      <c r="AA138" s="2">
        <f t="shared" si="5"/>
        <v>13</v>
      </c>
      <c r="AB138"/>
    </row>
    <row r="139" spans="1:28" ht="12" customHeight="1">
      <c r="A139" s="2" t="s">
        <v>8</v>
      </c>
      <c r="B139" s="2" t="s">
        <v>222</v>
      </c>
      <c r="C139" s="2" t="s">
        <v>223</v>
      </c>
      <c r="D139" s="2" t="s">
        <v>8</v>
      </c>
      <c r="E139" s="2" t="s">
        <v>281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>
        <v>9</v>
      </c>
      <c r="R139" s="5"/>
      <c r="S139" s="5"/>
      <c r="T139" s="5"/>
      <c r="U139" s="5"/>
      <c r="V139" s="2"/>
      <c r="W139" s="2"/>
      <c r="X139" s="2"/>
      <c r="Y139" s="2"/>
      <c r="Z139" s="2"/>
      <c r="AA139" s="2">
        <f t="shared" si="5"/>
        <v>9</v>
      </c>
      <c r="AB139" s="25"/>
    </row>
    <row r="140" spans="1:27" ht="12" customHeight="1">
      <c r="A140" s="2" t="s">
        <v>7</v>
      </c>
      <c r="B140" s="2" t="s">
        <v>430</v>
      </c>
      <c r="C140" s="2" t="s">
        <v>32</v>
      </c>
      <c r="D140" s="2" t="s">
        <v>7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>
        <v>8</v>
      </c>
      <c r="Q140" s="2">
        <v>9</v>
      </c>
      <c r="R140" s="5"/>
      <c r="S140" s="5"/>
      <c r="T140" s="5"/>
      <c r="U140" s="5"/>
      <c r="V140" s="2"/>
      <c r="W140" s="2"/>
      <c r="X140" s="2"/>
      <c r="Y140" s="2"/>
      <c r="Z140" s="2"/>
      <c r="AA140" s="2">
        <f t="shared" si="5"/>
        <v>17</v>
      </c>
    </row>
    <row r="141" spans="1:28" ht="12" customHeight="1">
      <c r="A141" s="2" t="s">
        <v>7</v>
      </c>
      <c r="B141" s="2" t="s">
        <v>230</v>
      </c>
      <c r="C141" s="2" t="s">
        <v>32</v>
      </c>
      <c r="D141" s="2" t="s">
        <v>7</v>
      </c>
      <c r="E141" s="2" t="s">
        <v>276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>
        <v>8</v>
      </c>
      <c r="Q141" s="2">
        <v>9</v>
      </c>
      <c r="R141" s="5"/>
      <c r="S141" s="5"/>
      <c r="T141" s="5"/>
      <c r="U141" s="5"/>
      <c r="V141" s="2"/>
      <c r="W141" s="2"/>
      <c r="X141" s="2"/>
      <c r="Y141" s="2"/>
      <c r="Z141" s="2"/>
      <c r="AA141" s="2">
        <f t="shared" si="5"/>
        <v>17</v>
      </c>
      <c r="AB141" s="3"/>
    </row>
    <row r="142" spans="1:27" ht="12" customHeight="1">
      <c r="A142" s="2" t="s">
        <v>7</v>
      </c>
      <c r="B142" s="2" t="s">
        <v>171</v>
      </c>
      <c r="C142" s="2" t="s">
        <v>170</v>
      </c>
      <c r="D142" s="2" t="s">
        <v>7</v>
      </c>
      <c r="E142" s="2" t="s">
        <v>276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>
        <v>8</v>
      </c>
      <c r="Q142" s="2">
        <v>9</v>
      </c>
      <c r="R142" s="5"/>
      <c r="S142" s="5"/>
      <c r="T142" s="5"/>
      <c r="U142" s="2"/>
      <c r="V142" s="2"/>
      <c r="W142" s="2"/>
      <c r="X142" s="2"/>
      <c r="Y142" s="2"/>
      <c r="Z142" s="2"/>
      <c r="AA142" s="2">
        <f t="shared" si="5"/>
        <v>17</v>
      </c>
    </row>
    <row r="143" spans="1:27" ht="12" customHeight="1">
      <c r="A143" s="2" t="s">
        <v>5</v>
      </c>
      <c r="B143" s="2" t="s">
        <v>220</v>
      </c>
      <c r="C143" s="2" t="s">
        <v>221</v>
      </c>
      <c r="D143" s="2" t="s">
        <v>5</v>
      </c>
      <c r="E143" s="2" t="s">
        <v>275</v>
      </c>
      <c r="F143" s="2"/>
      <c r="G143" s="2"/>
      <c r="H143" s="2"/>
      <c r="I143" s="2"/>
      <c r="J143" s="2"/>
      <c r="K143" s="2"/>
      <c r="L143" s="2"/>
      <c r="M143" s="2"/>
      <c r="N143" s="2"/>
      <c r="O143" s="2">
        <v>6</v>
      </c>
      <c r="P143" s="2">
        <v>8</v>
      </c>
      <c r="Q143" s="2">
        <v>9</v>
      </c>
      <c r="R143" s="5"/>
      <c r="S143" s="5"/>
      <c r="T143" s="5"/>
      <c r="U143" s="5"/>
      <c r="V143" s="2"/>
      <c r="W143" s="2"/>
      <c r="X143" s="2"/>
      <c r="Y143" s="2"/>
      <c r="Z143" s="2"/>
      <c r="AA143" s="2">
        <f t="shared" si="5"/>
        <v>23</v>
      </c>
    </row>
    <row r="144" spans="1:27" ht="12" customHeight="1">
      <c r="A144" s="2" t="s">
        <v>5</v>
      </c>
      <c r="B144" s="2" t="s">
        <v>219</v>
      </c>
      <c r="C144" s="2" t="s">
        <v>221</v>
      </c>
      <c r="D144" s="2" t="s">
        <v>5</v>
      </c>
      <c r="E144" s="2" t="s">
        <v>275</v>
      </c>
      <c r="F144" s="2"/>
      <c r="G144" s="2"/>
      <c r="H144" s="2"/>
      <c r="I144" s="2"/>
      <c r="J144" s="2"/>
      <c r="K144" s="2"/>
      <c r="L144" s="2"/>
      <c r="M144" s="2"/>
      <c r="N144" s="2"/>
      <c r="O144" s="2">
        <v>6</v>
      </c>
      <c r="P144" s="2">
        <v>8</v>
      </c>
      <c r="Q144" s="2">
        <v>9</v>
      </c>
      <c r="R144" s="5"/>
      <c r="S144" s="5"/>
      <c r="T144" s="5"/>
      <c r="U144" s="5"/>
      <c r="V144" s="2"/>
      <c r="W144" s="2"/>
      <c r="X144" s="2"/>
      <c r="Y144" s="2"/>
      <c r="Z144" s="2"/>
      <c r="AA144" s="2">
        <f t="shared" si="5"/>
        <v>23</v>
      </c>
    </row>
    <row r="145" spans="1:27" ht="12" customHeight="1">
      <c r="A145" s="2" t="s">
        <v>8</v>
      </c>
      <c r="B145" s="2" t="s">
        <v>115</v>
      </c>
      <c r="C145" s="2" t="s">
        <v>198</v>
      </c>
      <c r="D145" s="2" t="s">
        <v>8</v>
      </c>
      <c r="E145" s="2" t="s">
        <v>282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>
        <v>9</v>
      </c>
      <c r="R145" s="5"/>
      <c r="S145" s="5"/>
      <c r="T145" s="5"/>
      <c r="U145" s="5"/>
      <c r="V145" s="2"/>
      <c r="W145" s="2"/>
      <c r="X145" s="2"/>
      <c r="Y145" s="2"/>
      <c r="Z145" s="2"/>
      <c r="AA145" s="2">
        <f t="shared" si="5"/>
        <v>9</v>
      </c>
    </row>
    <row r="146" spans="1:27" ht="12" customHeight="1">
      <c r="A146" s="2" t="s">
        <v>236</v>
      </c>
      <c r="B146" s="2" t="s">
        <v>113</v>
      </c>
      <c r="C146" s="2" t="s">
        <v>198</v>
      </c>
      <c r="D146" s="2" t="s">
        <v>236</v>
      </c>
      <c r="E146" s="2" t="s">
        <v>244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5">
        <v>13</v>
      </c>
      <c r="S146" s="5"/>
      <c r="T146" s="5"/>
      <c r="U146" s="2">
        <v>5.5</v>
      </c>
      <c r="V146" s="2"/>
      <c r="W146" s="2"/>
      <c r="X146" s="2"/>
      <c r="Y146" s="2"/>
      <c r="Z146" s="2" t="s">
        <v>37</v>
      </c>
      <c r="AA146" s="2">
        <f t="shared" si="5"/>
        <v>18.5</v>
      </c>
    </row>
    <row r="147" spans="1:27" ht="12" customHeight="1">
      <c r="A147" s="2" t="s">
        <v>236</v>
      </c>
      <c r="B147" s="2" t="s">
        <v>37</v>
      </c>
      <c r="C147" s="2" t="s">
        <v>198</v>
      </c>
      <c r="D147" s="2" t="s">
        <v>236</v>
      </c>
      <c r="E147" s="2" t="s">
        <v>245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5">
        <v>13</v>
      </c>
      <c r="S147" s="5"/>
      <c r="T147" s="5"/>
      <c r="U147" s="5">
        <v>5.5</v>
      </c>
      <c r="V147" s="2"/>
      <c r="W147" s="2"/>
      <c r="X147" s="2"/>
      <c r="Y147" s="2"/>
      <c r="Z147" s="2" t="s">
        <v>113</v>
      </c>
      <c r="AA147" s="2">
        <f t="shared" si="5"/>
        <v>18.5</v>
      </c>
    </row>
    <row r="148" spans="1:27" ht="12" customHeight="1">
      <c r="A148" s="2" t="s">
        <v>8</v>
      </c>
      <c r="B148" s="2" t="s">
        <v>232</v>
      </c>
      <c r="C148" s="2" t="s">
        <v>198</v>
      </c>
      <c r="D148" s="2" t="s">
        <v>8</v>
      </c>
      <c r="E148" s="2" t="s">
        <v>282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>
        <v>9</v>
      </c>
      <c r="R148" s="5">
        <v>13</v>
      </c>
      <c r="S148" s="5"/>
      <c r="T148" s="5"/>
      <c r="U148" s="5"/>
      <c r="V148" s="2"/>
      <c r="W148" s="2"/>
      <c r="X148" s="2"/>
      <c r="Y148" s="2"/>
      <c r="Z148" s="2"/>
      <c r="AA148" s="2">
        <f t="shared" si="5"/>
        <v>22</v>
      </c>
    </row>
    <row r="149" spans="2:27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5"/>
      <c r="S149" s="5"/>
      <c r="T149" s="5"/>
      <c r="U149" s="5"/>
      <c r="V149" s="2"/>
      <c r="W149" s="2"/>
      <c r="X149" s="2"/>
      <c r="Y149" s="2"/>
      <c r="Z149" s="2"/>
      <c r="AA149" s="2">
        <f t="shared" si="5"/>
        <v>0</v>
      </c>
    </row>
    <row r="150" spans="2:27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5"/>
      <c r="S150" s="5"/>
      <c r="T150" s="5"/>
      <c r="U150" s="5"/>
      <c r="V150" s="2"/>
      <c r="W150" s="2"/>
      <c r="X150" s="2"/>
      <c r="Y150" s="2"/>
      <c r="Z150" s="2"/>
      <c r="AA150" s="2">
        <f t="shared" si="5"/>
        <v>0</v>
      </c>
    </row>
    <row r="151" spans="7:28" ht="12.75">
      <c r="G151">
        <f>SUM(G6:G150)</f>
        <v>126</v>
      </c>
      <c r="H151">
        <f aca="true" t="shared" si="6" ref="H151:Y151">SUM(H6:H150)</f>
        <v>162</v>
      </c>
      <c r="I151">
        <f t="shared" si="6"/>
        <v>30</v>
      </c>
      <c r="J151">
        <f t="shared" si="6"/>
        <v>30</v>
      </c>
      <c r="K151">
        <f t="shared" si="6"/>
        <v>55</v>
      </c>
      <c r="L151">
        <f t="shared" si="6"/>
        <v>30</v>
      </c>
      <c r="M151">
        <f t="shared" si="6"/>
        <v>20</v>
      </c>
      <c r="N151">
        <f t="shared" si="6"/>
        <v>15</v>
      </c>
      <c r="O151">
        <f t="shared" si="6"/>
        <v>180</v>
      </c>
      <c r="P151">
        <f t="shared" si="6"/>
        <v>360</v>
      </c>
      <c r="Q151">
        <f t="shared" si="6"/>
        <v>468</v>
      </c>
      <c r="R151">
        <f t="shared" si="6"/>
        <v>767</v>
      </c>
      <c r="S151">
        <f t="shared" si="6"/>
        <v>360</v>
      </c>
      <c r="T151">
        <f t="shared" si="6"/>
        <v>50</v>
      </c>
      <c r="U151">
        <f t="shared" si="6"/>
        <v>143</v>
      </c>
      <c r="V151">
        <f t="shared" si="6"/>
        <v>102</v>
      </c>
      <c r="W151">
        <f t="shared" si="6"/>
        <v>80</v>
      </c>
      <c r="X151">
        <f t="shared" si="6"/>
        <v>30</v>
      </c>
      <c r="Y151">
        <f t="shared" si="6"/>
        <v>30</v>
      </c>
      <c r="AA151" s="2">
        <f t="shared" si="5"/>
        <v>3038</v>
      </c>
      <c r="AB151" s="2"/>
    </row>
    <row r="153" spans="20:23" ht="12.75">
      <c r="T153" s="3"/>
      <c r="U153" s="3"/>
      <c r="V153" s="3"/>
      <c r="W153" s="3"/>
    </row>
    <row r="154" spans="2:25" ht="12.75">
      <c r="B154" t="s">
        <v>124</v>
      </c>
      <c r="C154">
        <f>SUM(G154:Y154)</f>
        <v>305.9</v>
      </c>
      <c r="G154">
        <v>12</v>
      </c>
      <c r="H154">
        <v>17</v>
      </c>
      <c r="I154">
        <v>10</v>
      </c>
      <c r="J154">
        <v>7</v>
      </c>
      <c r="K154">
        <v>13.4</v>
      </c>
      <c r="L154">
        <v>4</v>
      </c>
      <c r="M154">
        <v>5</v>
      </c>
      <c r="N154">
        <v>8</v>
      </c>
      <c r="O154">
        <v>19</v>
      </c>
      <c r="P154">
        <v>34</v>
      </c>
      <c r="Q154">
        <v>29</v>
      </c>
      <c r="R154">
        <v>47</v>
      </c>
      <c r="S154">
        <v>36</v>
      </c>
      <c r="T154" s="3">
        <v>1</v>
      </c>
      <c r="U154" s="3">
        <v>9.5</v>
      </c>
      <c r="V154" s="3">
        <v>18</v>
      </c>
      <c r="W154" s="3">
        <v>22</v>
      </c>
      <c r="X154">
        <v>8</v>
      </c>
      <c r="Y154">
        <v>6</v>
      </c>
    </row>
    <row r="155" spans="2:25" ht="12.75">
      <c r="B155" t="s">
        <v>125</v>
      </c>
      <c r="C155">
        <f>SUM(G155:Y155)</f>
        <v>2400.5</v>
      </c>
      <c r="G155">
        <v>72</v>
      </c>
      <c r="H155">
        <v>102</v>
      </c>
      <c r="I155">
        <v>60</v>
      </c>
      <c r="J155">
        <v>42</v>
      </c>
      <c r="K155">
        <v>67</v>
      </c>
      <c r="L155">
        <v>20</v>
      </c>
      <c r="M155">
        <v>25</v>
      </c>
      <c r="N155">
        <v>40</v>
      </c>
      <c r="O155">
        <v>133</v>
      </c>
      <c r="P155">
        <v>272</v>
      </c>
      <c r="Q155">
        <v>232</v>
      </c>
      <c r="R155">
        <v>611</v>
      </c>
      <c r="S155">
        <v>288</v>
      </c>
      <c r="T155" s="3">
        <v>8</v>
      </c>
      <c r="U155" s="3">
        <v>104.5</v>
      </c>
      <c r="V155" s="3">
        <v>108</v>
      </c>
      <c r="W155" s="3">
        <v>132</v>
      </c>
      <c r="X155">
        <v>48</v>
      </c>
      <c r="Y155">
        <v>36</v>
      </c>
    </row>
    <row r="156" spans="20:23" ht="12.75">
      <c r="T156" s="3"/>
      <c r="U156" s="3"/>
      <c r="V156" s="3"/>
      <c r="W156" s="3"/>
    </row>
    <row r="157" spans="20:23" ht="12.75">
      <c r="T157" s="3"/>
      <c r="U157" s="3"/>
      <c r="V157" s="3"/>
      <c r="W157" s="3"/>
    </row>
    <row r="158" spans="20:23" ht="12.75">
      <c r="T158" s="3"/>
      <c r="U158" s="3"/>
      <c r="V158" s="3"/>
      <c r="W158" s="3"/>
    </row>
  </sheetData>
  <printOptions/>
  <pageMargins left="0.75" right="0.75" top="1" bottom="1" header="0.5" footer="0.5"/>
  <pageSetup fitToHeight="4" fitToWidth="1" horizontalDpi="300" verticalDpi="300" orientation="landscape" paperSize="9" scale="58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view="pageBreakPreview" zoomScale="60" zoomScaleNormal="75" workbookViewId="0" topLeftCell="A1">
      <selection activeCell="E7" sqref="E7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spans="2:9" ht="12.75">
      <c r="B1" t="s">
        <v>99</v>
      </c>
      <c r="E1" s="13"/>
      <c r="F1" s="13"/>
      <c r="G1" s="13"/>
      <c r="H1" s="13"/>
      <c r="I1" s="13"/>
    </row>
    <row r="2" spans="5:9" ht="12.75">
      <c r="E2" s="13"/>
      <c r="F2" s="13"/>
      <c r="G2" s="13"/>
      <c r="H2" s="13"/>
      <c r="I2" s="13"/>
    </row>
    <row r="3" spans="4:9" ht="12.75">
      <c r="D3" s="13"/>
      <c r="E3" s="13"/>
      <c r="F3" s="13"/>
      <c r="G3" s="13"/>
      <c r="I3" s="13"/>
    </row>
    <row r="4" spans="1:9" ht="12.75">
      <c r="A4" s="2">
        <v>1</v>
      </c>
      <c r="B4" s="2" t="s">
        <v>106</v>
      </c>
      <c r="C4" s="2" t="s">
        <v>33</v>
      </c>
      <c r="D4" s="13" t="s">
        <v>154</v>
      </c>
      <c r="E4" s="13"/>
      <c r="F4" s="13"/>
      <c r="G4" s="13"/>
      <c r="I4" s="13"/>
    </row>
    <row r="5" spans="1:9" s="3" customFormat="1" ht="12.75">
      <c r="A5" s="2">
        <f>A4+1</f>
        <v>2</v>
      </c>
      <c r="B5" s="2" t="s">
        <v>201</v>
      </c>
      <c r="C5" s="2" t="s">
        <v>39</v>
      </c>
      <c r="D5" s="14" t="s">
        <v>553</v>
      </c>
      <c r="E5" s="13" t="s">
        <v>154</v>
      </c>
      <c r="F5" s="13"/>
      <c r="G5" s="13"/>
      <c r="I5" s="11"/>
    </row>
    <row r="6" spans="1:9" s="3" customFormat="1" ht="12.75">
      <c r="A6" s="2">
        <f>A5+1</f>
        <v>3</v>
      </c>
      <c r="B6" s="2" t="s">
        <v>88</v>
      </c>
      <c r="C6" s="2" t="s">
        <v>39</v>
      </c>
      <c r="D6" s="13" t="s">
        <v>156</v>
      </c>
      <c r="E6" s="14" t="s">
        <v>678</v>
      </c>
      <c r="F6" s="13"/>
      <c r="G6" s="13"/>
      <c r="I6" s="11"/>
    </row>
    <row r="7" spans="1:9" s="3" customFormat="1" ht="12.75">
      <c r="A7" s="2">
        <f>A6+1</f>
        <v>4</v>
      </c>
      <c r="B7" s="2" t="s">
        <v>89</v>
      </c>
      <c r="C7" s="2" t="s">
        <v>39</v>
      </c>
      <c r="D7" s="15" t="s">
        <v>675</v>
      </c>
      <c r="E7" s="16"/>
      <c r="F7" s="13"/>
      <c r="G7" s="13"/>
      <c r="I7" s="11"/>
    </row>
  </sheetData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4"/>
  <sheetViews>
    <sheetView view="pageBreakPreview" zoomScale="60" zoomScaleNormal="60" workbookViewId="0" topLeftCell="A1">
      <selection activeCell="N22" sqref="N22:O22"/>
    </sheetView>
  </sheetViews>
  <sheetFormatPr defaultColWidth="9.140625" defaultRowHeight="12.75"/>
  <cols>
    <col min="1" max="1" width="22.7109375" style="0" customWidth="1"/>
    <col min="2" max="2" width="17.140625" style="0" customWidth="1"/>
  </cols>
  <sheetData>
    <row r="1" spans="1:9" ht="12.75">
      <c r="A1" t="s">
        <v>396</v>
      </c>
      <c r="B1" s="3"/>
      <c r="C1" s="3"/>
      <c r="D1" s="11"/>
      <c r="E1" s="11"/>
      <c r="F1" s="11"/>
      <c r="G1" s="11"/>
      <c r="H1" s="11"/>
      <c r="I1" s="11"/>
    </row>
    <row r="4" ht="13.5" thickBot="1"/>
    <row r="5" spans="1:20" ht="16.5" thickTop="1">
      <c r="A5" s="32"/>
      <c r="B5" s="33" t="str">
        <f>'[1]Kehi'!$F$10</f>
        <v>Kilpailunnimi</v>
      </c>
      <c r="C5" s="34"/>
      <c r="D5" s="34"/>
      <c r="E5" s="34"/>
      <c r="F5" s="35"/>
      <c r="G5" s="34"/>
      <c r="H5" s="36" t="s">
        <v>324</v>
      </c>
      <c r="I5" s="37"/>
      <c r="J5" s="213" t="s">
        <v>18</v>
      </c>
      <c r="K5" s="214"/>
      <c r="L5" s="214"/>
      <c r="M5" s="215"/>
      <c r="N5" s="216" t="s">
        <v>325</v>
      </c>
      <c r="O5" s="217"/>
      <c r="P5" s="217"/>
      <c r="Q5" s="284"/>
      <c r="R5" s="284"/>
      <c r="S5" s="285"/>
      <c r="T5" s="3"/>
    </row>
    <row r="6" spans="1:20" ht="16.5" thickBot="1">
      <c r="A6" s="38"/>
      <c r="B6" s="39" t="str">
        <f>'[1]Kehi'!$F$11</f>
        <v>Järjestäjä</v>
      </c>
      <c r="C6" s="40" t="s">
        <v>326</v>
      </c>
      <c r="D6" s="232"/>
      <c r="E6" s="233"/>
      <c r="F6" s="234"/>
      <c r="G6" s="235" t="s">
        <v>327</v>
      </c>
      <c r="H6" s="236"/>
      <c r="I6" s="236"/>
      <c r="J6" s="237"/>
      <c r="K6" s="237"/>
      <c r="L6" s="237"/>
      <c r="M6" s="238"/>
      <c r="N6" s="286" t="s">
        <v>328</v>
      </c>
      <c r="O6" s="287"/>
      <c r="P6" s="287"/>
      <c r="Q6" s="222"/>
      <c r="R6" s="222"/>
      <c r="S6" s="223"/>
      <c r="T6" s="3"/>
    </row>
    <row r="7" spans="1:23" ht="15.75" thickTop="1">
      <c r="A7" s="135"/>
      <c r="B7" s="44" t="s">
        <v>329</v>
      </c>
      <c r="C7" s="45" t="s">
        <v>330</v>
      </c>
      <c r="D7" s="278" t="s">
        <v>154</v>
      </c>
      <c r="E7" s="279"/>
      <c r="F7" s="278" t="s">
        <v>157</v>
      </c>
      <c r="G7" s="279"/>
      <c r="H7" s="278" t="s">
        <v>331</v>
      </c>
      <c r="I7" s="279"/>
      <c r="J7" s="278" t="s">
        <v>156</v>
      </c>
      <c r="K7" s="279"/>
      <c r="L7" s="278" t="s">
        <v>155</v>
      </c>
      <c r="M7" s="279"/>
      <c r="N7" s="136" t="s">
        <v>236</v>
      </c>
      <c r="O7" s="137" t="s">
        <v>332</v>
      </c>
      <c r="P7" s="280" t="s">
        <v>333</v>
      </c>
      <c r="Q7" s="281"/>
      <c r="R7" s="282" t="s">
        <v>50</v>
      </c>
      <c r="S7" s="283"/>
      <c r="T7" s="3"/>
      <c r="U7" s="138" t="s">
        <v>334</v>
      </c>
      <c r="V7" s="139"/>
      <c r="W7" s="140" t="s">
        <v>335</v>
      </c>
    </row>
    <row r="8" spans="1:23" ht="12.75">
      <c r="A8" s="141" t="s">
        <v>154</v>
      </c>
      <c r="B8" s="54" t="s">
        <v>89</v>
      </c>
      <c r="C8" s="55" t="s">
        <v>39</v>
      </c>
      <c r="D8" s="144"/>
      <c r="E8" s="145"/>
      <c r="F8" s="146">
        <f>P24</f>
        <v>3</v>
      </c>
      <c r="G8" s="147">
        <f>Q24</f>
        <v>0</v>
      </c>
      <c r="H8" s="146">
        <f>P20</f>
        <v>3</v>
      </c>
      <c r="I8" s="147">
        <f>Q20</f>
        <v>0</v>
      </c>
      <c r="J8" s="146">
        <f>P18</f>
        <v>3</v>
      </c>
      <c r="K8" s="147">
        <f>Q18</f>
        <v>0</v>
      </c>
      <c r="L8" s="146">
        <f>P15</f>
        <v>3</v>
      </c>
      <c r="M8" s="147">
        <f>Q15</f>
        <v>0</v>
      </c>
      <c r="N8" s="148">
        <f>IF(SUM(D8:M8)=0,"",COUNTIF(E8:E12,3))</f>
        <v>4</v>
      </c>
      <c r="O8" s="149">
        <f>IF(SUM(D8:M8)=0,"",COUNTIF(D8:D12,3))</f>
        <v>0</v>
      </c>
      <c r="P8" s="62">
        <f>IF(SUM(D8:M8)=0,"",SUM(E8:E12))</f>
        <v>12</v>
      </c>
      <c r="Q8" s="63">
        <f>IF(SUM(D8:M8)=0,"",SUM(D8:D12))</f>
        <v>0</v>
      </c>
      <c r="R8" s="273"/>
      <c r="S8" s="274"/>
      <c r="T8" s="3"/>
      <c r="U8" s="150">
        <f>+U15+U18+U20+U24</f>
        <v>133</v>
      </c>
      <c r="V8" s="151">
        <f>+V15+V18+V20+V24</f>
        <v>62</v>
      </c>
      <c r="W8" s="66">
        <f>+U8-V8</f>
        <v>71</v>
      </c>
    </row>
    <row r="9" spans="1:23" ht="12.75">
      <c r="A9" s="152" t="s">
        <v>157</v>
      </c>
      <c r="B9" s="54" t="s">
        <v>88</v>
      </c>
      <c r="C9" s="68" t="s">
        <v>39</v>
      </c>
      <c r="D9" s="153">
        <f>Q24</f>
        <v>0</v>
      </c>
      <c r="E9" s="154">
        <f>P24</f>
        <v>3</v>
      </c>
      <c r="F9" s="155"/>
      <c r="G9" s="156"/>
      <c r="H9" s="157">
        <f>P22</f>
        <v>3</v>
      </c>
      <c r="I9" s="158">
        <f>Q22</f>
        <v>1</v>
      </c>
      <c r="J9" s="157">
        <f>P16</f>
        <v>3</v>
      </c>
      <c r="K9" s="158">
        <f>Q16</f>
        <v>0</v>
      </c>
      <c r="L9" s="157">
        <f>P19</f>
        <v>3</v>
      </c>
      <c r="M9" s="158">
        <f>Q19</f>
        <v>0</v>
      </c>
      <c r="N9" s="148">
        <f>IF(SUM(D9:M9)=0,"",COUNTIF(G8:G12,3))</f>
        <v>3</v>
      </c>
      <c r="O9" s="149">
        <f>IF(SUM(D9:M9)=0,"",COUNTIF(F8:F12,3))</f>
        <v>1</v>
      </c>
      <c r="P9" s="62">
        <f>IF(SUM(D9:M9)=0,"",SUM(G8:G12))</f>
        <v>9</v>
      </c>
      <c r="Q9" s="63">
        <f>IF(SUM(D9:M9)=0,"",SUM(F8:F12))</f>
        <v>4</v>
      </c>
      <c r="R9" s="273"/>
      <c r="S9" s="274"/>
      <c r="T9" s="3"/>
      <c r="U9" s="150">
        <f>+U16+U19+U22+V24</f>
        <v>135</v>
      </c>
      <c r="V9" s="151">
        <f>+V16+V19+V22+U24</f>
        <v>95</v>
      </c>
      <c r="W9" s="66">
        <f>+U9-V9</f>
        <v>40</v>
      </c>
    </row>
    <row r="10" spans="1:23" ht="12.75">
      <c r="A10" s="152" t="s">
        <v>331</v>
      </c>
      <c r="B10" s="142" t="s">
        <v>228</v>
      </c>
      <c r="C10" s="143" t="s">
        <v>105</v>
      </c>
      <c r="D10" s="159">
        <f>Q20</f>
        <v>0</v>
      </c>
      <c r="E10" s="154">
        <f>P20</f>
        <v>3</v>
      </c>
      <c r="F10" s="159">
        <f>Q22</f>
        <v>1</v>
      </c>
      <c r="G10" s="154">
        <f>P22</f>
        <v>3</v>
      </c>
      <c r="H10" s="155"/>
      <c r="I10" s="156"/>
      <c r="J10" s="157">
        <f>P23</f>
        <v>3</v>
      </c>
      <c r="K10" s="158">
        <f>Q23</f>
        <v>0</v>
      </c>
      <c r="L10" s="157">
        <f>P17</f>
        <v>3</v>
      </c>
      <c r="M10" s="158">
        <f>Q17</f>
        <v>1</v>
      </c>
      <c r="N10" s="148">
        <f>IF(SUM(D10:M10)=0,"",COUNTIF(I8:I12,3))</f>
        <v>2</v>
      </c>
      <c r="O10" s="149">
        <f>IF(SUM(D10:M10)=0,"",COUNTIF(H8:H12,3))</f>
        <v>2</v>
      </c>
      <c r="P10" s="62">
        <f>IF(SUM(D10:M10)=0,"",SUM(I8:I12))</f>
        <v>7</v>
      </c>
      <c r="Q10" s="63">
        <f>IF(SUM(D10:M10)=0,"",SUM(H8:H12))</f>
        <v>7</v>
      </c>
      <c r="R10" s="273"/>
      <c r="S10" s="274"/>
      <c r="T10" s="3"/>
      <c r="U10" s="150">
        <f>+U17+V20+V22+U23</f>
        <v>128</v>
      </c>
      <c r="V10" s="151">
        <f>+V17+U20+U22+V23</f>
        <v>118</v>
      </c>
      <c r="W10" s="66">
        <f>+U10-V10</f>
        <v>10</v>
      </c>
    </row>
    <row r="11" spans="1:23" ht="12.75">
      <c r="A11" s="152" t="s">
        <v>156</v>
      </c>
      <c r="B11" s="54" t="s">
        <v>96</v>
      </c>
      <c r="C11" s="68" t="s">
        <v>39</v>
      </c>
      <c r="D11" s="159">
        <f>Q18</f>
        <v>0</v>
      </c>
      <c r="E11" s="154">
        <f>P18</f>
        <v>3</v>
      </c>
      <c r="F11" s="159">
        <f>Q16</f>
        <v>0</v>
      </c>
      <c r="G11" s="154">
        <f>P16</f>
        <v>3</v>
      </c>
      <c r="H11" s="159">
        <f>Q23</f>
        <v>0</v>
      </c>
      <c r="I11" s="154">
        <f>P23</f>
        <v>3</v>
      </c>
      <c r="J11" s="155"/>
      <c r="K11" s="156"/>
      <c r="L11" s="157">
        <f>P21</f>
        <v>2</v>
      </c>
      <c r="M11" s="158">
        <f>Q21</f>
        <v>3</v>
      </c>
      <c r="N11" s="148">
        <f>IF(SUM(D11:M11)=0,"",COUNTIF(K8:K12,3))</f>
        <v>0</v>
      </c>
      <c r="O11" s="149">
        <f>IF(SUM(D11:M11)=0,"",COUNTIF(J8:J12,3))</f>
        <v>4</v>
      </c>
      <c r="P11" s="62">
        <f>IF(SUM(D11:M11)=0,"",SUM(K8:K12))</f>
        <v>2</v>
      </c>
      <c r="Q11" s="63">
        <f>IF(SUM(D11:M11)=0,"",SUM(J8:J12))</f>
        <v>12</v>
      </c>
      <c r="R11" s="273"/>
      <c r="S11" s="274"/>
      <c r="T11" s="3"/>
      <c r="U11" s="150">
        <f>+V16+V18+U21+V23</f>
        <v>78</v>
      </c>
      <c r="V11" s="151">
        <f>+U16+U18+V21+U23</f>
        <v>138</v>
      </c>
      <c r="W11" s="66">
        <f>+U11-V11</f>
        <v>-60</v>
      </c>
    </row>
    <row r="12" spans="1:23" ht="13.5" thickBot="1">
      <c r="A12" s="160" t="s">
        <v>155</v>
      </c>
      <c r="B12" s="74" t="s">
        <v>201</v>
      </c>
      <c r="C12" s="75" t="s">
        <v>39</v>
      </c>
      <c r="D12" s="163">
        <f>Q15</f>
        <v>0</v>
      </c>
      <c r="E12" s="164">
        <f>P15</f>
        <v>3</v>
      </c>
      <c r="F12" s="163">
        <f>Q19</f>
        <v>0</v>
      </c>
      <c r="G12" s="164">
        <f>P19</f>
        <v>3</v>
      </c>
      <c r="H12" s="163">
        <f>Q17</f>
        <v>1</v>
      </c>
      <c r="I12" s="164">
        <f>P17</f>
        <v>3</v>
      </c>
      <c r="J12" s="163">
        <f>Q21</f>
        <v>3</v>
      </c>
      <c r="K12" s="164">
        <f>P21</f>
        <v>2</v>
      </c>
      <c r="L12" s="165"/>
      <c r="M12" s="166"/>
      <c r="N12" s="167">
        <f>IF(SUM(D12:M12)=0,"",COUNTIF(M8:M12,3))</f>
        <v>1</v>
      </c>
      <c r="O12" s="164">
        <f>IF(SUM(D12:M12)=0,"",COUNTIF(L8:L12,3))</f>
        <v>3</v>
      </c>
      <c r="P12" s="82">
        <f>IF(SUM(D12:M12)=0,"",SUM(M8:M12))</f>
        <v>4</v>
      </c>
      <c r="Q12" s="83">
        <f>IF(SUM(D12:M12)=0,"",SUM(L8:L12))</f>
        <v>11</v>
      </c>
      <c r="R12" s="275"/>
      <c r="S12" s="276"/>
      <c r="T12" s="3"/>
      <c r="U12" s="150">
        <f>+V15+V17+V19+V21</f>
        <v>97</v>
      </c>
      <c r="V12" s="151">
        <f>+U15+U17+U19+U21</f>
        <v>158</v>
      </c>
      <c r="W12" s="66">
        <f>+U12-V12</f>
        <v>-61</v>
      </c>
    </row>
    <row r="13" spans="1:25" ht="15.75" thickTop="1">
      <c r="A13" s="168"/>
      <c r="B13" s="85" t="s">
        <v>336</v>
      </c>
      <c r="D13" s="169"/>
      <c r="E13" s="169"/>
      <c r="F13" s="170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71"/>
      <c r="S13" s="171"/>
      <c r="T13" s="172"/>
      <c r="U13" s="173"/>
      <c r="V13" s="174" t="s">
        <v>337</v>
      </c>
      <c r="W13" s="91">
        <f>SUM(W8:W12)</f>
        <v>0</v>
      </c>
      <c r="X13" s="90" t="str">
        <f>IF(W13=0,"OK","Virhe")</f>
        <v>OK</v>
      </c>
      <c r="Y13" s="90"/>
    </row>
    <row r="14" spans="1:23" ht="15.75" thickBot="1">
      <c r="A14" s="175"/>
      <c r="B14" s="93" t="s">
        <v>338</v>
      </c>
      <c r="C14" s="176"/>
      <c r="D14" s="176"/>
      <c r="E14" s="177"/>
      <c r="F14" s="270" t="s">
        <v>51</v>
      </c>
      <c r="G14" s="271"/>
      <c r="H14" s="272" t="s">
        <v>52</v>
      </c>
      <c r="I14" s="271"/>
      <c r="J14" s="272" t="s">
        <v>53</v>
      </c>
      <c r="K14" s="271"/>
      <c r="L14" s="272" t="s">
        <v>68</v>
      </c>
      <c r="M14" s="271"/>
      <c r="N14" s="272" t="s">
        <v>69</v>
      </c>
      <c r="O14" s="271"/>
      <c r="P14" s="270" t="s">
        <v>48</v>
      </c>
      <c r="Q14" s="277"/>
      <c r="R14" s="105"/>
      <c r="S14" s="178"/>
      <c r="T14" s="179"/>
      <c r="U14" s="265" t="s">
        <v>334</v>
      </c>
      <c r="V14" s="266"/>
      <c r="W14" s="180" t="s">
        <v>357</v>
      </c>
    </row>
    <row r="15" spans="1:34" ht="15.75">
      <c r="A15" s="181" t="s">
        <v>358</v>
      </c>
      <c r="B15" s="182" t="str">
        <f>IF(B8&gt;"",B8,"")</f>
        <v>Viivi-Mari Vastavuo</v>
      </c>
      <c r="C15" s="112" t="str">
        <f>IF(B12&gt;"",B12,"")</f>
        <v>Annika Lundsröm</v>
      </c>
      <c r="D15" s="183"/>
      <c r="E15" s="184"/>
      <c r="F15" s="267">
        <v>8</v>
      </c>
      <c r="G15" s="268"/>
      <c r="H15" s="267">
        <v>5</v>
      </c>
      <c r="I15" s="268"/>
      <c r="J15" s="269">
        <v>1</v>
      </c>
      <c r="K15" s="268"/>
      <c r="L15" s="267"/>
      <c r="M15" s="268"/>
      <c r="N15" s="267"/>
      <c r="O15" s="268"/>
      <c r="P15" s="185">
        <f aca="true" t="shared" si="0" ref="P15:P24">IF(COUNTA(F15:N15)=0,"",COUNTIF(F15:N15,"&gt;=0"))</f>
        <v>3</v>
      </c>
      <c r="Q15" s="186">
        <f aca="true" t="shared" si="1" ref="Q15:Q24">IF(COUNTA(F15:N15)=0,"",(IF(LEFT(F15,1)="-",1,0)+IF(LEFT(H15,1)="-",1,0)+IF(LEFT(J15,1)="-",1,0)+IF(LEFT(L15,1)="-",1,0)+IF(LEFT(N15,1)="-",1,0)))</f>
        <v>0</v>
      </c>
      <c r="R15" s="114"/>
      <c r="S15" s="3"/>
      <c r="T15" s="179"/>
      <c r="U15" s="187">
        <f aca="true" t="shared" si="2" ref="U15:V24">+Y15+AA15+AC15+AE15+AG15</f>
        <v>33</v>
      </c>
      <c r="V15" s="188">
        <f t="shared" si="2"/>
        <v>14</v>
      </c>
      <c r="W15" s="189">
        <f aca="true" t="shared" si="3" ref="W15:W24">+U15-V15</f>
        <v>19</v>
      </c>
      <c r="Y15" s="110">
        <f aca="true" t="shared" si="4" ref="Y15:Y24">IF(F15="",0,IF(LEFT(F15,1)="-",ABS(F15),(IF(F15&gt;9,F15+2,11))))</f>
        <v>11</v>
      </c>
      <c r="Z15" s="111">
        <f aca="true" t="shared" si="5" ref="Z15:Z24">IF(F15="",0,IF(LEFT(F15,1)="-",(IF(ABS(F15)&gt;9,(ABS(F15)+2),11)),F15))</f>
        <v>8</v>
      </c>
      <c r="AA15" s="110">
        <f aca="true" t="shared" si="6" ref="AA15:AA24">IF(H15="",0,IF(LEFT(H15,1)="-",ABS(H15),(IF(H15&gt;9,H15+2,11))))</f>
        <v>11</v>
      </c>
      <c r="AB15" s="111">
        <f aca="true" t="shared" si="7" ref="AB15:AB24">IF(H15="",0,IF(LEFT(H15,1)="-",(IF(ABS(H15)&gt;9,(ABS(H15)+2),11)),H15))</f>
        <v>5</v>
      </c>
      <c r="AC15" s="110">
        <f aca="true" t="shared" si="8" ref="AC15:AC24">IF(J15="",0,IF(LEFT(J15,1)="-",ABS(J15),(IF(J15&gt;9,J15+2,11))))</f>
        <v>11</v>
      </c>
      <c r="AD15" s="111">
        <f aca="true" t="shared" si="9" ref="AD15:AD24">IF(J15="",0,IF(LEFT(J15,1)="-",(IF(ABS(J15)&gt;9,(ABS(J15)+2),11)),J15))</f>
        <v>1</v>
      </c>
      <c r="AE15" s="110">
        <f aca="true" t="shared" si="10" ref="AE15:AE24">IF(L15="",0,IF(LEFT(L15,1)="-",ABS(L15),(IF(L15&gt;9,L15+2,11))))</f>
        <v>0</v>
      </c>
      <c r="AF15" s="111">
        <f aca="true" t="shared" si="11" ref="AF15:AF24">IF(L15="",0,IF(LEFT(L15,1)="-",(IF(ABS(L15)&gt;9,(ABS(L15)+2),11)),L15))</f>
        <v>0</v>
      </c>
      <c r="AG15" s="110">
        <f aca="true" t="shared" si="12" ref="AG15:AG24">IF(N15="",0,IF(LEFT(N15,1)="-",ABS(N15),(IF(N15&gt;9,N15+2,11))))</f>
        <v>0</v>
      </c>
      <c r="AH15" s="111">
        <f aca="true" t="shared" si="13" ref="AH15:AH24">IF(N15="",0,IF(LEFT(N15,1)="-",(IF(ABS(N15)&gt;9,(ABS(N15)+2),11)),N15))</f>
        <v>0</v>
      </c>
    </row>
    <row r="16" spans="1:34" ht="15.75">
      <c r="A16" s="181" t="s">
        <v>340</v>
      </c>
      <c r="B16" s="100" t="str">
        <f>IF(B9&gt;"",B9,"")</f>
        <v>Paju Eriksson</v>
      </c>
      <c r="C16" s="112" t="str">
        <f>IF(B11&gt;"",B11,"")</f>
        <v>Pihla Eriksson</v>
      </c>
      <c r="D16" s="190"/>
      <c r="E16" s="184"/>
      <c r="F16" s="264">
        <v>7</v>
      </c>
      <c r="G16" s="257"/>
      <c r="H16" s="264">
        <v>4</v>
      </c>
      <c r="I16" s="257"/>
      <c r="J16" s="264">
        <v>6</v>
      </c>
      <c r="K16" s="257"/>
      <c r="L16" s="264"/>
      <c r="M16" s="257"/>
      <c r="N16" s="264"/>
      <c r="O16" s="257"/>
      <c r="P16" s="185">
        <f t="shared" si="0"/>
        <v>3</v>
      </c>
      <c r="Q16" s="186">
        <f t="shared" si="1"/>
        <v>0</v>
      </c>
      <c r="R16" s="114"/>
      <c r="S16" s="3"/>
      <c r="T16" s="179"/>
      <c r="U16" s="191">
        <f t="shared" si="2"/>
        <v>33</v>
      </c>
      <c r="V16" s="192">
        <f t="shared" si="2"/>
        <v>17</v>
      </c>
      <c r="W16" s="193">
        <f t="shared" si="3"/>
        <v>16</v>
      </c>
      <c r="Y16" s="116">
        <f t="shared" si="4"/>
        <v>11</v>
      </c>
      <c r="Z16" s="117">
        <f t="shared" si="5"/>
        <v>7</v>
      </c>
      <c r="AA16" s="116">
        <f t="shared" si="6"/>
        <v>11</v>
      </c>
      <c r="AB16" s="117">
        <f t="shared" si="7"/>
        <v>4</v>
      </c>
      <c r="AC16" s="116">
        <f t="shared" si="8"/>
        <v>11</v>
      </c>
      <c r="AD16" s="117">
        <f t="shared" si="9"/>
        <v>6</v>
      </c>
      <c r="AE16" s="116">
        <f t="shared" si="10"/>
        <v>0</v>
      </c>
      <c r="AF16" s="117">
        <f t="shared" si="11"/>
        <v>0</v>
      </c>
      <c r="AG16" s="116">
        <f t="shared" si="12"/>
        <v>0</v>
      </c>
      <c r="AH16" s="117">
        <f t="shared" si="13"/>
        <v>0</v>
      </c>
    </row>
    <row r="17" spans="1:34" ht="16.5" thickBot="1">
      <c r="A17" s="181" t="s">
        <v>359</v>
      </c>
      <c r="B17" s="194" t="str">
        <f>IF(B10&gt;"",B10,"")</f>
        <v>Elli Rissanen</v>
      </c>
      <c r="C17" s="195" t="str">
        <f>IF(B12&gt;"",B12,"")</f>
        <v>Annika Lundsröm</v>
      </c>
      <c r="D17" s="196"/>
      <c r="E17" s="197"/>
      <c r="F17" s="258">
        <v>-17</v>
      </c>
      <c r="G17" s="259"/>
      <c r="H17" s="258">
        <v>6</v>
      </c>
      <c r="I17" s="259"/>
      <c r="J17" s="258">
        <v>5</v>
      </c>
      <c r="K17" s="259"/>
      <c r="L17" s="258">
        <v>2</v>
      </c>
      <c r="M17" s="259"/>
      <c r="N17" s="258"/>
      <c r="O17" s="259"/>
      <c r="P17" s="185">
        <f t="shared" si="0"/>
        <v>3</v>
      </c>
      <c r="Q17" s="186">
        <f t="shared" si="1"/>
        <v>1</v>
      </c>
      <c r="R17" s="114"/>
      <c r="S17" s="3"/>
      <c r="T17" s="179"/>
      <c r="U17" s="191">
        <f t="shared" si="2"/>
        <v>50</v>
      </c>
      <c r="V17" s="192">
        <f t="shared" si="2"/>
        <v>32</v>
      </c>
      <c r="W17" s="193">
        <f t="shared" si="3"/>
        <v>18</v>
      </c>
      <c r="Y17" s="116">
        <f t="shared" si="4"/>
        <v>17</v>
      </c>
      <c r="Z17" s="117">
        <f t="shared" si="5"/>
        <v>19</v>
      </c>
      <c r="AA17" s="116">
        <f t="shared" si="6"/>
        <v>11</v>
      </c>
      <c r="AB17" s="117">
        <f t="shared" si="7"/>
        <v>6</v>
      </c>
      <c r="AC17" s="116">
        <f t="shared" si="8"/>
        <v>11</v>
      </c>
      <c r="AD17" s="117">
        <f t="shared" si="9"/>
        <v>5</v>
      </c>
      <c r="AE17" s="116">
        <f t="shared" si="10"/>
        <v>11</v>
      </c>
      <c r="AF17" s="117">
        <f t="shared" si="11"/>
        <v>2</v>
      </c>
      <c r="AG17" s="116">
        <f t="shared" si="12"/>
        <v>0</v>
      </c>
      <c r="AH17" s="117">
        <f t="shared" si="13"/>
        <v>0</v>
      </c>
    </row>
    <row r="18" spans="1:34" ht="15.75">
      <c r="A18" s="181" t="s">
        <v>360</v>
      </c>
      <c r="B18" s="100" t="str">
        <f>IF(B8&gt;"",B8,"")</f>
        <v>Viivi-Mari Vastavuo</v>
      </c>
      <c r="C18" s="112" t="str">
        <f>IF(B11&gt;"",B11,"")</f>
        <v>Pihla Eriksson</v>
      </c>
      <c r="D18" s="183"/>
      <c r="E18" s="184"/>
      <c r="F18" s="262">
        <v>1</v>
      </c>
      <c r="G18" s="263"/>
      <c r="H18" s="262">
        <v>5</v>
      </c>
      <c r="I18" s="263"/>
      <c r="J18" s="262">
        <v>1</v>
      </c>
      <c r="K18" s="263"/>
      <c r="L18" s="262"/>
      <c r="M18" s="263"/>
      <c r="N18" s="262"/>
      <c r="O18" s="263"/>
      <c r="P18" s="185">
        <f t="shared" si="0"/>
        <v>3</v>
      </c>
      <c r="Q18" s="186">
        <f t="shared" si="1"/>
        <v>0</v>
      </c>
      <c r="R18" s="114"/>
      <c r="S18" s="3"/>
      <c r="T18" s="179"/>
      <c r="U18" s="191">
        <f t="shared" si="2"/>
        <v>33</v>
      </c>
      <c r="V18" s="192">
        <f t="shared" si="2"/>
        <v>7</v>
      </c>
      <c r="W18" s="193">
        <f t="shared" si="3"/>
        <v>26</v>
      </c>
      <c r="Y18" s="116">
        <f t="shared" si="4"/>
        <v>11</v>
      </c>
      <c r="Z18" s="117">
        <f t="shared" si="5"/>
        <v>1</v>
      </c>
      <c r="AA18" s="116">
        <f t="shared" si="6"/>
        <v>11</v>
      </c>
      <c r="AB18" s="117">
        <f t="shared" si="7"/>
        <v>5</v>
      </c>
      <c r="AC18" s="116">
        <f t="shared" si="8"/>
        <v>11</v>
      </c>
      <c r="AD18" s="117">
        <f t="shared" si="9"/>
        <v>1</v>
      </c>
      <c r="AE18" s="116">
        <f t="shared" si="10"/>
        <v>0</v>
      </c>
      <c r="AF18" s="117">
        <f t="shared" si="11"/>
        <v>0</v>
      </c>
      <c r="AG18" s="116">
        <f t="shared" si="12"/>
        <v>0</v>
      </c>
      <c r="AH18" s="117">
        <f t="shared" si="13"/>
        <v>0</v>
      </c>
    </row>
    <row r="19" spans="1:34" ht="15.75">
      <c r="A19" s="181" t="s">
        <v>361</v>
      </c>
      <c r="B19" s="100" t="str">
        <f>IF(B9&gt;"",B9,"")</f>
        <v>Paju Eriksson</v>
      </c>
      <c r="C19" s="112" t="str">
        <f>IF(B12&gt;"",B12,"")</f>
        <v>Annika Lundsröm</v>
      </c>
      <c r="D19" s="190"/>
      <c r="E19" s="184"/>
      <c r="F19" s="260">
        <v>2</v>
      </c>
      <c r="G19" s="261"/>
      <c r="H19" s="260">
        <v>6</v>
      </c>
      <c r="I19" s="261"/>
      <c r="J19" s="260">
        <v>4</v>
      </c>
      <c r="K19" s="261"/>
      <c r="L19" s="256"/>
      <c r="M19" s="257"/>
      <c r="N19" s="256"/>
      <c r="O19" s="257"/>
      <c r="P19" s="185">
        <f t="shared" si="0"/>
        <v>3</v>
      </c>
      <c r="Q19" s="186">
        <f t="shared" si="1"/>
        <v>0</v>
      </c>
      <c r="R19" s="114"/>
      <c r="S19" s="3"/>
      <c r="T19" s="179"/>
      <c r="U19" s="191">
        <f t="shared" si="2"/>
        <v>33</v>
      </c>
      <c r="V19" s="192">
        <f t="shared" si="2"/>
        <v>12</v>
      </c>
      <c r="W19" s="193">
        <f t="shared" si="3"/>
        <v>21</v>
      </c>
      <c r="Y19" s="116">
        <f t="shared" si="4"/>
        <v>11</v>
      </c>
      <c r="Z19" s="117">
        <f t="shared" si="5"/>
        <v>2</v>
      </c>
      <c r="AA19" s="116">
        <f t="shared" si="6"/>
        <v>11</v>
      </c>
      <c r="AB19" s="117">
        <f t="shared" si="7"/>
        <v>6</v>
      </c>
      <c r="AC19" s="116">
        <f t="shared" si="8"/>
        <v>11</v>
      </c>
      <c r="AD19" s="117">
        <f t="shared" si="9"/>
        <v>4</v>
      </c>
      <c r="AE19" s="116">
        <f t="shared" si="10"/>
        <v>0</v>
      </c>
      <c r="AF19" s="117">
        <f t="shared" si="11"/>
        <v>0</v>
      </c>
      <c r="AG19" s="116">
        <f t="shared" si="12"/>
        <v>0</v>
      </c>
      <c r="AH19" s="117">
        <f t="shared" si="13"/>
        <v>0</v>
      </c>
    </row>
    <row r="20" spans="1:34" ht="16.5" thickBot="1">
      <c r="A20" s="181" t="s">
        <v>339</v>
      </c>
      <c r="B20" s="194" t="str">
        <f>IF(B8&gt;"",B8,"")</f>
        <v>Viivi-Mari Vastavuo</v>
      </c>
      <c r="C20" s="195" t="str">
        <f>IF(B10&gt;"",B10,"")</f>
        <v>Elli Rissanen</v>
      </c>
      <c r="D20" s="196"/>
      <c r="E20" s="197"/>
      <c r="F20" s="258">
        <v>4</v>
      </c>
      <c r="G20" s="259"/>
      <c r="H20" s="258">
        <v>6</v>
      </c>
      <c r="I20" s="259"/>
      <c r="J20" s="258">
        <v>3</v>
      </c>
      <c r="K20" s="259"/>
      <c r="L20" s="258"/>
      <c r="M20" s="259"/>
      <c r="N20" s="258"/>
      <c r="O20" s="259"/>
      <c r="P20" s="185">
        <f t="shared" si="0"/>
        <v>3</v>
      </c>
      <c r="Q20" s="186">
        <f t="shared" si="1"/>
        <v>0</v>
      </c>
      <c r="R20" s="114"/>
      <c r="S20" s="3"/>
      <c r="T20" s="179"/>
      <c r="U20" s="191">
        <f t="shared" si="2"/>
        <v>33</v>
      </c>
      <c r="V20" s="192">
        <f t="shared" si="2"/>
        <v>13</v>
      </c>
      <c r="W20" s="193">
        <f t="shared" si="3"/>
        <v>20</v>
      </c>
      <c r="Y20" s="129">
        <f t="shared" si="4"/>
        <v>11</v>
      </c>
      <c r="Z20" s="130">
        <f t="shared" si="5"/>
        <v>4</v>
      </c>
      <c r="AA20" s="129">
        <f t="shared" si="6"/>
        <v>11</v>
      </c>
      <c r="AB20" s="130">
        <f t="shared" si="7"/>
        <v>6</v>
      </c>
      <c r="AC20" s="129">
        <f t="shared" si="8"/>
        <v>11</v>
      </c>
      <c r="AD20" s="130">
        <f t="shared" si="9"/>
        <v>3</v>
      </c>
      <c r="AE20" s="129">
        <f t="shared" si="10"/>
        <v>0</v>
      </c>
      <c r="AF20" s="130">
        <f t="shared" si="11"/>
        <v>0</v>
      </c>
      <c r="AG20" s="129">
        <f t="shared" si="12"/>
        <v>0</v>
      </c>
      <c r="AH20" s="130">
        <f t="shared" si="13"/>
        <v>0</v>
      </c>
    </row>
    <row r="21" spans="1:34" ht="15.75">
      <c r="A21" s="181" t="s">
        <v>362</v>
      </c>
      <c r="B21" s="100" t="str">
        <f>IF(B11&gt;"",B11,"")</f>
        <v>Pihla Eriksson</v>
      </c>
      <c r="C21" s="112" t="str">
        <f>IF(B12&gt;"",B12,"")</f>
        <v>Annika Lundsröm</v>
      </c>
      <c r="D21" s="183"/>
      <c r="E21" s="184"/>
      <c r="F21" s="262">
        <v>-3</v>
      </c>
      <c r="G21" s="263"/>
      <c r="H21" s="262">
        <v>4</v>
      </c>
      <c r="I21" s="263"/>
      <c r="J21" s="262">
        <v>-9</v>
      </c>
      <c r="K21" s="263"/>
      <c r="L21" s="262">
        <v>2</v>
      </c>
      <c r="M21" s="263"/>
      <c r="N21" s="262">
        <v>-8</v>
      </c>
      <c r="O21" s="263"/>
      <c r="P21" s="185">
        <f t="shared" si="0"/>
        <v>2</v>
      </c>
      <c r="Q21" s="186">
        <f t="shared" si="1"/>
        <v>3</v>
      </c>
      <c r="R21" s="114"/>
      <c r="S21" s="3"/>
      <c r="T21" s="179"/>
      <c r="U21" s="191">
        <f t="shared" si="2"/>
        <v>42</v>
      </c>
      <c r="V21" s="192">
        <f t="shared" si="2"/>
        <v>39</v>
      </c>
      <c r="W21" s="193">
        <f t="shared" si="3"/>
        <v>3</v>
      </c>
      <c r="Y21" s="110">
        <f t="shared" si="4"/>
        <v>3</v>
      </c>
      <c r="Z21" s="111">
        <f t="shared" si="5"/>
        <v>11</v>
      </c>
      <c r="AA21" s="110">
        <f t="shared" si="6"/>
        <v>11</v>
      </c>
      <c r="AB21" s="111">
        <f t="shared" si="7"/>
        <v>4</v>
      </c>
      <c r="AC21" s="110">
        <f t="shared" si="8"/>
        <v>9</v>
      </c>
      <c r="AD21" s="111">
        <f t="shared" si="9"/>
        <v>11</v>
      </c>
      <c r="AE21" s="110">
        <f t="shared" si="10"/>
        <v>11</v>
      </c>
      <c r="AF21" s="111">
        <f t="shared" si="11"/>
        <v>2</v>
      </c>
      <c r="AG21" s="110">
        <f t="shared" si="12"/>
        <v>8</v>
      </c>
      <c r="AH21" s="111">
        <f t="shared" si="13"/>
        <v>11</v>
      </c>
    </row>
    <row r="22" spans="1:34" ht="15.75">
      <c r="A22" s="181" t="s">
        <v>342</v>
      </c>
      <c r="B22" s="100" t="str">
        <f>IF(B9&gt;"",B9,"")</f>
        <v>Paju Eriksson</v>
      </c>
      <c r="C22" s="112" t="str">
        <f>IF(B10&gt;"",B10,"")</f>
        <v>Elli Rissanen</v>
      </c>
      <c r="D22" s="190"/>
      <c r="E22" s="184"/>
      <c r="F22" s="260">
        <v>-8</v>
      </c>
      <c r="G22" s="261"/>
      <c r="H22" s="260">
        <v>8</v>
      </c>
      <c r="I22" s="261"/>
      <c r="J22" s="260">
        <v>9</v>
      </c>
      <c r="K22" s="261"/>
      <c r="L22" s="256">
        <v>4</v>
      </c>
      <c r="M22" s="257"/>
      <c r="N22" s="256"/>
      <c r="O22" s="257"/>
      <c r="P22" s="185">
        <f t="shared" si="0"/>
        <v>3</v>
      </c>
      <c r="Q22" s="186">
        <f t="shared" si="1"/>
        <v>1</v>
      </c>
      <c r="R22" s="114"/>
      <c r="S22" s="3"/>
      <c r="T22" s="179"/>
      <c r="U22" s="191">
        <f t="shared" si="2"/>
        <v>41</v>
      </c>
      <c r="V22" s="192">
        <f t="shared" si="2"/>
        <v>32</v>
      </c>
      <c r="W22" s="193">
        <f t="shared" si="3"/>
        <v>9</v>
      </c>
      <c r="Y22" s="116">
        <f t="shared" si="4"/>
        <v>8</v>
      </c>
      <c r="Z22" s="117">
        <f t="shared" si="5"/>
        <v>11</v>
      </c>
      <c r="AA22" s="116">
        <f t="shared" si="6"/>
        <v>11</v>
      </c>
      <c r="AB22" s="117">
        <f t="shared" si="7"/>
        <v>8</v>
      </c>
      <c r="AC22" s="116">
        <f t="shared" si="8"/>
        <v>11</v>
      </c>
      <c r="AD22" s="117">
        <f t="shared" si="9"/>
        <v>9</v>
      </c>
      <c r="AE22" s="116">
        <f t="shared" si="10"/>
        <v>11</v>
      </c>
      <c r="AF22" s="117">
        <f t="shared" si="11"/>
        <v>4</v>
      </c>
      <c r="AG22" s="116">
        <f t="shared" si="12"/>
        <v>0</v>
      </c>
      <c r="AH22" s="117">
        <f t="shared" si="13"/>
        <v>0</v>
      </c>
    </row>
    <row r="23" spans="1:34" ht="16.5" thickBot="1">
      <c r="A23" s="181" t="s">
        <v>363</v>
      </c>
      <c r="B23" s="194" t="str">
        <f>IF(B10&gt;"",B10,"")</f>
        <v>Elli Rissanen</v>
      </c>
      <c r="C23" s="195" t="str">
        <f>IF(B11&gt;"",B11,"")</f>
        <v>Pihla Eriksson</v>
      </c>
      <c r="D23" s="196"/>
      <c r="E23" s="197"/>
      <c r="F23" s="258">
        <v>7</v>
      </c>
      <c r="G23" s="259"/>
      <c r="H23" s="258">
        <v>2</v>
      </c>
      <c r="I23" s="259"/>
      <c r="J23" s="258">
        <v>3</v>
      </c>
      <c r="K23" s="259"/>
      <c r="L23" s="258"/>
      <c r="M23" s="259"/>
      <c r="N23" s="258"/>
      <c r="O23" s="259"/>
      <c r="P23" s="185">
        <f t="shared" si="0"/>
        <v>3</v>
      </c>
      <c r="Q23" s="186">
        <f t="shared" si="1"/>
        <v>0</v>
      </c>
      <c r="R23" s="114"/>
      <c r="S23" s="3"/>
      <c r="T23" s="179"/>
      <c r="U23" s="191">
        <f t="shared" si="2"/>
        <v>33</v>
      </c>
      <c r="V23" s="192">
        <f t="shared" si="2"/>
        <v>12</v>
      </c>
      <c r="W23" s="193">
        <f t="shared" si="3"/>
        <v>21</v>
      </c>
      <c r="Y23" s="116">
        <f t="shared" si="4"/>
        <v>11</v>
      </c>
      <c r="Z23" s="117">
        <f t="shared" si="5"/>
        <v>7</v>
      </c>
      <c r="AA23" s="116">
        <f t="shared" si="6"/>
        <v>11</v>
      </c>
      <c r="AB23" s="117">
        <f t="shared" si="7"/>
        <v>2</v>
      </c>
      <c r="AC23" s="116">
        <f t="shared" si="8"/>
        <v>11</v>
      </c>
      <c r="AD23" s="117">
        <f t="shared" si="9"/>
        <v>3</v>
      </c>
      <c r="AE23" s="116">
        <f t="shared" si="10"/>
        <v>0</v>
      </c>
      <c r="AF23" s="117">
        <f t="shared" si="11"/>
        <v>0</v>
      </c>
      <c r="AG23" s="116">
        <f t="shared" si="12"/>
        <v>0</v>
      </c>
      <c r="AH23" s="117">
        <f t="shared" si="13"/>
        <v>0</v>
      </c>
    </row>
    <row r="24" spans="1:34" ht="16.5" thickBot="1">
      <c r="A24" s="198" t="s">
        <v>343</v>
      </c>
      <c r="B24" s="121" t="str">
        <f>IF(B8&gt;"",B8,"")</f>
        <v>Viivi-Mari Vastavuo</v>
      </c>
      <c r="C24" s="122" t="str">
        <f>IF(B9&gt;"",B9,"")</f>
        <v>Paju Eriksson</v>
      </c>
      <c r="D24" s="199"/>
      <c r="E24" s="200"/>
      <c r="F24" s="254">
        <v>9</v>
      </c>
      <c r="G24" s="255"/>
      <c r="H24" s="254">
        <v>9</v>
      </c>
      <c r="I24" s="255"/>
      <c r="J24" s="254">
        <v>10</v>
      </c>
      <c r="K24" s="255"/>
      <c r="L24" s="254"/>
      <c r="M24" s="255"/>
      <c r="N24" s="254"/>
      <c r="O24" s="255"/>
      <c r="P24" s="201">
        <f t="shared" si="0"/>
        <v>3</v>
      </c>
      <c r="Q24" s="202">
        <f t="shared" si="1"/>
        <v>0</v>
      </c>
      <c r="R24" s="127"/>
      <c r="S24" s="203"/>
      <c r="T24" s="179"/>
      <c r="U24" s="204">
        <f t="shared" si="2"/>
        <v>34</v>
      </c>
      <c r="V24" s="205">
        <f t="shared" si="2"/>
        <v>28</v>
      </c>
      <c r="W24" s="206">
        <f t="shared" si="3"/>
        <v>6</v>
      </c>
      <c r="Y24" s="116">
        <f t="shared" si="4"/>
        <v>11</v>
      </c>
      <c r="Z24" s="117">
        <f t="shared" si="5"/>
        <v>9</v>
      </c>
      <c r="AA24" s="116">
        <f t="shared" si="6"/>
        <v>11</v>
      </c>
      <c r="AB24" s="117">
        <f t="shared" si="7"/>
        <v>9</v>
      </c>
      <c r="AC24" s="116">
        <f t="shared" si="8"/>
        <v>12</v>
      </c>
      <c r="AD24" s="117">
        <f t="shared" si="9"/>
        <v>10</v>
      </c>
      <c r="AE24" s="116">
        <f t="shared" si="10"/>
        <v>0</v>
      </c>
      <c r="AF24" s="117">
        <f t="shared" si="11"/>
        <v>0</v>
      </c>
      <c r="AG24" s="116">
        <f t="shared" si="12"/>
        <v>0</v>
      </c>
      <c r="AH24" s="117">
        <f t="shared" si="13"/>
        <v>0</v>
      </c>
    </row>
    <row r="25" ht="13.5" thickTop="1"/>
  </sheetData>
  <mergeCells count="77">
    <mergeCell ref="N24:O24"/>
    <mergeCell ref="F24:G24"/>
    <mergeCell ref="H24:I24"/>
    <mergeCell ref="J24:K24"/>
    <mergeCell ref="L24:M24"/>
    <mergeCell ref="N22:O22"/>
    <mergeCell ref="F23:G23"/>
    <mergeCell ref="H23:I23"/>
    <mergeCell ref="J23:K23"/>
    <mergeCell ref="L23:M23"/>
    <mergeCell ref="N23:O23"/>
    <mergeCell ref="F22:G22"/>
    <mergeCell ref="H22:I22"/>
    <mergeCell ref="J22:K22"/>
    <mergeCell ref="L22:M22"/>
    <mergeCell ref="N20:O20"/>
    <mergeCell ref="F21:G21"/>
    <mergeCell ref="H21:I21"/>
    <mergeCell ref="J21:K21"/>
    <mergeCell ref="L21:M21"/>
    <mergeCell ref="N21:O21"/>
    <mergeCell ref="F20:G20"/>
    <mergeCell ref="H20:I20"/>
    <mergeCell ref="J20:K20"/>
    <mergeCell ref="L20:M20"/>
    <mergeCell ref="N18:O18"/>
    <mergeCell ref="F19:G19"/>
    <mergeCell ref="H19:I19"/>
    <mergeCell ref="J19:K19"/>
    <mergeCell ref="L19:M19"/>
    <mergeCell ref="N19:O19"/>
    <mergeCell ref="F18:G18"/>
    <mergeCell ref="H18:I18"/>
    <mergeCell ref="J18:K18"/>
    <mergeCell ref="L18:M18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U14:V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R9:S9"/>
    <mergeCell ref="R10:S10"/>
    <mergeCell ref="R11:S11"/>
    <mergeCell ref="R12:S12"/>
    <mergeCell ref="N14:O14"/>
    <mergeCell ref="P14:Q14"/>
    <mergeCell ref="L7:M7"/>
    <mergeCell ref="P7:Q7"/>
    <mergeCell ref="R7:S7"/>
    <mergeCell ref="R8:S8"/>
    <mergeCell ref="D7:E7"/>
    <mergeCell ref="F7:G7"/>
    <mergeCell ref="H7:I7"/>
    <mergeCell ref="J7:K7"/>
    <mergeCell ref="J5:M5"/>
    <mergeCell ref="N5:P5"/>
    <mergeCell ref="Q5:S5"/>
    <mergeCell ref="D6:F6"/>
    <mergeCell ref="G6:I6"/>
    <mergeCell ref="J6:M6"/>
    <mergeCell ref="N6:P6"/>
    <mergeCell ref="Q6:S6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view="pageBreakPreview" zoomScale="60" zoomScaleNormal="75" workbookViewId="0" topLeftCell="A1">
      <selection activeCell="C27" sqref="C27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spans="2:9" ht="12.75">
      <c r="B1" t="s">
        <v>98</v>
      </c>
      <c r="E1" s="13"/>
      <c r="F1" s="13"/>
      <c r="G1" s="13"/>
      <c r="H1" s="13"/>
      <c r="I1" s="13"/>
    </row>
    <row r="2" spans="5:9" ht="12.75">
      <c r="E2" s="13"/>
      <c r="F2" s="13"/>
      <c r="G2" s="13"/>
      <c r="H2" s="13"/>
      <c r="I2" s="13"/>
    </row>
    <row r="3" spans="4:9" ht="12.75">
      <c r="D3" s="13"/>
      <c r="E3" s="13"/>
      <c r="F3" s="13"/>
      <c r="G3" s="13"/>
      <c r="I3" s="13"/>
    </row>
    <row r="4" spans="1:9" ht="12.75">
      <c r="A4" s="2">
        <v>1</v>
      </c>
      <c r="B4" s="2" t="s">
        <v>149</v>
      </c>
      <c r="C4" s="2"/>
      <c r="D4" s="13"/>
      <c r="E4" s="13"/>
      <c r="F4" s="13"/>
      <c r="G4" s="13"/>
      <c r="I4" s="13"/>
    </row>
    <row r="5" spans="1:9" s="3" customFormat="1" ht="12.75">
      <c r="A5" s="2">
        <f>A4+1</f>
        <v>2</v>
      </c>
      <c r="B5" s="2" t="s">
        <v>151</v>
      </c>
      <c r="C5" s="2"/>
      <c r="D5" s="14"/>
      <c r="E5" s="13"/>
      <c r="F5" s="13"/>
      <c r="G5" s="13"/>
      <c r="I5" s="11"/>
    </row>
    <row r="6" spans="1:9" s="3" customFormat="1" ht="12.75">
      <c r="A6" s="2">
        <f>A5+1</f>
        <v>3</v>
      </c>
      <c r="B6" s="2" t="s">
        <v>152</v>
      </c>
      <c r="C6" s="2"/>
      <c r="D6" s="13"/>
      <c r="E6" s="14"/>
      <c r="F6" s="13"/>
      <c r="G6" s="13"/>
      <c r="I6" s="11"/>
    </row>
    <row r="7" spans="1:9" s="3" customFormat="1" ht="12.75">
      <c r="A7" s="2">
        <f>A6+1</f>
        <v>4</v>
      </c>
      <c r="B7" s="2" t="s">
        <v>150</v>
      </c>
      <c r="C7" s="2"/>
      <c r="D7" s="15"/>
      <c r="E7" s="16"/>
      <c r="F7" s="13"/>
      <c r="G7" s="13"/>
      <c r="I7" s="11"/>
    </row>
  </sheetData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55.00390625" style="0" customWidth="1"/>
    <col min="2" max="2" width="49.421875" style="0" customWidth="1"/>
  </cols>
  <sheetData>
    <row r="1" spans="1:2" ht="12.75">
      <c r="A1" t="s">
        <v>736</v>
      </c>
      <c r="B1" t="s">
        <v>49</v>
      </c>
    </row>
    <row r="2" spans="1:2" ht="12.75">
      <c r="A2" t="s">
        <v>747</v>
      </c>
      <c r="B2" t="s">
        <v>748</v>
      </c>
    </row>
    <row r="3" spans="1:2" ht="12.75">
      <c r="A3" t="s">
        <v>776</v>
      </c>
      <c r="B3" t="s">
        <v>749</v>
      </c>
    </row>
    <row r="4" spans="1:2" ht="12.75">
      <c r="A4" t="s">
        <v>777</v>
      </c>
      <c r="B4" t="s">
        <v>750</v>
      </c>
    </row>
    <row r="5" spans="1:2" ht="12.75">
      <c r="A5" t="s">
        <v>778</v>
      </c>
      <c r="B5" t="s">
        <v>750</v>
      </c>
    </row>
    <row r="6" spans="1:2" ht="12.75">
      <c r="A6" t="s">
        <v>779</v>
      </c>
      <c r="B6" t="s">
        <v>751</v>
      </c>
    </row>
    <row r="7" spans="1:2" ht="12.75">
      <c r="A7" t="s">
        <v>780</v>
      </c>
      <c r="B7" t="s">
        <v>751</v>
      </c>
    </row>
    <row r="8" spans="1:2" ht="12.75">
      <c r="A8" t="s">
        <v>781</v>
      </c>
      <c r="B8" t="s">
        <v>751</v>
      </c>
    </row>
    <row r="9" spans="1:2" ht="12.75">
      <c r="A9" t="s">
        <v>782</v>
      </c>
      <c r="B9" t="s">
        <v>751</v>
      </c>
    </row>
    <row r="11" spans="1:2" ht="12.75">
      <c r="A11" t="s">
        <v>737</v>
      </c>
      <c r="B11" t="s">
        <v>49</v>
      </c>
    </row>
    <row r="12" spans="1:2" ht="12.75">
      <c r="A12" t="s">
        <v>760</v>
      </c>
      <c r="B12" t="s">
        <v>752</v>
      </c>
    </row>
    <row r="13" spans="1:2" ht="12.75">
      <c r="A13" t="s">
        <v>761</v>
      </c>
      <c r="B13" t="s">
        <v>753</v>
      </c>
    </row>
    <row r="14" spans="1:2" ht="12.75">
      <c r="A14" t="s">
        <v>762</v>
      </c>
      <c r="B14" t="s">
        <v>749</v>
      </c>
    </row>
    <row r="15" spans="1:2" ht="12.75">
      <c r="A15" t="s">
        <v>763</v>
      </c>
      <c r="B15" t="s">
        <v>749</v>
      </c>
    </row>
    <row r="16" spans="1:2" ht="12.75">
      <c r="A16" t="s">
        <v>764</v>
      </c>
      <c r="B16" t="s">
        <v>750</v>
      </c>
    </row>
    <row r="17" spans="1:2" ht="12.75">
      <c r="A17" t="s">
        <v>765</v>
      </c>
      <c r="B17" t="s">
        <v>750</v>
      </c>
    </row>
    <row r="18" spans="1:2" ht="12.75">
      <c r="A18" t="s">
        <v>766</v>
      </c>
      <c r="B18" t="s">
        <v>750</v>
      </c>
    </row>
    <row r="19" spans="1:2" ht="12.75">
      <c r="A19" t="s">
        <v>767</v>
      </c>
      <c r="B19" t="s">
        <v>750</v>
      </c>
    </row>
    <row r="21" spans="1:2" ht="12.75">
      <c r="A21" t="s">
        <v>738</v>
      </c>
      <c r="B21" t="s">
        <v>49</v>
      </c>
    </row>
    <row r="22" spans="1:2" ht="12.75">
      <c r="A22" t="s">
        <v>768</v>
      </c>
      <c r="B22" t="s">
        <v>754</v>
      </c>
    </row>
    <row r="23" spans="1:2" ht="12.75">
      <c r="A23" t="s">
        <v>769</v>
      </c>
      <c r="B23" t="s">
        <v>756</v>
      </c>
    </row>
    <row r="24" spans="1:2" ht="12.75">
      <c r="A24" t="s">
        <v>770</v>
      </c>
      <c r="B24" t="s">
        <v>755</v>
      </c>
    </row>
    <row r="25" spans="1:2" ht="12.75">
      <c r="A25" t="s">
        <v>771</v>
      </c>
      <c r="B25" t="s">
        <v>755</v>
      </c>
    </row>
    <row r="26" spans="1:2" ht="12.75">
      <c r="A26" t="s">
        <v>772</v>
      </c>
      <c r="B26" t="s">
        <v>757</v>
      </c>
    </row>
    <row r="27" spans="1:2" ht="12.75">
      <c r="A27" t="s">
        <v>773</v>
      </c>
      <c r="B27" t="s">
        <v>757</v>
      </c>
    </row>
    <row r="28" spans="1:2" ht="12.75">
      <c r="A28" t="s">
        <v>774</v>
      </c>
      <c r="B28" t="s">
        <v>757</v>
      </c>
    </row>
    <row r="29" spans="1:2" ht="12.75">
      <c r="A29" t="s">
        <v>775</v>
      </c>
      <c r="B29" t="s">
        <v>757</v>
      </c>
    </row>
    <row r="31" spans="1:2" ht="12.75">
      <c r="A31" t="s">
        <v>739</v>
      </c>
      <c r="B31" t="s">
        <v>49</v>
      </c>
    </row>
    <row r="32" ht="12.75">
      <c r="A32" t="s">
        <v>740</v>
      </c>
    </row>
    <row r="33" ht="12.75">
      <c r="A33" t="s">
        <v>741</v>
      </c>
    </row>
    <row r="34" ht="12.75">
      <c r="A34" t="s">
        <v>742</v>
      </c>
    </row>
    <row r="35" ht="12.75">
      <c r="A35" t="s">
        <v>743</v>
      </c>
    </row>
    <row r="36" ht="12.75">
      <c r="A36" t="s">
        <v>744</v>
      </c>
    </row>
    <row r="37" ht="12.75">
      <c r="A37" t="s">
        <v>745</v>
      </c>
    </row>
    <row r="38" spans="1:2" ht="12.75">
      <c r="A38" t="s">
        <v>759</v>
      </c>
      <c r="B38" t="s">
        <v>758</v>
      </c>
    </row>
    <row r="39" ht="12.75">
      <c r="A39" t="s">
        <v>746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03"/>
  <sheetViews>
    <sheetView view="pageBreakPreview" zoomScale="60" zoomScaleNormal="60" workbookViewId="0" topLeftCell="A49">
      <selection activeCell="B93" sqref="B93:C93"/>
    </sheetView>
  </sheetViews>
  <sheetFormatPr defaultColWidth="9.140625" defaultRowHeight="12.75"/>
  <cols>
    <col min="1" max="1" width="19.140625" style="0" customWidth="1"/>
    <col min="2" max="2" width="19.28125" style="0" customWidth="1"/>
    <col min="3" max="3" width="12.421875" style="0" customWidth="1"/>
  </cols>
  <sheetData>
    <row r="1" ht="12.75">
      <c r="A1" t="s">
        <v>348</v>
      </c>
    </row>
    <row r="3" spans="1:38" ht="13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6.5" thickTop="1">
      <c r="A4" s="32"/>
      <c r="B4" s="33"/>
      <c r="C4" s="34"/>
      <c r="D4" s="34"/>
      <c r="E4" s="34"/>
      <c r="F4" s="35"/>
      <c r="G4" s="34"/>
      <c r="H4" s="36" t="s">
        <v>324</v>
      </c>
      <c r="I4" s="37"/>
      <c r="J4" s="213" t="s">
        <v>23</v>
      </c>
      <c r="K4" s="214"/>
      <c r="L4" s="214"/>
      <c r="M4" s="215"/>
      <c r="N4" s="216" t="s">
        <v>325</v>
      </c>
      <c r="O4" s="217"/>
      <c r="P4" s="217"/>
      <c r="Q4" s="218" t="s">
        <v>4</v>
      </c>
      <c r="R4" s="219"/>
      <c r="S4" s="220"/>
      <c r="AI4" s="13"/>
      <c r="AJ4" s="13"/>
      <c r="AK4" s="13"/>
      <c r="AL4" s="13"/>
    </row>
    <row r="5" spans="1:38" ht="16.5" thickBot="1">
      <c r="A5" s="38"/>
      <c r="B5" s="39"/>
      <c r="C5" s="40" t="s">
        <v>326</v>
      </c>
      <c r="D5" s="232"/>
      <c r="E5" s="233"/>
      <c r="F5" s="234"/>
      <c r="G5" s="235" t="s">
        <v>327</v>
      </c>
      <c r="H5" s="236"/>
      <c r="I5" s="236"/>
      <c r="J5" s="237"/>
      <c r="K5" s="237"/>
      <c r="L5" s="237"/>
      <c r="M5" s="238"/>
      <c r="N5" s="41" t="s">
        <v>328</v>
      </c>
      <c r="O5" s="42"/>
      <c r="P5" s="42"/>
      <c r="Q5" s="222"/>
      <c r="R5" s="222"/>
      <c r="S5" s="223"/>
      <c r="AI5" s="13"/>
      <c r="AJ5" s="13"/>
      <c r="AK5" s="13"/>
      <c r="AL5" s="13"/>
    </row>
    <row r="6" spans="1:38" ht="15.75" thickTop="1">
      <c r="A6" s="43"/>
      <c r="B6" s="44" t="s">
        <v>329</v>
      </c>
      <c r="C6" s="45" t="s">
        <v>330</v>
      </c>
      <c r="D6" s="226" t="s">
        <v>154</v>
      </c>
      <c r="E6" s="227"/>
      <c r="F6" s="226" t="s">
        <v>157</v>
      </c>
      <c r="G6" s="227"/>
      <c r="H6" s="226" t="s">
        <v>331</v>
      </c>
      <c r="I6" s="227"/>
      <c r="J6" s="226" t="s">
        <v>156</v>
      </c>
      <c r="K6" s="227"/>
      <c r="L6" s="226"/>
      <c r="M6" s="227"/>
      <c r="N6" s="46" t="s">
        <v>236</v>
      </c>
      <c r="O6" s="47" t="s">
        <v>332</v>
      </c>
      <c r="P6" s="48" t="s">
        <v>333</v>
      </c>
      <c r="Q6" s="49"/>
      <c r="R6" s="228" t="s">
        <v>50</v>
      </c>
      <c r="S6" s="229"/>
      <c r="U6" s="50" t="s">
        <v>334</v>
      </c>
      <c r="V6" s="51"/>
      <c r="W6" s="52" t="s">
        <v>335</v>
      </c>
      <c r="AI6" s="13"/>
      <c r="AJ6" s="13"/>
      <c r="AK6" s="13"/>
      <c r="AL6" s="13"/>
    </row>
    <row r="7" spans="1:38" ht="12.75">
      <c r="A7" s="53" t="s">
        <v>154</v>
      </c>
      <c r="B7" s="54" t="s">
        <v>121</v>
      </c>
      <c r="C7" s="55" t="s">
        <v>33</v>
      </c>
      <c r="D7" s="56"/>
      <c r="E7" s="57"/>
      <c r="F7" s="58">
        <f>+P17</f>
        <v>3</v>
      </c>
      <c r="G7" s="59">
        <f>+Q17</f>
        <v>0</v>
      </c>
      <c r="H7" s="58">
        <f>P13</f>
        <v>3</v>
      </c>
      <c r="I7" s="59">
        <f>Q13</f>
        <v>0</v>
      </c>
      <c r="J7" s="58">
        <f>P15</f>
      </c>
      <c r="K7" s="59">
        <f>Q15</f>
      </c>
      <c r="L7" s="58"/>
      <c r="M7" s="59"/>
      <c r="N7" s="60">
        <f>IF(SUM(D7:M7)=0,"",COUNTIF(E7:E10,"3"))</f>
        <v>2</v>
      </c>
      <c r="O7" s="61">
        <f>IF(SUM(E7:N7)=0,"",COUNTIF(D7:D10,"3"))</f>
        <v>0</v>
      </c>
      <c r="P7" s="62">
        <f>IF(SUM(D7:M7)=0,"",SUM(E7:E10))</f>
        <v>6</v>
      </c>
      <c r="Q7" s="63">
        <f>IF(SUM(D7:M7)=0,"",SUM(D7:D10))</f>
        <v>0</v>
      </c>
      <c r="R7" s="221"/>
      <c r="S7" s="212"/>
      <c r="U7" s="64">
        <f>+U13+U15+U17</f>
        <v>66</v>
      </c>
      <c r="V7" s="65">
        <f>+V13+V15+V17</f>
        <v>41</v>
      </c>
      <c r="W7" s="66">
        <f>+U7-V7</f>
        <v>25</v>
      </c>
      <c r="AI7" s="13"/>
      <c r="AJ7" s="13"/>
      <c r="AK7" s="13"/>
      <c r="AL7" s="13"/>
    </row>
    <row r="8" spans="1:38" ht="12.75">
      <c r="A8" s="67" t="s">
        <v>157</v>
      </c>
      <c r="B8" s="54" t="s">
        <v>107</v>
      </c>
      <c r="C8" s="68" t="s">
        <v>44</v>
      </c>
      <c r="D8" s="69">
        <f>+Q17</f>
        <v>0</v>
      </c>
      <c r="E8" s="70">
        <f>+P17</f>
        <v>3</v>
      </c>
      <c r="F8" s="71"/>
      <c r="G8" s="72"/>
      <c r="H8" s="69">
        <f>P16</f>
        <v>3</v>
      </c>
      <c r="I8" s="70">
        <f>Q16</f>
        <v>0</v>
      </c>
      <c r="J8" s="69">
        <f>P14</f>
      </c>
      <c r="K8" s="70">
        <f>Q14</f>
      </c>
      <c r="L8" s="69"/>
      <c r="M8" s="70"/>
      <c r="N8" s="60">
        <f>IF(SUM(D8:M8)=0,"",COUNTIF(G7:G10,"3"))</f>
        <v>1</v>
      </c>
      <c r="O8" s="61">
        <f>IF(SUM(E8:N8)=0,"",COUNTIF(F7:F10,"3"))</f>
        <v>1</v>
      </c>
      <c r="P8" s="62">
        <f>IF(SUM(D8:M8)=0,"",SUM(G7:G10))</f>
        <v>3</v>
      </c>
      <c r="Q8" s="63">
        <f>IF(SUM(D8:M8)=0,"",SUM(F7:F10))</f>
        <v>3</v>
      </c>
      <c r="R8" s="221"/>
      <c r="S8" s="212"/>
      <c r="U8" s="64">
        <f>+U14+U16+V17</f>
        <v>54</v>
      </c>
      <c r="V8" s="65">
        <f>+V14+V16+U17</f>
        <v>44</v>
      </c>
      <c r="W8" s="66">
        <f>+U8-V8</f>
        <v>10</v>
      </c>
      <c r="AI8" s="13"/>
      <c r="AJ8" s="13"/>
      <c r="AK8" s="13"/>
      <c r="AL8" s="13"/>
    </row>
    <row r="9" spans="1:38" ht="12.75">
      <c r="A9" s="67" t="s">
        <v>331</v>
      </c>
      <c r="B9" s="54" t="s">
        <v>284</v>
      </c>
      <c r="C9" s="68" t="s">
        <v>170</v>
      </c>
      <c r="D9" s="69">
        <f>+Q13</f>
        <v>0</v>
      </c>
      <c r="E9" s="70">
        <f>+P13</f>
        <v>3</v>
      </c>
      <c r="F9" s="69">
        <f>Q16</f>
        <v>0</v>
      </c>
      <c r="G9" s="70">
        <f>P16</f>
        <v>3</v>
      </c>
      <c r="H9" s="71"/>
      <c r="I9" s="72"/>
      <c r="J9" s="69">
        <f>P18</f>
      </c>
      <c r="K9" s="70">
        <f>Q18</f>
      </c>
      <c r="L9" s="69"/>
      <c r="M9" s="70"/>
      <c r="N9" s="60">
        <f>IF(SUM(D9:M9)=0,"",COUNTIF(I7:I10,"3"))</f>
        <v>0</v>
      </c>
      <c r="O9" s="61">
        <f>IF(SUM(E9:N9)=0,"",COUNTIF(H7:H10,"3"))</f>
        <v>2</v>
      </c>
      <c r="P9" s="62">
        <f>IF(SUM(D9:M9)=0,"",SUM(I7:I10))</f>
        <v>0</v>
      </c>
      <c r="Q9" s="63">
        <f>IF(SUM(D9:M9)=0,"",SUM(H7:H10))</f>
        <v>6</v>
      </c>
      <c r="R9" s="221"/>
      <c r="S9" s="212"/>
      <c r="U9" s="64">
        <f>+V13+V16+U18</f>
        <v>31</v>
      </c>
      <c r="V9" s="65">
        <f>+U13+U16+V18</f>
        <v>66</v>
      </c>
      <c r="W9" s="66">
        <f>+U9-V9</f>
        <v>-35</v>
      </c>
      <c r="AI9" s="13"/>
      <c r="AJ9" s="13"/>
      <c r="AK9" s="13"/>
      <c r="AL9" s="13"/>
    </row>
    <row r="10" spans="1:38" ht="13.5" thickBot="1">
      <c r="A10" s="73" t="s">
        <v>156</v>
      </c>
      <c r="B10" s="74"/>
      <c r="C10" s="75"/>
      <c r="D10" s="76">
        <f>Q15</f>
      </c>
      <c r="E10" s="77">
        <f>P15</f>
      </c>
      <c r="F10" s="76">
        <f>Q14</f>
      </c>
      <c r="G10" s="77">
        <f>P14</f>
      </c>
      <c r="H10" s="76">
        <f>Q18</f>
      </c>
      <c r="I10" s="77">
        <f>P18</f>
      </c>
      <c r="J10" s="78"/>
      <c r="K10" s="79"/>
      <c r="L10" s="76"/>
      <c r="M10" s="77"/>
      <c r="N10" s="80">
        <f>IF(SUM(D10:M10)=0,"",COUNTIF(K7:K10,"3"))</f>
      </c>
      <c r="O10" s="81">
        <f>IF(SUM(E10:N10)=0,"",COUNTIF(J7:J10,"3"))</f>
      </c>
      <c r="P10" s="82">
        <f>IF(SUM(D10:M11)=0,"",SUM(K7:K10))</f>
      </c>
      <c r="Q10" s="83">
        <f>IF(SUM(D10:M10)=0,"",SUM(J7:J10))</f>
      </c>
      <c r="R10" s="224"/>
      <c r="S10" s="225"/>
      <c r="U10" s="64">
        <f>+V14+V15+V18</f>
        <v>0</v>
      </c>
      <c r="V10" s="65">
        <f>+U14+U15+U18</f>
        <v>0</v>
      </c>
      <c r="W10" s="66">
        <f>+U10-V10</f>
        <v>0</v>
      </c>
      <c r="AI10" s="13"/>
      <c r="AJ10" s="13"/>
      <c r="AK10" s="13"/>
      <c r="AL10" s="13"/>
    </row>
    <row r="11" spans="1:38" ht="15.75" thickTop="1">
      <c r="A11" s="84"/>
      <c r="B11" s="85" t="s">
        <v>336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7"/>
      <c r="S11" s="88"/>
      <c r="U11" s="89"/>
      <c r="V11" s="90" t="s">
        <v>337</v>
      </c>
      <c r="W11" s="91">
        <f>SUM(W7:W10)</f>
        <v>0</v>
      </c>
      <c r="X11" s="90" t="str">
        <f>IF(W11=0,"OK","Virhe")</f>
        <v>OK</v>
      </c>
      <c r="AI11" s="13"/>
      <c r="AJ11" s="13"/>
      <c r="AK11" s="13"/>
      <c r="AL11" s="13"/>
    </row>
    <row r="12" spans="1:38" ht="15.75" thickBot="1">
      <c r="A12" s="92"/>
      <c r="B12" s="93" t="s">
        <v>338</v>
      </c>
      <c r="C12" s="94"/>
      <c r="D12" s="94"/>
      <c r="E12" s="95"/>
      <c r="F12" s="248" t="s">
        <v>51</v>
      </c>
      <c r="G12" s="240"/>
      <c r="H12" s="239" t="s">
        <v>52</v>
      </c>
      <c r="I12" s="240"/>
      <c r="J12" s="239" t="s">
        <v>53</v>
      </c>
      <c r="K12" s="240"/>
      <c r="L12" s="239" t="s">
        <v>68</v>
      </c>
      <c r="M12" s="240"/>
      <c r="N12" s="239" t="s">
        <v>69</v>
      </c>
      <c r="O12" s="240"/>
      <c r="P12" s="241" t="s">
        <v>48</v>
      </c>
      <c r="Q12" s="242"/>
      <c r="S12" s="96"/>
      <c r="U12" s="97" t="s">
        <v>334</v>
      </c>
      <c r="V12" s="98"/>
      <c r="W12" s="52" t="s">
        <v>335</v>
      </c>
      <c r="AI12" s="13"/>
      <c r="AJ12" s="13"/>
      <c r="AK12" s="13"/>
      <c r="AL12" s="13"/>
    </row>
    <row r="13" spans="1:38" ht="15.75">
      <c r="A13" s="99" t="s">
        <v>339</v>
      </c>
      <c r="B13" s="100" t="str">
        <f>IF(B7&gt;"",B7,"")</f>
        <v>Dmitry Vyskubov</v>
      </c>
      <c r="C13" s="101" t="str">
        <f>IF(B9&gt;"",B9,"")</f>
        <v>Jami Villgren</v>
      </c>
      <c r="D13" s="86"/>
      <c r="E13" s="102"/>
      <c r="F13" s="245">
        <v>7</v>
      </c>
      <c r="G13" s="246"/>
      <c r="H13" s="243">
        <v>6</v>
      </c>
      <c r="I13" s="244"/>
      <c r="J13" s="243">
        <v>7</v>
      </c>
      <c r="K13" s="244"/>
      <c r="L13" s="243"/>
      <c r="M13" s="244"/>
      <c r="N13" s="247"/>
      <c r="O13" s="244"/>
      <c r="P13" s="103">
        <f aca="true" t="shared" si="0" ref="P13:P18">IF(COUNT(F13:N13)=0,"",COUNTIF(F13:N13,"&gt;=0"))</f>
        <v>3</v>
      </c>
      <c r="Q13" s="104">
        <f aca="true" t="shared" si="1" ref="Q13:Q18">IF(COUNT(F13:N13)=0,"",(IF(LEFT(F13,1)="-",1,0)+IF(LEFT(H13,1)="-",1,0)+IF(LEFT(J13,1)="-",1,0)+IF(LEFT(L13,1)="-",1,0)+IF(LEFT(N13,1)="-",1,0)))</f>
        <v>0</v>
      </c>
      <c r="R13" s="105"/>
      <c r="S13" s="106"/>
      <c r="U13" s="107">
        <f aca="true" t="shared" si="2" ref="U13:V18">+Y13+AA13+AC13+AE13+AG13</f>
        <v>33</v>
      </c>
      <c r="V13" s="108">
        <f t="shared" si="2"/>
        <v>20</v>
      </c>
      <c r="W13" s="109">
        <f aca="true" t="shared" si="3" ref="W13:W18">+U13-V13</f>
        <v>13</v>
      </c>
      <c r="Y13" s="110">
        <f aca="true" t="shared" si="4" ref="Y13:Y18">IF(F13="",0,IF(LEFT(F13,1)="-",ABS(F13),(IF(F13&gt;9,F13+2,11))))</f>
        <v>11</v>
      </c>
      <c r="Z13" s="111">
        <f aca="true" t="shared" si="5" ref="Z13:Z18">IF(F13="",0,IF(LEFT(F13,1)="-",(IF(ABS(F13)&gt;9,(ABS(F13)+2),11)),F13))</f>
        <v>7</v>
      </c>
      <c r="AA13" s="110">
        <f aca="true" t="shared" si="6" ref="AA13:AA18">IF(H13="",0,IF(LEFT(H13,1)="-",ABS(H13),(IF(H13&gt;9,H13+2,11))))</f>
        <v>11</v>
      </c>
      <c r="AB13" s="111">
        <f aca="true" t="shared" si="7" ref="AB13:AB18">IF(H13="",0,IF(LEFT(H13,1)="-",(IF(ABS(H13)&gt;9,(ABS(H13)+2),11)),H13))</f>
        <v>6</v>
      </c>
      <c r="AC13" s="110">
        <f aca="true" t="shared" si="8" ref="AC13:AC18">IF(J13="",0,IF(LEFT(J13,1)="-",ABS(J13),(IF(J13&gt;9,J13+2,11))))</f>
        <v>11</v>
      </c>
      <c r="AD13" s="111">
        <f aca="true" t="shared" si="9" ref="AD13:AD18">IF(J13="",0,IF(LEFT(J13,1)="-",(IF(ABS(J13)&gt;9,(ABS(J13)+2),11)),J13))</f>
        <v>7</v>
      </c>
      <c r="AE13" s="110">
        <f aca="true" t="shared" si="10" ref="AE13:AE18">IF(L13="",0,IF(LEFT(L13,1)="-",ABS(L13),(IF(L13&gt;9,L13+2,11))))</f>
        <v>0</v>
      </c>
      <c r="AF13" s="111">
        <f aca="true" t="shared" si="11" ref="AF13:AF18">IF(L13="",0,IF(LEFT(L13,1)="-",(IF(ABS(L13)&gt;9,(ABS(L13)+2),11)),L13))</f>
        <v>0</v>
      </c>
      <c r="AG13" s="110">
        <f aca="true" t="shared" si="12" ref="AG13:AG18">IF(N13="",0,IF(LEFT(N13,1)="-",ABS(N13),(IF(N13&gt;9,N13+2,11))))</f>
        <v>0</v>
      </c>
      <c r="AH13" s="111">
        <f aca="true" t="shared" si="13" ref="AH13:AH18">IF(N13="",0,IF(LEFT(N13,1)="-",(IF(ABS(N13)&gt;9,(ABS(N13)+2),11)),N13))</f>
        <v>0</v>
      </c>
      <c r="AI13" s="13"/>
      <c r="AJ13" s="13"/>
      <c r="AK13" s="13"/>
      <c r="AL13" s="13"/>
    </row>
    <row r="14" spans="1:38" ht="15.75">
      <c r="A14" s="99" t="s">
        <v>340</v>
      </c>
      <c r="B14" s="100" t="str">
        <f>IF(B8&gt;"",B8,"")</f>
        <v>Sami Ruohonen</v>
      </c>
      <c r="C14" s="112">
        <f>IF(B10&gt;"",B10,"")</f>
      </c>
      <c r="D14" s="113"/>
      <c r="E14" s="102"/>
      <c r="F14" s="249"/>
      <c r="G14" s="250"/>
      <c r="H14" s="249"/>
      <c r="I14" s="250"/>
      <c r="J14" s="249"/>
      <c r="K14" s="250"/>
      <c r="L14" s="249"/>
      <c r="M14" s="250"/>
      <c r="N14" s="249"/>
      <c r="O14" s="250"/>
      <c r="P14" s="103">
        <f t="shared" si="0"/>
      </c>
      <c r="Q14" s="104">
        <f t="shared" si="1"/>
      </c>
      <c r="R14" s="114"/>
      <c r="S14" s="115"/>
      <c r="U14" s="107">
        <f t="shared" si="2"/>
        <v>0</v>
      </c>
      <c r="V14" s="108">
        <f t="shared" si="2"/>
        <v>0</v>
      </c>
      <c r="W14" s="109">
        <f t="shared" si="3"/>
        <v>0</v>
      </c>
      <c r="Y14" s="116">
        <f t="shared" si="4"/>
        <v>0</v>
      </c>
      <c r="Z14" s="117">
        <f t="shared" si="5"/>
        <v>0</v>
      </c>
      <c r="AA14" s="116">
        <f t="shared" si="6"/>
        <v>0</v>
      </c>
      <c r="AB14" s="117">
        <f t="shared" si="7"/>
        <v>0</v>
      </c>
      <c r="AC14" s="116">
        <f t="shared" si="8"/>
        <v>0</v>
      </c>
      <c r="AD14" s="117">
        <f t="shared" si="9"/>
        <v>0</v>
      </c>
      <c r="AE14" s="116">
        <f t="shared" si="10"/>
        <v>0</v>
      </c>
      <c r="AF14" s="117">
        <f t="shared" si="11"/>
        <v>0</v>
      </c>
      <c r="AG14" s="116">
        <f t="shared" si="12"/>
        <v>0</v>
      </c>
      <c r="AH14" s="117">
        <f t="shared" si="13"/>
        <v>0</v>
      </c>
      <c r="AI14" s="13"/>
      <c r="AJ14" s="13"/>
      <c r="AK14" s="13"/>
      <c r="AL14" s="13"/>
    </row>
    <row r="15" spans="1:38" ht="16.5" thickBot="1">
      <c r="A15" s="99" t="s">
        <v>341</v>
      </c>
      <c r="B15" s="118" t="str">
        <f>IF(B7&gt;"",B7,"")</f>
        <v>Dmitry Vyskubov</v>
      </c>
      <c r="C15" s="119">
        <f>IF(B10&gt;"",B10,"")</f>
      </c>
      <c r="D15" s="94"/>
      <c r="E15" s="95"/>
      <c r="F15" s="251"/>
      <c r="G15" s="252"/>
      <c r="H15" s="251"/>
      <c r="I15" s="252"/>
      <c r="J15" s="251"/>
      <c r="K15" s="252"/>
      <c r="L15" s="251"/>
      <c r="M15" s="252"/>
      <c r="N15" s="251"/>
      <c r="O15" s="252"/>
      <c r="P15" s="103">
        <f t="shared" si="0"/>
      </c>
      <c r="Q15" s="104">
        <f t="shared" si="1"/>
      </c>
      <c r="R15" s="114"/>
      <c r="S15" s="115"/>
      <c r="U15" s="107">
        <f t="shared" si="2"/>
        <v>0</v>
      </c>
      <c r="V15" s="108">
        <f t="shared" si="2"/>
        <v>0</v>
      </c>
      <c r="W15" s="109">
        <f t="shared" si="3"/>
        <v>0</v>
      </c>
      <c r="Y15" s="116">
        <f t="shared" si="4"/>
        <v>0</v>
      </c>
      <c r="Z15" s="117">
        <f t="shared" si="5"/>
        <v>0</v>
      </c>
      <c r="AA15" s="116">
        <f t="shared" si="6"/>
        <v>0</v>
      </c>
      <c r="AB15" s="117">
        <f t="shared" si="7"/>
        <v>0</v>
      </c>
      <c r="AC15" s="116">
        <f t="shared" si="8"/>
        <v>0</v>
      </c>
      <c r="AD15" s="117">
        <f t="shared" si="9"/>
        <v>0</v>
      </c>
      <c r="AE15" s="116">
        <f t="shared" si="10"/>
        <v>0</v>
      </c>
      <c r="AF15" s="117">
        <f t="shared" si="11"/>
        <v>0</v>
      </c>
      <c r="AG15" s="116">
        <f t="shared" si="12"/>
        <v>0</v>
      </c>
      <c r="AH15" s="117">
        <f t="shared" si="13"/>
        <v>0</v>
      </c>
      <c r="AI15" s="13"/>
      <c r="AJ15" s="13"/>
      <c r="AK15" s="13"/>
      <c r="AL15" s="13"/>
    </row>
    <row r="16" spans="1:38" ht="15.75">
      <c r="A16" s="99" t="s">
        <v>342</v>
      </c>
      <c r="B16" s="100" t="str">
        <f>IF(B8&gt;"",B8,"")</f>
        <v>Sami Ruohonen</v>
      </c>
      <c r="C16" s="112" t="str">
        <f>IF(B9&gt;"",B9,"")</f>
        <v>Jami Villgren</v>
      </c>
      <c r="D16" s="86"/>
      <c r="E16" s="102"/>
      <c r="F16" s="243">
        <v>4</v>
      </c>
      <c r="G16" s="244"/>
      <c r="H16" s="243">
        <v>0</v>
      </c>
      <c r="I16" s="244"/>
      <c r="J16" s="243">
        <v>7</v>
      </c>
      <c r="K16" s="244"/>
      <c r="L16" s="243"/>
      <c r="M16" s="244"/>
      <c r="N16" s="243"/>
      <c r="O16" s="244"/>
      <c r="P16" s="103">
        <f t="shared" si="0"/>
        <v>3</v>
      </c>
      <c r="Q16" s="104">
        <f t="shared" si="1"/>
        <v>0</v>
      </c>
      <c r="R16" s="114"/>
      <c r="S16" s="115"/>
      <c r="U16" s="107">
        <f t="shared" si="2"/>
        <v>33</v>
      </c>
      <c r="V16" s="108">
        <f t="shared" si="2"/>
        <v>11</v>
      </c>
      <c r="W16" s="109">
        <f t="shared" si="3"/>
        <v>22</v>
      </c>
      <c r="Y16" s="116">
        <f t="shared" si="4"/>
        <v>11</v>
      </c>
      <c r="Z16" s="117">
        <f t="shared" si="5"/>
        <v>4</v>
      </c>
      <c r="AA16" s="116">
        <f t="shared" si="6"/>
        <v>11</v>
      </c>
      <c r="AB16" s="117">
        <f t="shared" si="7"/>
        <v>0</v>
      </c>
      <c r="AC16" s="116">
        <f t="shared" si="8"/>
        <v>11</v>
      </c>
      <c r="AD16" s="117">
        <f t="shared" si="9"/>
        <v>7</v>
      </c>
      <c r="AE16" s="116">
        <f t="shared" si="10"/>
        <v>0</v>
      </c>
      <c r="AF16" s="117">
        <f t="shared" si="11"/>
        <v>0</v>
      </c>
      <c r="AG16" s="116">
        <f t="shared" si="12"/>
        <v>0</v>
      </c>
      <c r="AH16" s="117">
        <f t="shared" si="13"/>
        <v>0</v>
      </c>
      <c r="AI16" s="13"/>
      <c r="AJ16" s="13"/>
      <c r="AK16" s="13"/>
      <c r="AL16" s="13"/>
    </row>
    <row r="17" spans="1:38" ht="15.75">
      <c r="A17" s="99" t="s">
        <v>343</v>
      </c>
      <c r="B17" s="100" t="str">
        <f>IF(B7&gt;"",B7,"")</f>
        <v>Dmitry Vyskubov</v>
      </c>
      <c r="C17" s="112" t="str">
        <f>IF(B8&gt;"",B8,"")</f>
        <v>Sami Ruohonen</v>
      </c>
      <c r="D17" s="113"/>
      <c r="E17" s="102"/>
      <c r="F17" s="249">
        <v>5</v>
      </c>
      <c r="G17" s="250"/>
      <c r="H17" s="249">
        <v>9</v>
      </c>
      <c r="I17" s="250"/>
      <c r="J17" s="253">
        <v>7</v>
      </c>
      <c r="K17" s="250"/>
      <c r="L17" s="249"/>
      <c r="M17" s="250"/>
      <c r="N17" s="249"/>
      <c r="O17" s="250"/>
      <c r="P17" s="103">
        <f t="shared" si="0"/>
        <v>3</v>
      </c>
      <c r="Q17" s="104">
        <f t="shared" si="1"/>
        <v>0</v>
      </c>
      <c r="R17" s="114"/>
      <c r="S17" s="115"/>
      <c r="U17" s="107">
        <f t="shared" si="2"/>
        <v>33</v>
      </c>
      <c r="V17" s="108">
        <f t="shared" si="2"/>
        <v>21</v>
      </c>
      <c r="W17" s="109">
        <f t="shared" si="3"/>
        <v>12</v>
      </c>
      <c r="Y17" s="116">
        <f t="shared" si="4"/>
        <v>11</v>
      </c>
      <c r="Z17" s="117">
        <f t="shared" si="5"/>
        <v>5</v>
      </c>
      <c r="AA17" s="116">
        <f t="shared" si="6"/>
        <v>11</v>
      </c>
      <c r="AB17" s="117">
        <f t="shared" si="7"/>
        <v>9</v>
      </c>
      <c r="AC17" s="116">
        <f t="shared" si="8"/>
        <v>11</v>
      </c>
      <c r="AD17" s="117">
        <f t="shared" si="9"/>
        <v>7</v>
      </c>
      <c r="AE17" s="116">
        <f t="shared" si="10"/>
        <v>0</v>
      </c>
      <c r="AF17" s="117">
        <f t="shared" si="11"/>
        <v>0</v>
      </c>
      <c r="AG17" s="116">
        <f t="shared" si="12"/>
        <v>0</v>
      </c>
      <c r="AH17" s="117">
        <f t="shared" si="13"/>
        <v>0</v>
      </c>
      <c r="AI17" s="13"/>
      <c r="AJ17" s="13"/>
      <c r="AK17" s="13"/>
      <c r="AL17" s="13"/>
    </row>
    <row r="18" spans="1:38" ht="16.5" thickBot="1">
      <c r="A18" s="120" t="s">
        <v>344</v>
      </c>
      <c r="B18" s="121" t="str">
        <f>IF(B9&gt;"",B9,"")</f>
        <v>Jami Villgren</v>
      </c>
      <c r="C18" s="122">
        <f>IF(B10&gt;"",B10,"")</f>
      </c>
      <c r="D18" s="123"/>
      <c r="E18" s="124"/>
      <c r="F18" s="230"/>
      <c r="G18" s="231"/>
      <c r="H18" s="230"/>
      <c r="I18" s="231"/>
      <c r="J18" s="230"/>
      <c r="K18" s="231"/>
      <c r="L18" s="230"/>
      <c r="M18" s="231"/>
      <c r="N18" s="230"/>
      <c r="O18" s="231"/>
      <c r="P18" s="125">
        <f t="shared" si="0"/>
      </c>
      <c r="Q18" s="126">
        <f t="shared" si="1"/>
      </c>
      <c r="R18" s="127"/>
      <c r="S18" s="128"/>
      <c r="U18" s="107">
        <f t="shared" si="2"/>
        <v>0</v>
      </c>
      <c r="V18" s="108">
        <f t="shared" si="2"/>
        <v>0</v>
      </c>
      <c r="W18" s="109">
        <f t="shared" si="3"/>
        <v>0</v>
      </c>
      <c r="Y18" s="129">
        <f t="shared" si="4"/>
        <v>0</v>
      </c>
      <c r="Z18" s="130">
        <f t="shared" si="5"/>
        <v>0</v>
      </c>
      <c r="AA18" s="129">
        <f t="shared" si="6"/>
        <v>0</v>
      </c>
      <c r="AB18" s="130">
        <f t="shared" si="7"/>
        <v>0</v>
      </c>
      <c r="AC18" s="129">
        <f t="shared" si="8"/>
        <v>0</v>
      </c>
      <c r="AD18" s="130">
        <f t="shared" si="9"/>
        <v>0</v>
      </c>
      <c r="AE18" s="129">
        <f t="shared" si="10"/>
        <v>0</v>
      </c>
      <c r="AF18" s="130">
        <f t="shared" si="11"/>
        <v>0</v>
      </c>
      <c r="AG18" s="129">
        <f t="shared" si="12"/>
        <v>0</v>
      </c>
      <c r="AH18" s="130">
        <f t="shared" si="13"/>
        <v>0</v>
      </c>
      <c r="AI18" s="13"/>
      <c r="AJ18" s="13"/>
      <c r="AK18" s="13"/>
      <c r="AL18" s="13"/>
    </row>
    <row r="19" spans="1:38" ht="13.5" thickTop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ht="13.5" thickBo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</row>
    <row r="21" spans="1:38" ht="16.5" thickTop="1">
      <c r="A21" s="32"/>
      <c r="B21" s="33"/>
      <c r="C21" s="34"/>
      <c r="D21" s="34"/>
      <c r="E21" s="34"/>
      <c r="F21" s="35"/>
      <c r="G21" s="34"/>
      <c r="H21" s="36" t="s">
        <v>324</v>
      </c>
      <c r="I21" s="37"/>
      <c r="J21" s="213" t="s">
        <v>23</v>
      </c>
      <c r="K21" s="214"/>
      <c r="L21" s="214"/>
      <c r="M21" s="215"/>
      <c r="N21" s="216" t="s">
        <v>325</v>
      </c>
      <c r="O21" s="217"/>
      <c r="P21" s="217"/>
      <c r="Q21" s="218" t="s">
        <v>8</v>
      </c>
      <c r="R21" s="219"/>
      <c r="S21" s="220"/>
      <c r="AI21" s="13"/>
      <c r="AJ21" s="13"/>
      <c r="AK21" s="13"/>
      <c r="AL21" s="13"/>
    </row>
    <row r="22" spans="1:38" ht="16.5" thickBot="1">
      <c r="A22" s="38"/>
      <c r="B22" s="39"/>
      <c r="C22" s="40" t="s">
        <v>326</v>
      </c>
      <c r="D22" s="232"/>
      <c r="E22" s="233"/>
      <c r="F22" s="234"/>
      <c r="G22" s="235" t="s">
        <v>327</v>
      </c>
      <c r="H22" s="236"/>
      <c r="I22" s="236"/>
      <c r="J22" s="237"/>
      <c r="K22" s="237"/>
      <c r="L22" s="237"/>
      <c r="M22" s="238"/>
      <c r="N22" s="41" t="s">
        <v>328</v>
      </c>
      <c r="O22" s="42"/>
      <c r="P22" s="42"/>
      <c r="Q22" s="222"/>
      <c r="R22" s="222"/>
      <c r="S22" s="223"/>
      <c r="AI22" s="13"/>
      <c r="AJ22" s="13"/>
      <c r="AK22" s="13"/>
      <c r="AL22" s="13"/>
    </row>
    <row r="23" spans="1:38" ht="15.75" thickTop="1">
      <c r="A23" s="43"/>
      <c r="B23" s="44" t="s">
        <v>329</v>
      </c>
      <c r="C23" s="45" t="s">
        <v>330</v>
      </c>
      <c r="D23" s="226" t="s">
        <v>154</v>
      </c>
      <c r="E23" s="227"/>
      <c r="F23" s="226" t="s">
        <v>157</v>
      </c>
      <c r="G23" s="227"/>
      <c r="H23" s="226" t="s">
        <v>331</v>
      </c>
      <c r="I23" s="227"/>
      <c r="J23" s="226" t="s">
        <v>156</v>
      </c>
      <c r="K23" s="227"/>
      <c r="L23" s="226"/>
      <c r="M23" s="227"/>
      <c r="N23" s="46" t="s">
        <v>236</v>
      </c>
      <c r="O23" s="47" t="s">
        <v>332</v>
      </c>
      <c r="P23" s="48" t="s">
        <v>333</v>
      </c>
      <c r="Q23" s="49"/>
      <c r="R23" s="228" t="s">
        <v>50</v>
      </c>
      <c r="S23" s="229"/>
      <c r="U23" s="50" t="s">
        <v>334</v>
      </c>
      <c r="V23" s="51"/>
      <c r="W23" s="52" t="s">
        <v>335</v>
      </c>
      <c r="AI23" s="13"/>
      <c r="AJ23" s="13"/>
      <c r="AK23" s="13"/>
      <c r="AL23" s="13"/>
    </row>
    <row r="24" spans="1:38" ht="12.75">
      <c r="A24" s="53" t="s">
        <v>154</v>
      </c>
      <c r="B24" s="54" t="s">
        <v>200</v>
      </c>
      <c r="C24" s="55" t="s">
        <v>39</v>
      </c>
      <c r="D24" s="56"/>
      <c r="E24" s="57"/>
      <c r="F24" s="58">
        <f>+P34</f>
        <v>3</v>
      </c>
      <c r="G24" s="59">
        <f>+Q34</f>
        <v>1</v>
      </c>
      <c r="H24" s="58">
        <f>P30</f>
        <v>3</v>
      </c>
      <c r="I24" s="59">
        <f>Q30</f>
        <v>0</v>
      </c>
      <c r="J24" s="58">
        <f>P32</f>
      </c>
      <c r="K24" s="59">
        <f>Q32</f>
      </c>
      <c r="L24" s="58"/>
      <c r="M24" s="59"/>
      <c r="N24" s="60">
        <f>IF(SUM(D24:M24)=0,"",COUNTIF(E24:E27,"3"))</f>
        <v>2</v>
      </c>
      <c r="O24" s="61">
        <f>IF(SUM(E24:N24)=0,"",COUNTIF(D24:D27,"3"))</f>
        <v>0</v>
      </c>
      <c r="P24" s="62">
        <f>IF(SUM(D24:M24)=0,"",SUM(E24:E27))</f>
        <v>6</v>
      </c>
      <c r="Q24" s="63">
        <f>IF(SUM(D24:M24)=0,"",SUM(D24:D27))</f>
        <v>1</v>
      </c>
      <c r="R24" s="221"/>
      <c r="S24" s="212"/>
      <c r="U24" s="64">
        <f>+U30+U32+U34</f>
        <v>69</v>
      </c>
      <c r="V24" s="65">
        <f>+V30+V32+V34</f>
        <v>37</v>
      </c>
      <c r="W24" s="66">
        <f>+U24-V24</f>
        <v>32</v>
      </c>
      <c r="AI24" s="13"/>
      <c r="AJ24" s="13"/>
      <c r="AK24" s="13"/>
      <c r="AL24" s="13"/>
    </row>
    <row r="25" spans="1:38" ht="12.75">
      <c r="A25" s="67" t="s">
        <v>157</v>
      </c>
      <c r="B25" s="54" t="s">
        <v>41</v>
      </c>
      <c r="C25" s="68" t="s">
        <v>135</v>
      </c>
      <c r="D25" s="69">
        <f>+Q34</f>
        <v>1</v>
      </c>
      <c r="E25" s="70">
        <f>+P34</f>
        <v>3</v>
      </c>
      <c r="F25" s="71"/>
      <c r="G25" s="72"/>
      <c r="H25" s="69">
        <f>P33</f>
        <v>3</v>
      </c>
      <c r="I25" s="70">
        <f>Q33</f>
        <v>0</v>
      </c>
      <c r="J25" s="69">
        <f>P31</f>
      </c>
      <c r="K25" s="70">
        <f>Q31</f>
      </c>
      <c r="L25" s="69"/>
      <c r="M25" s="70"/>
      <c r="N25" s="60">
        <f>IF(SUM(D25:M25)=0,"",COUNTIF(G24:G27,"3"))</f>
        <v>1</v>
      </c>
      <c r="O25" s="61">
        <f>IF(SUM(E25:N25)=0,"",COUNTIF(F24:F27,"3"))</f>
        <v>1</v>
      </c>
      <c r="P25" s="62">
        <f>IF(SUM(D25:M25)=0,"",SUM(G24:G27))</f>
        <v>4</v>
      </c>
      <c r="Q25" s="63">
        <f>IF(SUM(D25:M25)=0,"",SUM(F24:F27))</f>
        <v>3</v>
      </c>
      <c r="R25" s="221"/>
      <c r="S25" s="212"/>
      <c r="U25" s="64">
        <f>+U31+U33+V34</f>
        <v>58</v>
      </c>
      <c r="V25" s="65">
        <f>+V31+V33+U34</f>
        <v>54</v>
      </c>
      <c r="W25" s="66">
        <f>+U25-V25</f>
        <v>4</v>
      </c>
      <c r="AI25" s="13"/>
      <c r="AJ25" s="13"/>
      <c r="AK25" s="13"/>
      <c r="AL25" s="13"/>
    </row>
    <row r="26" spans="1:38" ht="13.5" thickBot="1">
      <c r="A26" s="67" t="s">
        <v>331</v>
      </c>
      <c r="B26" s="74" t="s">
        <v>192</v>
      </c>
      <c r="C26" s="75" t="s">
        <v>170</v>
      </c>
      <c r="D26" s="69">
        <f>+Q30</f>
        <v>0</v>
      </c>
      <c r="E26" s="70">
        <f>+P30</f>
        <v>3</v>
      </c>
      <c r="F26" s="69">
        <f>Q33</f>
        <v>0</v>
      </c>
      <c r="G26" s="70">
        <f>P33</f>
        <v>3</v>
      </c>
      <c r="H26" s="71"/>
      <c r="I26" s="72"/>
      <c r="J26" s="69">
        <f>P35</f>
      </c>
      <c r="K26" s="70">
        <f>Q35</f>
      </c>
      <c r="L26" s="69"/>
      <c r="M26" s="70"/>
      <c r="N26" s="60">
        <f>IF(SUM(D26:M26)=0,"",COUNTIF(I24:I27,"3"))</f>
        <v>0</v>
      </c>
      <c r="O26" s="61">
        <f>IF(SUM(E26:N26)=0,"",COUNTIF(H24:H27,"3"))</f>
        <v>2</v>
      </c>
      <c r="P26" s="62">
        <f>IF(SUM(D26:M26)=0,"",SUM(I24:I27))</f>
        <v>0</v>
      </c>
      <c r="Q26" s="63">
        <f>IF(SUM(D26:M26)=0,"",SUM(H24:H27))</f>
        <v>6</v>
      </c>
      <c r="R26" s="221"/>
      <c r="S26" s="212"/>
      <c r="U26" s="64">
        <f>+V30+V33+U35</f>
        <v>30</v>
      </c>
      <c r="V26" s="65">
        <f>+U30+U33+V35</f>
        <v>66</v>
      </c>
      <c r="W26" s="66">
        <f>+U26-V26</f>
        <v>-36</v>
      </c>
      <c r="AI26" s="13"/>
      <c r="AJ26" s="13"/>
      <c r="AK26" s="13"/>
      <c r="AL26" s="13"/>
    </row>
    <row r="27" spans="1:38" ht="14.25" thickBot="1" thickTop="1">
      <c r="A27" s="73" t="s">
        <v>156</v>
      </c>
      <c r="B27" s="74"/>
      <c r="C27" s="75"/>
      <c r="D27" s="76">
        <f>Q32</f>
      </c>
      <c r="E27" s="77">
        <f>P32</f>
      </c>
      <c r="F27" s="76">
        <f>Q31</f>
      </c>
      <c r="G27" s="77">
        <f>P31</f>
      </c>
      <c r="H27" s="76">
        <f>Q35</f>
      </c>
      <c r="I27" s="77">
        <f>P35</f>
      </c>
      <c r="J27" s="78"/>
      <c r="K27" s="79"/>
      <c r="L27" s="76"/>
      <c r="M27" s="77"/>
      <c r="N27" s="80">
        <f>IF(SUM(D27:M27)=0,"",COUNTIF(K24:K27,"3"))</f>
      </c>
      <c r="O27" s="81">
        <f>IF(SUM(E27:N27)=0,"",COUNTIF(J24:J27,"3"))</f>
      </c>
      <c r="P27" s="82">
        <f>IF(SUM(D27:M28)=0,"",SUM(K24:K27))</f>
      </c>
      <c r="Q27" s="83">
        <f>IF(SUM(D27:M27)=0,"",SUM(J24:J27))</f>
      </c>
      <c r="R27" s="224"/>
      <c r="S27" s="225"/>
      <c r="U27" s="64">
        <f>+V31+V32+V35</f>
        <v>0</v>
      </c>
      <c r="V27" s="65">
        <f>+U31+U32+U35</f>
        <v>0</v>
      </c>
      <c r="W27" s="66">
        <f>+U27-V27</f>
        <v>0</v>
      </c>
      <c r="AI27" s="13"/>
      <c r="AJ27" s="13"/>
      <c r="AK27" s="13"/>
      <c r="AL27" s="13"/>
    </row>
    <row r="28" spans="1:38" ht="15.75" thickTop="1">
      <c r="A28" s="84"/>
      <c r="B28" s="85" t="s">
        <v>336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7"/>
      <c r="S28" s="88"/>
      <c r="U28" s="89"/>
      <c r="V28" s="90" t="s">
        <v>337</v>
      </c>
      <c r="W28" s="91">
        <f>SUM(W24:W27)</f>
        <v>0</v>
      </c>
      <c r="X28" s="90" t="str">
        <f>IF(W28=0,"OK","Virhe")</f>
        <v>OK</v>
      </c>
      <c r="AI28" s="13"/>
      <c r="AJ28" s="13"/>
      <c r="AK28" s="13"/>
      <c r="AL28" s="13"/>
    </row>
    <row r="29" spans="1:38" ht="15.75" thickBot="1">
      <c r="A29" s="92"/>
      <c r="B29" s="93" t="s">
        <v>338</v>
      </c>
      <c r="C29" s="94"/>
      <c r="D29" s="94"/>
      <c r="E29" s="95"/>
      <c r="F29" s="248" t="s">
        <v>51</v>
      </c>
      <c r="G29" s="240"/>
      <c r="H29" s="239" t="s">
        <v>52</v>
      </c>
      <c r="I29" s="240"/>
      <c r="J29" s="239" t="s">
        <v>53</v>
      </c>
      <c r="K29" s="240"/>
      <c r="L29" s="239" t="s">
        <v>68</v>
      </c>
      <c r="M29" s="240"/>
      <c r="N29" s="239" t="s">
        <v>69</v>
      </c>
      <c r="O29" s="240"/>
      <c r="P29" s="241" t="s">
        <v>48</v>
      </c>
      <c r="Q29" s="242"/>
      <c r="S29" s="96"/>
      <c r="U29" s="97" t="s">
        <v>334</v>
      </c>
      <c r="V29" s="98"/>
      <c r="W29" s="52" t="s">
        <v>335</v>
      </c>
      <c r="AI29" s="13"/>
      <c r="AJ29" s="13"/>
      <c r="AK29" s="13"/>
      <c r="AL29" s="13"/>
    </row>
    <row r="30" spans="1:38" ht="15.75">
      <c r="A30" s="99" t="s">
        <v>339</v>
      </c>
      <c r="B30" s="100" t="str">
        <f>IF(B24&gt;"",B24,"")</f>
        <v>Thomas Lundsröm</v>
      </c>
      <c r="C30" s="101" t="str">
        <f>IF(B26&gt;"",B26,"")</f>
        <v>Konsta Kollanus</v>
      </c>
      <c r="D30" s="86"/>
      <c r="E30" s="102"/>
      <c r="F30" s="245">
        <v>4</v>
      </c>
      <c r="G30" s="246"/>
      <c r="H30" s="243">
        <v>4</v>
      </c>
      <c r="I30" s="244"/>
      <c r="J30" s="243">
        <v>4</v>
      </c>
      <c r="K30" s="244"/>
      <c r="L30" s="243"/>
      <c r="M30" s="244"/>
      <c r="N30" s="247"/>
      <c r="O30" s="244"/>
      <c r="P30" s="103">
        <f aca="true" t="shared" si="14" ref="P30:P35">IF(COUNT(F30:N30)=0,"",COUNTIF(F30:N30,"&gt;=0"))</f>
        <v>3</v>
      </c>
      <c r="Q30" s="104">
        <f aca="true" t="shared" si="15" ref="Q30:Q35">IF(COUNT(F30:N30)=0,"",(IF(LEFT(F30,1)="-",1,0)+IF(LEFT(H30,1)="-",1,0)+IF(LEFT(J30,1)="-",1,0)+IF(LEFT(L30,1)="-",1,0)+IF(LEFT(N30,1)="-",1,0)))</f>
        <v>0</v>
      </c>
      <c r="R30" s="105"/>
      <c r="S30" s="106"/>
      <c r="U30" s="107">
        <f aca="true" t="shared" si="16" ref="U30:V35">+Y30+AA30+AC30+AE30+AG30</f>
        <v>33</v>
      </c>
      <c r="V30" s="108">
        <f t="shared" si="16"/>
        <v>12</v>
      </c>
      <c r="W30" s="109">
        <f aca="true" t="shared" si="17" ref="W30:W35">+U30-V30</f>
        <v>21</v>
      </c>
      <c r="Y30" s="110">
        <f aca="true" t="shared" si="18" ref="Y30:Y35">IF(F30="",0,IF(LEFT(F30,1)="-",ABS(F30),(IF(F30&gt;9,F30+2,11))))</f>
        <v>11</v>
      </c>
      <c r="Z30" s="111">
        <f aca="true" t="shared" si="19" ref="Z30:Z35">IF(F30="",0,IF(LEFT(F30,1)="-",(IF(ABS(F30)&gt;9,(ABS(F30)+2),11)),F30))</f>
        <v>4</v>
      </c>
      <c r="AA30" s="110">
        <f aca="true" t="shared" si="20" ref="AA30:AA35">IF(H30="",0,IF(LEFT(H30,1)="-",ABS(H30),(IF(H30&gt;9,H30+2,11))))</f>
        <v>11</v>
      </c>
      <c r="AB30" s="111">
        <f aca="true" t="shared" si="21" ref="AB30:AB35">IF(H30="",0,IF(LEFT(H30,1)="-",(IF(ABS(H30)&gt;9,(ABS(H30)+2),11)),H30))</f>
        <v>4</v>
      </c>
      <c r="AC30" s="110">
        <f aca="true" t="shared" si="22" ref="AC30:AC35">IF(J30="",0,IF(LEFT(J30,1)="-",ABS(J30),(IF(J30&gt;9,J30+2,11))))</f>
        <v>11</v>
      </c>
      <c r="AD30" s="111">
        <f aca="true" t="shared" si="23" ref="AD30:AD35">IF(J30="",0,IF(LEFT(J30,1)="-",(IF(ABS(J30)&gt;9,(ABS(J30)+2),11)),J30))</f>
        <v>4</v>
      </c>
      <c r="AE30" s="110">
        <f aca="true" t="shared" si="24" ref="AE30:AE35">IF(L30="",0,IF(LEFT(L30,1)="-",ABS(L30),(IF(L30&gt;9,L30+2,11))))</f>
        <v>0</v>
      </c>
      <c r="AF30" s="111">
        <f aca="true" t="shared" si="25" ref="AF30:AF35">IF(L30="",0,IF(LEFT(L30,1)="-",(IF(ABS(L30)&gt;9,(ABS(L30)+2),11)),L30))</f>
        <v>0</v>
      </c>
      <c r="AG30" s="110">
        <f aca="true" t="shared" si="26" ref="AG30:AG35">IF(N30="",0,IF(LEFT(N30,1)="-",ABS(N30),(IF(N30&gt;9,N30+2,11))))</f>
        <v>0</v>
      </c>
      <c r="AH30" s="111">
        <f aca="true" t="shared" si="27" ref="AH30:AH35">IF(N30="",0,IF(LEFT(N30,1)="-",(IF(ABS(N30)&gt;9,(ABS(N30)+2),11)),N30))</f>
        <v>0</v>
      </c>
      <c r="AI30" s="13"/>
      <c r="AJ30" s="13"/>
      <c r="AK30" s="13"/>
      <c r="AL30" s="13"/>
    </row>
    <row r="31" spans="1:38" ht="15.75">
      <c r="A31" s="99" t="s">
        <v>340</v>
      </c>
      <c r="B31" s="100" t="str">
        <f>IF(B25&gt;"",B25,"")</f>
        <v>Mikael Aikio</v>
      </c>
      <c r="C31" s="112">
        <f>IF(B27&gt;"",B27,"")</f>
      </c>
      <c r="D31" s="113"/>
      <c r="E31" s="102"/>
      <c r="F31" s="249"/>
      <c r="G31" s="250"/>
      <c r="H31" s="249"/>
      <c r="I31" s="250"/>
      <c r="J31" s="249"/>
      <c r="K31" s="250"/>
      <c r="L31" s="249"/>
      <c r="M31" s="250"/>
      <c r="N31" s="249"/>
      <c r="O31" s="250"/>
      <c r="P31" s="103">
        <f t="shared" si="14"/>
      </c>
      <c r="Q31" s="104">
        <f t="shared" si="15"/>
      </c>
      <c r="R31" s="114"/>
      <c r="S31" s="115"/>
      <c r="U31" s="107">
        <f t="shared" si="16"/>
        <v>0</v>
      </c>
      <c r="V31" s="108">
        <f t="shared" si="16"/>
        <v>0</v>
      </c>
      <c r="W31" s="109">
        <f t="shared" si="17"/>
        <v>0</v>
      </c>
      <c r="Y31" s="116">
        <f t="shared" si="18"/>
        <v>0</v>
      </c>
      <c r="Z31" s="117">
        <f t="shared" si="19"/>
        <v>0</v>
      </c>
      <c r="AA31" s="116">
        <f t="shared" si="20"/>
        <v>0</v>
      </c>
      <c r="AB31" s="117">
        <f t="shared" si="21"/>
        <v>0</v>
      </c>
      <c r="AC31" s="116">
        <f t="shared" si="22"/>
        <v>0</v>
      </c>
      <c r="AD31" s="117">
        <f t="shared" si="23"/>
        <v>0</v>
      </c>
      <c r="AE31" s="116">
        <f t="shared" si="24"/>
        <v>0</v>
      </c>
      <c r="AF31" s="117">
        <f t="shared" si="25"/>
        <v>0</v>
      </c>
      <c r="AG31" s="116">
        <f t="shared" si="26"/>
        <v>0</v>
      </c>
      <c r="AH31" s="117">
        <f t="shared" si="27"/>
        <v>0</v>
      </c>
      <c r="AI31" s="13"/>
      <c r="AJ31" s="13"/>
      <c r="AK31" s="13"/>
      <c r="AL31" s="13"/>
    </row>
    <row r="32" spans="1:38" ht="16.5" thickBot="1">
      <c r="A32" s="99" t="s">
        <v>341</v>
      </c>
      <c r="B32" s="118" t="str">
        <f>IF(B24&gt;"",B24,"")</f>
        <v>Thomas Lundsröm</v>
      </c>
      <c r="C32" s="119">
        <f>IF(B27&gt;"",B27,"")</f>
      </c>
      <c r="D32" s="94"/>
      <c r="E32" s="95"/>
      <c r="F32" s="251"/>
      <c r="G32" s="252"/>
      <c r="H32" s="251"/>
      <c r="I32" s="252"/>
      <c r="J32" s="251"/>
      <c r="K32" s="252"/>
      <c r="L32" s="251"/>
      <c r="M32" s="252"/>
      <c r="N32" s="251"/>
      <c r="O32" s="252"/>
      <c r="P32" s="103">
        <f t="shared" si="14"/>
      </c>
      <c r="Q32" s="104">
        <f t="shared" si="15"/>
      </c>
      <c r="R32" s="114"/>
      <c r="S32" s="115"/>
      <c r="U32" s="107">
        <f t="shared" si="16"/>
        <v>0</v>
      </c>
      <c r="V32" s="108">
        <f t="shared" si="16"/>
        <v>0</v>
      </c>
      <c r="W32" s="109">
        <f t="shared" si="17"/>
        <v>0</v>
      </c>
      <c r="Y32" s="116">
        <f t="shared" si="18"/>
        <v>0</v>
      </c>
      <c r="Z32" s="117">
        <f t="shared" si="19"/>
        <v>0</v>
      </c>
      <c r="AA32" s="116">
        <f t="shared" si="20"/>
        <v>0</v>
      </c>
      <c r="AB32" s="117">
        <f t="shared" si="21"/>
        <v>0</v>
      </c>
      <c r="AC32" s="116">
        <f t="shared" si="22"/>
        <v>0</v>
      </c>
      <c r="AD32" s="117">
        <f t="shared" si="23"/>
        <v>0</v>
      </c>
      <c r="AE32" s="116">
        <f t="shared" si="24"/>
        <v>0</v>
      </c>
      <c r="AF32" s="117">
        <f t="shared" si="25"/>
        <v>0</v>
      </c>
      <c r="AG32" s="116">
        <f t="shared" si="26"/>
        <v>0</v>
      </c>
      <c r="AH32" s="117">
        <f t="shared" si="27"/>
        <v>0</v>
      </c>
      <c r="AI32" s="13"/>
      <c r="AJ32" s="13"/>
      <c r="AK32" s="13"/>
      <c r="AL32" s="13"/>
    </row>
    <row r="33" spans="1:38" ht="15.75">
      <c r="A33" s="99" t="s">
        <v>342</v>
      </c>
      <c r="B33" s="100" t="str">
        <f>IF(B25&gt;"",B25,"")</f>
        <v>Mikael Aikio</v>
      </c>
      <c r="C33" s="112" t="str">
        <f>IF(B26&gt;"",B26,"")</f>
        <v>Konsta Kollanus</v>
      </c>
      <c r="D33" s="86"/>
      <c r="E33" s="102"/>
      <c r="F33" s="243">
        <v>7</v>
      </c>
      <c r="G33" s="244"/>
      <c r="H33" s="243">
        <v>2</v>
      </c>
      <c r="I33" s="244"/>
      <c r="J33" s="243">
        <v>9</v>
      </c>
      <c r="K33" s="244"/>
      <c r="L33" s="243"/>
      <c r="M33" s="244"/>
      <c r="N33" s="243"/>
      <c r="O33" s="244"/>
      <c r="P33" s="103">
        <f t="shared" si="14"/>
        <v>3</v>
      </c>
      <c r="Q33" s="104">
        <f t="shared" si="15"/>
        <v>0</v>
      </c>
      <c r="R33" s="114"/>
      <c r="S33" s="115"/>
      <c r="U33" s="107">
        <f t="shared" si="16"/>
        <v>33</v>
      </c>
      <c r="V33" s="108">
        <f t="shared" si="16"/>
        <v>18</v>
      </c>
      <c r="W33" s="109">
        <f t="shared" si="17"/>
        <v>15</v>
      </c>
      <c r="Y33" s="116">
        <f t="shared" si="18"/>
        <v>11</v>
      </c>
      <c r="Z33" s="117">
        <f t="shared" si="19"/>
        <v>7</v>
      </c>
      <c r="AA33" s="116">
        <f t="shared" si="20"/>
        <v>11</v>
      </c>
      <c r="AB33" s="117">
        <f t="shared" si="21"/>
        <v>2</v>
      </c>
      <c r="AC33" s="116">
        <f t="shared" si="22"/>
        <v>11</v>
      </c>
      <c r="AD33" s="117">
        <f t="shared" si="23"/>
        <v>9</v>
      </c>
      <c r="AE33" s="116">
        <f t="shared" si="24"/>
        <v>0</v>
      </c>
      <c r="AF33" s="117">
        <f t="shared" si="25"/>
        <v>0</v>
      </c>
      <c r="AG33" s="116">
        <f t="shared" si="26"/>
        <v>0</v>
      </c>
      <c r="AH33" s="117">
        <f t="shared" si="27"/>
        <v>0</v>
      </c>
      <c r="AI33" s="13"/>
      <c r="AJ33" s="13"/>
      <c r="AK33" s="13"/>
      <c r="AL33" s="13"/>
    </row>
    <row r="34" spans="1:38" ht="15.75">
      <c r="A34" s="99" t="s">
        <v>343</v>
      </c>
      <c r="B34" s="100" t="str">
        <f>IF(B24&gt;"",B24,"")</f>
        <v>Thomas Lundsröm</v>
      </c>
      <c r="C34" s="112" t="str">
        <f>IF(B25&gt;"",B25,"")</f>
        <v>Mikael Aikio</v>
      </c>
      <c r="D34" s="113"/>
      <c r="E34" s="102"/>
      <c r="F34" s="249">
        <v>6</v>
      </c>
      <c r="G34" s="250"/>
      <c r="H34" s="249">
        <v>-3</v>
      </c>
      <c r="I34" s="250"/>
      <c r="J34" s="253">
        <v>4</v>
      </c>
      <c r="K34" s="250"/>
      <c r="L34" s="249">
        <v>4</v>
      </c>
      <c r="M34" s="250"/>
      <c r="N34" s="249"/>
      <c r="O34" s="250"/>
      <c r="P34" s="103">
        <f t="shared" si="14"/>
        <v>3</v>
      </c>
      <c r="Q34" s="104">
        <f t="shared" si="15"/>
        <v>1</v>
      </c>
      <c r="R34" s="114"/>
      <c r="S34" s="115"/>
      <c r="U34" s="107">
        <f t="shared" si="16"/>
        <v>36</v>
      </c>
      <c r="V34" s="108">
        <f t="shared" si="16"/>
        <v>25</v>
      </c>
      <c r="W34" s="109">
        <f t="shared" si="17"/>
        <v>11</v>
      </c>
      <c r="Y34" s="116">
        <f t="shared" si="18"/>
        <v>11</v>
      </c>
      <c r="Z34" s="117">
        <f t="shared" si="19"/>
        <v>6</v>
      </c>
      <c r="AA34" s="116">
        <f t="shared" si="20"/>
        <v>3</v>
      </c>
      <c r="AB34" s="117">
        <f t="shared" si="21"/>
        <v>11</v>
      </c>
      <c r="AC34" s="116">
        <f t="shared" si="22"/>
        <v>11</v>
      </c>
      <c r="AD34" s="117">
        <f t="shared" si="23"/>
        <v>4</v>
      </c>
      <c r="AE34" s="116">
        <f t="shared" si="24"/>
        <v>11</v>
      </c>
      <c r="AF34" s="117">
        <f t="shared" si="25"/>
        <v>4</v>
      </c>
      <c r="AG34" s="116">
        <f t="shared" si="26"/>
        <v>0</v>
      </c>
      <c r="AH34" s="117">
        <f t="shared" si="27"/>
        <v>0</v>
      </c>
      <c r="AI34" s="13"/>
      <c r="AJ34" s="13"/>
      <c r="AK34" s="13"/>
      <c r="AL34" s="13"/>
    </row>
    <row r="35" spans="1:38" ht="16.5" thickBot="1">
      <c r="A35" s="120" t="s">
        <v>344</v>
      </c>
      <c r="B35" s="121" t="str">
        <f>IF(B26&gt;"",B26,"")</f>
        <v>Konsta Kollanus</v>
      </c>
      <c r="C35" s="122">
        <f>IF(B27&gt;"",B27,"")</f>
      </c>
      <c r="D35" s="123"/>
      <c r="E35" s="124"/>
      <c r="F35" s="230"/>
      <c r="G35" s="231"/>
      <c r="H35" s="230"/>
      <c r="I35" s="231"/>
      <c r="J35" s="230"/>
      <c r="K35" s="231"/>
      <c r="L35" s="230"/>
      <c r="M35" s="231"/>
      <c r="N35" s="230"/>
      <c r="O35" s="231"/>
      <c r="P35" s="125">
        <f t="shared" si="14"/>
      </c>
      <c r="Q35" s="126">
        <f t="shared" si="15"/>
      </c>
      <c r="R35" s="127"/>
      <c r="S35" s="128"/>
      <c r="U35" s="107">
        <f t="shared" si="16"/>
        <v>0</v>
      </c>
      <c r="V35" s="108">
        <f t="shared" si="16"/>
        <v>0</v>
      </c>
      <c r="W35" s="109">
        <f t="shared" si="17"/>
        <v>0</v>
      </c>
      <c r="Y35" s="129">
        <f t="shared" si="18"/>
        <v>0</v>
      </c>
      <c r="Z35" s="130">
        <f t="shared" si="19"/>
        <v>0</v>
      </c>
      <c r="AA35" s="129">
        <f t="shared" si="20"/>
        <v>0</v>
      </c>
      <c r="AB35" s="130">
        <f t="shared" si="21"/>
        <v>0</v>
      </c>
      <c r="AC35" s="129">
        <f t="shared" si="22"/>
        <v>0</v>
      </c>
      <c r="AD35" s="130">
        <f t="shared" si="23"/>
        <v>0</v>
      </c>
      <c r="AE35" s="129">
        <f t="shared" si="24"/>
        <v>0</v>
      </c>
      <c r="AF35" s="130">
        <f t="shared" si="25"/>
        <v>0</v>
      </c>
      <c r="AG35" s="129">
        <f t="shared" si="26"/>
        <v>0</v>
      </c>
      <c r="AH35" s="130">
        <f t="shared" si="27"/>
        <v>0</v>
      </c>
      <c r="AI35" s="13"/>
      <c r="AJ35" s="13"/>
      <c r="AK35" s="13"/>
      <c r="AL35" s="13"/>
    </row>
    <row r="36" spans="1:38" ht="13.5" thickTop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1:38" ht="13.5" thickBo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</row>
    <row r="38" spans="1:38" ht="16.5" thickTop="1">
      <c r="A38" s="32"/>
      <c r="B38" s="33"/>
      <c r="C38" s="34"/>
      <c r="D38" s="34"/>
      <c r="E38" s="34"/>
      <c r="F38" s="35"/>
      <c r="G38" s="34"/>
      <c r="H38" s="36" t="s">
        <v>324</v>
      </c>
      <c r="I38" s="37"/>
      <c r="J38" s="213" t="s">
        <v>23</v>
      </c>
      <c r="K38" s="214"/>
      <c r="L38" s="214"/>
      <c r="M38" s="215"/>
      <c r="N38" s="216" t="s">
        <v>325</v>
      </c>
      <c r="O38" s="217"/>
      <c r="P38" s="217"/>
      <c r="Q38" s="218" t="s">
        <v>7</v>
      </c>
      <c r="R38" s="219"/>
      <c r="S38" s="220"/>
      <c r="AI38" s="13"/>
      <c r="AJ38" s="13"/>
      <c r="AK38" s="13"/>
      <c r="AL38" s="13"/>
    </row>
    <row r="39" spans="1:38" ht="16.5" thickBot="1">
      <c r="A39" s="38"/>
      <c r="B39" s="39"/>
      <c r="C39" s="40" t="s">
        <v>326</v>
      </c>
      <c r="D39" s="232"/>
      <c r="E39" s="233"/>
      <c r="F39" s="234"/>
      <c r="G39" s="235" t="s">
        <v>327</v>
      </c>
      <c r="H39" s="236"/>
      <c r="I39" s="236"/>
      <c r="J39" s="237"/>
      <c r="K39" s="237"/>
      <c r="L39" s="237"/>
      <c r="M39" s="238"/>
      <c r="N39" s="41" t="s">
        <v>328</v>
      </c>
      <c r="O39" s="42"/>
      <c r="P39" s="42"/>
      <c r="Q39" s="222"/>
      <c r="R39" s="222"/>
      <c r="S39" s="223"/>
      <c r="AI39" s="13"/>
      <c r="AJ39" s="13"/>
      <c r="AK39" s="13"/>
      <c r="AL39" s="13"/>
    </row>
    <row r="40" spans="1:38" ht="15.75" thickTop="1">
      <c r="A40" s="43"/>
      <c r="B40" s="44" t="s">
        <v>329</v>
      </c>
      <c r="C40" s="45" t="s">
        <v>330</v>
      </c>
      <c r="D40" s="226" t="s">
        <v>154</v>
      </c>
      <c r="E40" s="227"/>
      <c r="F40" s="226" t="s">
        <v>157</v>
      </c>
      <c r="G40" s="227"/>
      <c r="H40" s="226" t="s">
        <v>331</v>
      </c>
      <c r="I40" s="227"/>
      <c r="J40" s="226" t="s">
        <v>156</v>
      </c>
      <c r="K40" s="227"/>
      <c r="L40" s="226"/>
      <c r="M40" s="227"/>
      <c r="N40" s="46" t="s">
        <v>236</v>
      </c>
      <c r="O40" s="47" t="s">
        <v>332</v>
      </c>
      <c r="P40" s="48" t="s">
        <v>333</v>
      </c>
      <c r="Q40" s="49"/>
      <c r="R40" s="228" t="s">
        <v>50</v>
      </c>
      <c r="S40" s="229"/>
      <c r="U40" s="50" t="s">
        <v>334</v>
      </c>
      <c r="V40" s="51"/>
      <c r="W40" s="52" t="s">
        <v>335</v>
      </c>
      <c r="AI40" s="13"/>
      <c r="AJ40" s="13"/>
      <c r="AK40" s="13"/>
      <c r="AL40" s="13"/>
    </row>
    <row r="41" spans="1:38" ht="12.75">
      <c r="A41" s="53" t="s">
        <v>154</v>
      </c>
      <c r="B41" s="54" t="s">
        <v>188</v>
      </c>
      <c r="C41" s="55" t="s">
        <v>44</v>
      </c>
      <c r="D41" s="56"/>
      <c r="E41" s="57"/>
      <c r="F41" s="58">
        <f>+P51</f>
        <v>3</v>
      </c>
      <c r="G41" s="59">
        <f>+Q51</f>
        <v>0</v>
      </c>
      <c r="H41" s="58">
        <f>P47</f>
        <v>3</v>
      </c>
      <c r="I41" s="59">
        <f>Q47</f>
        <v>0</v>
      </c>
      <c r="J41" s="58">
        <f>P49</f>
        <v>3</v>
      </c>
      <c r="K41" s="59">
        <f>Q49</f>
        <v>0</v>
      </c>
      <c r="L41" s="58"/>
      <c r="M41" s="59"/>
      <c r="N41" s="60">
        <f>IF(SUM(D41:M41)=0,"",COUNTIF(E41:E44,"3"))</f>
        <v>3</v>
      </c>
      <c r="O41" s="61">
        <f>IF(SUM(E41:N41)=0,"",COUNTIF(D41:D44,"3"))</f>
        <v>0</v>
      </c>
      <c r="P41" s="62">
        <f>IF(SUM(D41:M41)=0,"",SUM(E41:E44))</f>
        <v>9</v>
      </c>
      <c r="Q41" s="63">
        <f>IF(SUM(D41:M41)=0,"",SUM(D41:D44))</f>
        <v>0</v>
      </c>
      <c r="R41" s="221"/>
      <c r="S41" s="212"/>
      <c r="U41" s="64">
        <f>+U47+U49+U51</f>
        <v>100</v>
      </c>
      <c r="V41" s="65">
        <f>+V47+V49+V51</f>
        <v>59</v>
      </c>
      <c r="W41" s="66">
        <f>+U41-V41</f>
        <v>41</v>
      </c>
      <c r="AI41" s="13"/>
      <c r="AJ41" s="13"/>
      <c r="AK41" s="13"/>
      <c r="AL41" s="13"/>
    </row>
    <row r="42" spans="1:38" ht="12.75">
      <c r="A42" s="67" t="s">
        <v>157</v>
      </c>
      <c r="B42" s="54" t="s">
        <v>122</v>
      </c>
      <c r="C42" s="68" t="s">
        <v>32</v>
      </c>
      <c r="D42" s="69">
        <f>+Q51</f>
        <v>0</v>
      </c>
      <c r="E42" s="70">
        <f>+P51</f>
        <v>3</v>
      </c>
      <c r="F42" s="71"/>
      <c r="G42" s="72"/>
      <c r="H42" s="69">
        <f>P50</f>
        <v>3</v>
      </c>
      <c r="I42" s="70">
        <f>Q50</f>
        <v>1</v>
      </c>
      <c r="J42" s="69">
        <f>P48</f>
        <v>3</v>
      </c>
      <c r="K42" s="70">
        <f>Q48</f>
        <v>0</v>
      </c>
      <c r="L42" s="69"/>
      <c r="M42" s="70"/>
      <c r="N42" s="60">
        <f>IF(SUM(D42:M42)=0,"",COUNTIF(G41:G44,"3"))</f>
        <v>2</v>
      </c>
      <c r="O42" s="61">
        <f>IF(SUM(E42:N42)=0,"",COUNTIF(F41:F44,"3"))</f>
        <v>1</v>
      </c>
      <c r="P42" s="62">
        <f>IF(SUM(D42:M42)=0,"",SUM(G41:G44))</f>
        <v>6</v>
      </c>
      <c r="Q42" s="63">
        <f>IF(SUM(D42:M42)=0,"",SUM(F41:F44))</f>
        <v>4</v>
      </c>
      <c r="R42" s="221"/>
      <c r="S42" s="212"/>
      <c r="U42" s="64">
        <f>+U48+U50+V51</f>
        <v>98</v>
      </c>
      <c r="V42" s="65">
        <f>+V48+V50+U51</f>
        <v>80</v>
      </c>
      <c r="W42" s="66">
        <f>+U42-V42</f>
        <v>18</v>
      </c>
      <c r="AI42" s="13"/>
      <c r="AJ42" s="13"/>
      <c r="AK42" s="13"/>
      <c r="AL42" s="13"/>
    </row>
    <row r="43" spans="1:38" ht="12.75">
      <c r="A43" s="67" t="s">
        <v>331</v>
      </c>
      <c r="B43" s="54" t="s">
        <v>111</v>
      </c>
      <c r="C43" s="68" t="s">
        <v>33</v>
      </c>
      <c r="D43" s="69">
        <f>+Q47</f>
        <v>0</v>
      </c>
      <c r="E43" s="70">
        <f>+P47</f>
        <v>3</v>
      </c>
      <c r="F43" s="69">
        <f>Q50</f>
        <v>1</v>
      </c>
      <c r="G43" s="70">
        <f>P50</f>
        <v>3</v>
      </c>
      <c r="H43" s="71"/>
      <c r="I43" s="72"/>
      <c r="J43" s="69">
        <f>P52</f>
        <v>3</v>
      </c>
      <c r="K43" s="70">
        <f>Q52</f>
        <v>2</v>
      </c>
      <c r="L43" s="69"/>
      <c r="M43" s="70"/>
      <c r="N43" s="60">
        <f>IF(SUM(D43:M43)=0,"",COUNTIF(I41:I44,"3"))</f>
        <v>1</v>
      </c>
      <c r="O43" s="61">
        <f>IF(SUM(E43:N43)=0,"",COUNTIF(H41:H44,"3"))</f>
        <v>2</v>
      </c>
      <c r="P43" s="62">
        <f>IF(SUM(D43:M43)=0,"",SUM(I41:I44))</f>
        <v>4</v>
      </c>
      <c r="Q43" s="63">
        <f>IF(SUM(D43:M43)=0,"",SUM(H41:H44))</f>
        <v>8</v>
      </c>
      <c r="R43" s="221"/>
      <c r="S43" s="212"/>
      <c r="U43" s="64">
        <f>+V47+V50+U52</f>
        <v>97</v>
      </c>
      <c r="V43" s="65">
        <f>+U47+U50+V52</f>
        <v>117</v>
      </c>
      <c r="W43" s="66">
        <f>+U43-V43</f>
        <v>-20</v>
      </c>
      <c r="AI43" s="13"/>
      <c r="AJ43" s="13"/>
      <c r="AK43" s="13"/>
      <c r="AL43" s="13"/>
    </row>
    <row r="44" spans="1:38" ht="13.5" thickBot="1">
      <c r="A44" s="73" t="s">
        <v>156</v>
      </c>
      <c r="B44" s="74" t="s">
        <v>128</v>
      </c>
      <c r="C44" s="75" t="s">
        <v>198</v>
      </c>
      <c r="D44" s="76">
        <f>Q49</f>
        <v>0</v>
      </c>
      <c r="E44" s="77">
        <f>P49</f>
        <v>3</v>
      </c>
      <c r="F44" s="76">
        <f>Q48</f>
        <v>0</v>
      </c>
      <c r="G44" s="77">
        <f>P48</f>
        <v>3</v>
      </c>
      <c r="H44" s="76">
        <f>Q52</f>
        <v>2</v>
      </c>
      <c r="I44" s="77">
        <f>P52</f>
        <v>3</v>
      </c>
      <c r="J44" s="78"/>
      <c r="K44" s="79"/>
      <c r="L44" s="76"/>
      <c r="M44" s="77"/>
      <c r="N44" s="80">
        <f>IF(SUM(D44:M44)=0,"",COUNTIF(K41:K44,"3"))</f>
        <v>0</v>
      </c>
      <c r="O44" s="81">
        <f>IF(SUM(E44:N44)=0,"",COUNTIF(J41:J44,"3"))</f>
        <v>3</v>
      </c>
      <c r="P44" s="82">
        <f>IF(SUM(D44:M45)=0,"",SUM(K41:K44))</f>
        <v>2</v>
      </c>
      <c r="Q44" s="83">
        <f>IF(SUM(D44:M44)=0,"",SUM(J41:J44))</f>
        <v>9</v>
      </c>
      <c r="R44" s="224"/>
      <c r="S44" s="225"/>
      <c r="U44" s="64">
        <f>+V48+V49+V52</f>
        <v>72</v>
      </c>
      <c r="V44" s="65">
        <f>+U48+U49+U52</f>
        <v>111</v>
      </c>
      <c r="W44" s="66">
        <f>+U44-V44</f>
        <v>-39</v>
      </c>
      <c r="AI44" s="13"/>
      <c r="AJ44" s="13"/>
      <c r="AK44" s="13"/>
      <c r="AL44" s="13"/>
    </row>
    <row r="45" spans="1:38" ht="15.75" thickTop="1">
      <c r="A45" s="84"/>
      <c r="B45" s="85" t="s">
        <v>336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7"/>
      <c r="S45" s="88"/>
      <c r="U45" s="89"/>
      <c r="V45" s="90" t="s">
        <v>337</v>
      </c>
      <c r="W45" s="91">
        <f>SUM(W41:W44)</f>
        <v>0</v>
      </c>
      <c r="X45" s="90" t="str">
        <f>IF(W45=0,"OK","Virhe")</f>
        <v>OK</v>
      </c>
      <c r="AI45" s="13"/>
      <c r="AJ45" s="13"/>
      <c r="AK45" s="13"/>
      <c r="AL45" s="13"/>
    </row>
    <row r="46" spans="1:38" ht="15.75" thickBot="1">
      <c r="A46" s="92"/>
      <c r="B46" s="93" t="s">
        <v>338</v>
      </c>
      <c r="C46" s="94"/>
      <c r="D46" s="94"/>
      <c r="E46" s="95"/>
      <c r="F46" s="248" t="s">
        <v>51</v>
      </c>
      <c r="G46" s="240"/>
      <c r="H46" s="239" t="s">
        <v>52</v>
      </c>
      <c r="I46" s="240"/>
      <c r="J46" s="239" t="s">
        <v>53</v>
      </c>
      <c r="K46" s="240"/>
      <c r="L46" s="239" t="s">
        <v>68</v>
      </c>
      <c r="M46" s="240"/>
      <c r="N46" s="239" t="s">
        <v>69</v>
      </c>
      <c r="O46" s="240"/>
      <c r="P46" s="241" t="s">
        <v>48</v>
      </c>
      <c r="Q46" s="242"/>
      <c r="S46" s="96"/>
      <c r="U46" s="97" t="s">
        <v>334</v>
      </c>
      <c r="V46" s="98"/>
      <c r="W46" s="52" t="s">
        <v>335</v>
      </c>
      <c r="AI46" s="13"/>
      <c r="AJ46" s="13"/>
      <c r="AK46" s="13"/>
      <c r="AL46" s="13"/>
    </row>
    <row r="47" spans="1:38" ht="15.75">
      <c r="A47" s="99" t="s">
        <v>339</v>
      </c>
      <c r="B47" s="100" t="str">
        <f>IF(B41&gt;"",B41,"")</f>
        <v>Riku Autio</v>
      </c>
      <c r="C47" s="101" t="str">
        <f>IF(B43&gt;"",B43,"")</f>
        <v>Mikhail Kantonistov</v>
      </c>
      <c r="D47" s="86"/>
      <c r="E47" s="102"/>
      <c r="F47" s="245">
        <v>8</v>
      </c>
      <c r="G47" s="246"/>
      <c r="H47" s="243">
        <v>8</v>
      </c>
      <c r="I47" s="244"/>
      <c r="J47" s="243">
        <v>5</v>
      </c>
      <c r="K47" s="244"/>
      <c r="L47" s="243"/>
      <c r="M47" s="244"/>
      <c r="N47" s="247"/>
      <c r="O47" s="244"/>
      <c r="P47" s="103">
        <f aca="true" t="shared" si="28" ref="P47:P52">IF(COUNT(F47:N47)=0,"",COUNTIF(F47:N47,"&gt;=0"))</f>
        <v>3</v>
      </c>
      <c r="Q47" s="104">
        <f aca="true" t="shared" si="29" ref="Q47:Q52">IF(COUNT(F47:N47)=0,"",(IF(LEFT(F47,1)="-",1,0)+IF(LEFT(H47,1)="-",1,0)+IF(LEFT(J47,1)="-",1,0)+IF(LEFT(L47,1)="-",1,0)+IF(LEFT(N47,1)="-",1,0)))</f>
        <v>0</v>
      </c>
      <c r="R47" s="105"/>
      <c r="S47" s="106"/>
      <c r="U47" s="107">
        <f aca="true" t="shared" si="30" ref="U47:V52">+Y47+AA47+AC47+AE47+AG47</f>
        <v>33</v>
      </c>
      <c r="V47" s="108">
        <f t="shared" si="30"/>
        <v>21</v>
      </c>
      <c r="W47" s="109">
        <f aca="true" t="shared" si="31" ref="W47:W52">+U47-V47</f>
        <v>12</v>
      </c>
      <c r="Y47" s="110">
        <f aca="true" t="shared" si="32" ref="Y47:Y52">IF(F47="",0,IF(LEFT(F47,1)="-",ABS(F47),(IF(F47&gt;9,F47+2,11))))</f>
        <v>11</v>
      </c>
      <c r="Z47" s="111">
        <f aca="true" t="shared" si="33" ref="Z47:Z52">IF(F47="",0,IF(LEFT(F47,1)="-",(IF(ABS(F47)&gt;9,(ABS(F47)+2),11)),F47))</f>
        <v>8</v>
      </c>
      <c r="AA47" s="110">
        <f aca="true" t="shared" si="34" ref="AA47:AA52">IF(H47="",0,IF(LEFT(H47,1)="-",ABS(H47),(IF(H47&gt;9,H47+2,11))))</f>
        <v>11</v>
      </c>
      <c r="AB47" s="111">
        <f aca="true" t="shared" si="35" ref="AB47:AB52">IF(H47="",0,IF(LEFT(H47,1)="-",(IF(ABS(H47)&gt;9,(ABS(H47)+2),11)),H47))</f>
        <v>8</v>
      </c>
      <c r="AC47" s="110">
        <f aca="true" t="shared" si="36" ref="AC47:AC52">IF(J47="",0,IF(LEFT(J47,1)="-",ABS(J47),(IF(J47&gt;9,J47+2,11))))</f>
        <v>11</v>
      </c>
      <c r="AD47" s="111">
        <f aca="true" t="shared" si="37" ref="AD47:AD52">IF(J47="",0,IF(LEFT(J47,1)="-",(IF(ABS(J47)&gt;9,(ABS(J47)+2),11)),J47))</f>
        <v>5</v>
      </c>
      <c r="AE47" s="110">
        <f aca="true" t="shared" si="38" ref="AE47:AE52">IF(L47="",0,IF(LEFT(L47,1)="-",ABS(L47),(IF(L47&gt;9,L47+2,11))))</f>
        <v>0</v>
      </c>
      <c r="AF47" s="111">
        <f aca="true" t="shared" si="39" ref="AF47:AF52">IF(L47="",0,IF(LEFT(L47,1)="-",(IF(ABS(L47)&gt;9,(ABS(L47)+2),11)),L47))</f>
        <v>0</v>
      </c>
      <c r="AG47" s="110">
        <f aca="true" t="shared" si="40" ref="AG47:AG52">IF(N47="",0,IF(LEFT(N47,1)="-",ABS(N47),(IF(N47&gt;9,N47+2,11))))</f>
        <v>0</v>
      </c>
      <c r="AH47" s="111">
        <f aca="true" t="shared" si="41" ref="AH47:AH52">IF(N47="",0,IF(LEFT(N47,1)="-",(IF(ABS(N47)&gt;9,(ABS(N47)+2),11)),N47))</f>
        <v>0</v>
      </c>
      <c r="AI47" s="13"/>
      <c r="AJ47" s="13"/>
      <c r="AK47" s="13"/>
      <c r="AL47" s="13"/>
    </row>
    <row r="48" spans="1:38" ht="15.75">
      <c r="A48" s="99" t="s">
        <v>340</v>
      </c>
      <c r="B48" s="100" t="str">
        <f>IF(B42&gt;"",B42,"")</f>
        <v>Aleksi Mustonen</v>
      </c>
      <c r="C48" s="112" t="str">
        <f>IF(B44&gt;"",B44,"")</f>
        <v>Toni Pitkänen</v>
      </c>
      <c r="D48" s="113"/>
      <c r="E48" s="102"/>
      <c r="F48" s="249">
        <v>5</v>
      </c>
      <c r="G48" s="250"/>
      <c r="H48" s="249">
        <v>7</v>
      </c>
      <c r="I48" s="250"/>
      <c r="J48" s="249">
        <v>3</v>
      </c>
      <c r="K48" s="250"/>
      <c r="L48" s="249"/>
      <c r="M48" s="250"/>
      <c r="N48" s="249"/>
      <c r="O48" s="250"/>
      <c r="P48" s="103">
        <f t="shared" si="28"/>
        <v>3</v>
      </c>
      <c r="Q48" s="104">
        <f t="shared" si="29"/>
        <v>0</v>
      </c>
      <c r="R48" s="114"/>
      <c r="S48" s="115"/>
      <c r="U48" s="107">
        <f t="shared" si="30"/>
        <v>33</v>
      </c>
      <c r="V48" s="108">
        <f t="shared" si="30"/>
        <v>15</v>
      </c>
      <c r="W48" s="109">
        <f t="shared" si="31"/>
        <v>18</v>
      </c>
      <c r="Y48" s="116">
        <f t="shared" si="32"/>
        <v>11</v>
      </c>
      <c r="Z48" s="117">
        <f t="shared" si="33"/>
        <v>5</v>
      </c>
      <c r="AA48" s="116">
        <f t="shared" si="34"/>
        <v>11</v>
      </c>
      <c r="AB48" s="117">
        <f t="shared" si="35"/>
        <v>7</v>
      </c>
      <c r="AC48" s="116">
        <f t="shared" si="36"/>
        <v>11</v>
      </c>
      <c r="AD48" s="117">
        <f t="shared" si="37"/>
        <v>3</v>
      </c>
      <c r="AE48" s="116">
        <f t="shared" si="38"/>
        <v>0</v>
      </c>
      <c r="AF48" s="117">
        <f t="shared" si="39"/>
        <v>0</v>
      </c>
      <c r="AG48" s="116">
        <f t="shared" si="40"/>
        <v>0</v>
      </c>
      <c r="AH48" s="117">
        <f t="shared" si="41"/>
        <v>0</v>
      </c>
      <c r="AI48" s="13"/>
      <c r="AJ48" s="13"/>
      <c r="AK48" s="13"/>
      <c r="AL48" s="13"/>
    </row>
    <row r="49" spans="1:38" ht="16.5" thickBot="1">
      <c r="A49" s="99" t="s">
        <v>341</v>
      </c>
      <c r="B49" s="118" t="str">
        <f>IF(B41&gt;"",B41,"")</f>
        <v>Riku Autio</v>
      </c>
      <c r="C49" s="119" t="str">
        <f>IF(B44&gt;"",B44,"")</f>
        <v>Toni Pitkänen</v>
      </c>
      <c r="D49" s="94"/>
      <c r="E49" s="95"/>
      <c r="F49" s="251">
        <v>4</v>
      </c>
      <c r="G49" s="252"/>
      <c r="H49" s="251">
        <v>5</v>
      </c>
      <c r="I49" s="252"/>
      <c r="J49" s="251">
        <v>7</v>
      </c>
      <c r="K49" s="252"/>
      <c r="L49" s="251"/>
      <c r="M49" s="252"/>
      <c r="N49" s="251"/>
      <c r="O49" s="252"/>
      <c r="P49" s="103">
        <f t="shared" si="28"/>
        <v>3</v>
      </c>
      <c r="Q49" s="104">
        <f t="shared" si="29"/>
        <v>0</v>
      </c>
      <c r="R49" s="114"/>
      <c r="S49" s="115"/>
      <c r="U49" s="107">
        <f t="shared" si="30"/>
        <v>33</v>
      </c>
      <c r="V49" s="108">
        <f t="shared" si="30"/>
        <v>16</v>
      </c>
      <c r="W49" s="109">
        <f t="shared" si="31"/>
        <v>17</v>
      </c>
      <c r="Y49" s="116">
        <f t="shared" si="32"/>
        <v>11</v>
      </c>
      <c r="Z49" s="117">
        <f t="shared" si="33"/>
        <v>4</v>
      </c>
      <c r="AA49" s="116">
        <f t="shared" si="34"/>
        <v>11</v>
      </c>
      <c r="AB49" s="117">
        <f t="shared" si="35"/>
        <v>5</v>
      </c>
      <c r="AC49" s="116">
        <f t="shared" si="36"/>
        <v>11</v>
      </c>
      <c r="AD49" s="117">
        <f t="shared" si="37"/>
        <v>7</v>
      </c>
      <c r="AE49" s="116">
        <f t="shared" si="38"/>
        <v>0</v>
      </c>
      <c r="AF49" s="117">
        <f t="shared" si="39"/>
        <v>0</v>
      </c>
      <c r="AG49" s="116">
        <f t="shared" si="40"/>
        <v>0</v>
      </c>
      <c r="AH49" s="117">
        <f t="shared" si="41"/>
        <v>0</v>
      </c>
      <c r="AI49" s="13"/>
      <c r="AJ49" s="13"/>
      <c r="AK49" s="13"/>
      <c r="AL49" s="13"/>
    </row>
    <row r="50" spans="1:38" ht="15.75">
      <c r="A50" s="99" t="s">
        <v>342</v>
      </c>
      <c r="B50" s="100" t="str">
        <f>IF(B42&gt;"",B42,"")</f>
        <v>Aleksi Mustonen</v>
      </c>
      <c r="C50" s="112" t="str">
        <f>IF(B43&gt;"",B43,"")</f>
        <v>Mikhail Kantonistov</v>
      </c>
      <c r="D50" s="86"/>
      <c r="E50" s="102"/>
      <c r="F50" s="243">
        <v>-6</v>
      </c>
      <c r="G50" s="244"/>
      <c r="H50" s="243">
        <v>2</v>
      </c>
      <c r="I50" s="244"/>
      <c r="J50" s="243">
        <v>13</v>
      </c>
      <c r="K50" s="244"/>
      <c r="L50" s="243">
        <v>5</v>
      </c>
      <c r="M50" s="244"/>
      <c r="N50" s="243"/>
      <c r="O50" s="244"/>
      <c r="P50" s="103">
        <f t="shared" si="28"/>
        <v>3</v>
      </c>
      <c r="Q50" s="104">
        <f t="shared" si="29"/>
        <v>1</v>
      </c>
      <c r="R50" s="114"/>
      <c r="S50" s="115"/>
      <c r="U50" s="107">
        <f t="shared" si="30"/>
        <v>43</v>
      </c>
      <c r="V50" s="108">
        <f t="shared" si="30"/>
        <v>31</v>
      </c>
      <c r="W50" s="109">
        <f t="shared" si="31"/>
        <v>12</v>
      </c>
      <c r="Y50" s="116">
        <f t="shared" si="32"/>
        <v>6</v>
      </c>
      <c r="Z50" s="117">
        <f t="shared" si="33"/>
        <v>11</v>
      </c>
      <c r="AA50" s="116">
        <f t="shared" si="34"/>
        <v>11</v>
      </c>
      <c r="AB50" s="117">
        <f t="shared" si="35"/>
        <v>2</v>
      </c>
      <c r="AC50" s="116">
        <f t="shared" si="36"/>
        <v>15</v>
      </c>
      <c r="AD50" s="117">
        <f t="shared" si="37"/>
        <v>13</v>
      </c>
      <c r="AE50" s="116">
        <f t="shared" si="38"/>
        <v>11</v>
      </c>
      <c r="AF50" s="117">
        <f t="shared" si="39"/>
        <v>5</v>
      </c>
      <c r="AG50" s="116">
        <f t="shared" si="40"/>
        <v>0</v>
      </c>
      <c r="AH50" s="117">
        <f t="shared" si="41"/>
        <v>0</v>
      </c>
      <c r="AI50" s="13"/>
      <c r="AJ50" s="13"/>
      <c r="AK50" s="13"/>
      <c r="AL50" s="13"/>
    </row>
    <row r="51" spans="1:38" ht="15.75">
      <c r="A51" s="99" t="s">
        <v>343</v>
      </c>
      <c r="B51" s="100" t="str">
        <f>IF(B41&gt;"",B41,"")</f>
        <v>Riku Autio</v>
      </c>
      <c r="C51" s="112" t="str">
        <f>IF(B42&gt;"",B42,"")</f>
        <v>Aleksi Mustonen</v>
      </c>
      <c r="D51" s="113"/>
      <c r="E51" s="102"/>
      <c r="F51" s="249">
        <v>10</v>
      </c>
      <c r="G51" s="250"/>
      <c r="H51" s="249">
        <v>7</v>
      </c>
      <c r="I51" s="250"/>
      <c r="J51" s="253">
        <v>5</v>
      </c>
      <c r="K51" s="250"/>
      <c r="L51" s="249"/>
      <c r="M51" s="250"/>
      <c r="N51" s="249"/>
      <c r="O51" s="250"/>
      <c r="P51" s="103">
        <f t="shared" si="28"/>
        <v>3</v>
      </c>
      <c r="Q51" s="104">
        <f t="shared" si="29"/>
        <v>0</v>
      </c>
      <c r="R51" s="114"/>
      <c r="S51" s="115"/>
      <c r="U51" s="107">
        <f t="shared" si="30"/>
        <v>34</v>
      </c>
      <c r="V51" s="108">
        <f t="shared" si="30"/>
        <v>22</v>
      </c>
      <c r="W51" s="109">
        <f t="shared" si="31"/>
        <v>12</v>
      </c>
      <c r="Y51" s="116">
        <f t="shared" si="32"/>
        <v>12</v>
      </c>
      <c r="Z51" s="117">
        <f t="shared" si="33"/>
        <v>10</v>
      </c>
      <c r="AA51" s="116">
        <f t="shared" si="34"/>
        <v>11</v>
      </c>
      <c r="AB51" s="117">
        <f t="shared" si="35"/>
        <v>7</v>
      </c>
      <c r="AC51" s="116">
        <f t="shared" si="36"/>
        <v>11</v>
      </c>
      <c r="AD51" s="117">
        <f t="shared" si="37"/>
        <v>5</v>
      </c>
      <c r="AE51" s="116">
        <f t="shared" si="38"/>
        <v>0</v>
      </c>
      <c r="AF51" s="117">
        <f t="shared" si="39"/>
        <v>0</v>
      </c>
      <c r="AG51" s="116">
        <f t="shared" si="40"/>
        <v>0</v>
      </c>
      <c r="AH51" s="117">
        <f t="shared" si="41"/>
        <v>0</v>
      </c>
      <c r="AI51" s="13"/>
      <c r="AJ51" s="13"/>
      <c r="AK51" s="13"/>
      <c r="AL51" s="13"/>
    </row>
    <row r="52" spans="1:38" ht="16.5" thickBot="1">
      <c r="A52" s="120" t="s">
        <v>344</v>
      </c>
      <c r="B52" s="121" t="str">
        <f>IF(B43&gt;"",B43,"")</f>
        <v>Mikhail Kantonistov</v>
      </c>
      <c r="C52" s="122" t="str">
        <f>IF(B44&gt;"",B44,"")</f>
        <v>Toni Pitkänen</v>
      </c>
      <c r="D52" s="123"/>
      <c r="E52" s="124"/>
      <c r="F52" s="230">
        <v>-3</v>
      </c>
      <c r="G52" s="231"/>
      <c r="H52" s="230">
        <v>-8</v>
      </c>
      <c r="I52" s="231"/>
      <c r="J52" s="230">
        <v>3</v>
      </c>
      <c r="K52" s="231"/>
      <c r="L52" s="230">
        <v>10</v>
      </c>
      <c r="M52" s="231"/>
      <c r="N52" s="230">
        <v>6</v>
      </c>
      <c r="O52" s="231"/>
      <c r="P52" s="125">
        <f t="shared" si="28"/>
        <v>3</v>
      </c>
      <c r="Q52" s="126">
        <f t="shared" si="29"/>
        <v>2</v>
      </c>
      <c r="R52" s="127"/>
      <c r="S52" s="128"/>
      <c r="U52" s="107">
        <f t="shared" si="30"/>
        <v>45</v>
      </c>
      <c r="V52" s="108">
        <f t="shared" si="30"/>
        <v>41</v>
      </c>
      <c r="W52" s="109">
        <f t="shared" si="31"/>
        <v>4</v>
      </c>
      <c r="Y52" s="129">
        <f t="shared" si="32"/>
        <v>3</v>
      </c>
      <c r="Z52" s="130">
        <f t="shared" si="33"/>
        <v>11</v>
      </c>
      <c r="AA52" s="129">
        <f t="shared" si="34"/>
        <v>8</v>
      </c>
      <c r="AB52" s="130">
        <f t="shared" si="35"/>
        <v>11</v>
      </c>
      <c r="AC52" s="129">
        <f t="shared" si="36"/>
        <v>11</v>
      </c>
      <c r="AD52" s="130">
        <f t="shared" si="37"/>
        <v>3</v>
      </c>
      <c r="AE52" s="129">
        <f t="shared" si="38"/>
        <v>12</v>
      </c>
      <c r="AF52" s="130">
        <f t="shared" si="39"/>
        <v>10</v>
      </c>
      <c r="AG52" s="129">
        <f t="shared" si="40"/>
        <v>11</v>
      </c>
      <c r="AH52" s="130">
        <f t="shared" si="41"/>
        <v>6</v>
      </c>
      <c r="AI52" s="13"/>
      <c r="AJ52" s="13"/>
      <c r="AK52" s="13"/>
      <c r="AL52" s="13"/>
    </row>
    <row r="53" spans="1:38" ht="13.5" thickTop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</row>
    <row r="54" spans="1:38" ht="13.5" thickBo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</row>
    <row r="55" spans="1:38" ht="16.5" thickTop="1">
      <c r="A55" s="32"/>
      <c r="B55" s="33"/>
      <c r="C55" s="34"/>
      <c r="D55" s="34"/>
      <c r="E55" s="34"/>
      <c r="F55" s="35"/>
      <c r="G55" s="34"/>
      <c r="H55" s="36" t="s">
        <v>324</v>
      </c>
      <c r="I55" s="37"/>
      <c r="J55" s="213" t="s">
        <v>23</v>
      </c>
      <c r="K55" s="214"/>
      <c r="L55" s="214"/>
      <c r="M55" s="215"/>
      <c r="N55" s="216" t="s">
        <v>325</v>
      </c>
      <c r="O55" s="217"/>
      <c r="P55" s="217"/>
      <c r="Q55" s="218" t="s">
        <v>5</v>
      </c>
      <c r="R55" s="219"/>
      <c r="S55" s="220"/>
      <c r="AI55" s="13"/>
      <c r="AJ55" s="13"/>
      <c r="AK55" s="13"/>
      <c r="AL55" s="13"/>
    </row>
    <row r="56" spans="1:38" ht="16.5" thickBot="1">
      <c r="A56" s="38"/>
      <c r="B56" s="39"/>
      <c r="C56" s="40" t="s">
        <v>326</v>
      </c>
      <c r="D56" s="232"/>
      <c r="E56" s="233"/>
      <c r="F56" s="234"/>
      <c r="G56" s="235" t="s">
        <v>327</v>
      </c>
      <c r="H56" s="236"/>
      <c r="I56" s="236"/>
      <c r="J56" s="237"/>
      <c r="K56" s="237"/>
      <c r="L56" s="237"/>
      <c r="M56" s="238"/>
      <c r="N56" s="41" t="s">
        <v>328</v>
      </c>
      <c r="O56" s="42"/>
      <c r="P56" s="42"/>
      <c r="Q56" s="222"/>
      <c r="R56" s="222"/>
      <c r="S56" s="223"/>
      <c r="AI56" s="13"/>
      <c r="AJ56" s="13"/>
      <c r="AK56" s="13"/>
      <c r="AL56" s="13"/>
    </row>
    <row r="57" spans="1:38" ht="15.75" thickTop="1">
      <c r="A57" s="43"/>
      <c r="B57" s="44" t="s">
        <v>329</v>
      </c>
      <c r="C57" s="45" t="s">
        <v>330</v>
      </c>
      <c r="D57" s="226" t="s">
        <v>154</v>
      </c>
      <c r="E57" s="227"/>
      <c r="F57" s="226" t="s">
        <v>157</v>
      </c>
      <c r="G57" s="227"/>
      <c r="H57" s="226" t="s">
        <v>331</v>
      </c>
      <c r="I57" s="227"/>
      <c r="J57" s="226" t="s">
        <v>156</v>
      </c>
      <c r="K57" s="227"/>
      <c r="L57" s="226"/>
      <c r="M57" s="227"/>
      <c r="N57" s="46" t="s">
        <v>236</v>
      </c>
      <c r="O57" s="47" t="s">
        <v>332</v>
      </c>
      <c r="P57" s="48" t="s">
        <v>333</v>
      </c>
      <c r="Q57" s="49"/>
      <c r="R57" s="228" t="s">
        <v>50</v>
      </c>
      <c r="S57" s="229"/>
      <c r="U57" s="50" t="s">
        <v>334</v>
      </c>
      <c r="V57" s="51"/>
      <c r="W57" s="52" t="s">
        <v>335</v>
      </c>
      <c r="AI57" s="13"/>
      <c r="AJ57" s="13"/>
      <c r="AK57" s="13"/>
      <c r="AL57" s="13"/>
    </row>
    <row r="58" spans="1:38" ht="12.75">
      <c r="A58" s="53" t="s">
        <v>154</v>
      </c>
      <c r="B58" s="54" t="s">
        <v>347</v>
      </c>
      <c r="C58" s="55" t="s">
        <v>39</v>
      </c>
      <c r="D58" s="56"/>
      <c r="E58" s="57"/>
      <c r="F58" s="58">
        <f>+P68</f>
        <v>3</v>
      </c>
      <c r="G58" s="59">
        <f>+Q68</f>
        <v>0</v>
      </c>
      <c r="H58" s="58">
        <f>P64</f>
        <v>3</v>
      </c>
      <c r="I58" s="59">
        <f>Q64</f>
        <v>0</v>
      </c>
      <c r="J58" s="58">
        <f>P66</f>
        <v>3</v>
      </c>
      <c r="K58" s="59">
        <f>Q66</f>
        <v>0</v>
      </c>
      <c r="L58" s="58"/>
      <c r="M58" s="59"/>
      <c r="N58" s="60">
        <f>IF(SUM(D58:M58)=0,"",COUNTIF(E58:E61,"3"))</f>
        <v>3</v>
      </c>
      <c r="O58" s="61">
        <f>IF(SUM(E58:N58)=0,"",COUNTIF(D58:D61,"3"))</f>
        <v>0</v>
      </c>
      <c r="P58" s="62">
        <f>IF(SUM(D58:M58)=0,"",SUM(E58:E61))</f>
        <v>9</v>
      </c>
      <c r="Q58" s="63">
        <f>IF(SUM(D58:M58)=0,"",SUM(D58:D61))</f>
        <v>0</v>
      </c>
      <c r="R58" s="221"/>
      <c r="S58" s="212"/>
      <c r="U58" s="64">
        <f>+U64+U66+U68</f>
        <v>100</v>
      </c>
      <c r="V58" s="65">
        <f>+V64+V66+V68</f>
        <v>49</v>
      </c>
      <c r="W58" s="66">
        <f>+U58-V58</f>
        <v>51</v>
      </c>
      <c r="AI58" s="13"/>
      <c r="AJ58" s="13"/>
      <c r="AK58" s="13"/>
      <c r="AL58" s="13"/>
    </row>
    <row r="59" spans="1:38" ht="12.75">
      <c r="A59" s="67" t="s">
        <v>157</v>
      </c>
      <c r="B59" s="54" t="s">
        <v>123</v>
      </c>
      <c r="C59" s="68" t="s">
        <v>105</v>
      </c>
      <c r="D59" s="69">
        <f>+Q68</f>
        <v>0</v>
      </c>
      <c r="E59" s="70">
        <f>+P68</f>
        <v>3</v>
      </c>
      <c r="F59" s="71"/>
      <c r="G59" s="72"/>
      <c r="H59" s="69">
        <f>P67</f>
        <v>3</v>
      </c>
      <c r="I59" s="70">
        <f>Q67</f>
        <v>0</v>
      </c>
      <c r="J59" s="69">
        <f>P65</f>
        <v>3</v>
      </c>
      <c r="K59" s="70">
        <f>Q65</f>
        <v>0</v>
      </c>
      <c r="L59" s="69"/>
      <c r="M59" s="70"/>
      <c r="N59" s="60">
        <f>IF(SUM(D59:M59)=0,"",COUNTIF(G58:G61,"3"))</f>
        <v>2</v>
      </c>
      <c r="O59" s="61">
        <f>IF(SUM(E59:N59)=0,"",COUNTIF(F58:F61,"3"))</f>
        <v>1</v>
      </c>
      <c r="P59" s="62">
        <f>IF(SUM(D59:M59)=0,"",SUM(G58:G61))</f>
        <v>6</v>
      </c>
      <c r="Q59" s="63">
        <f>IF(SUM(D59:M59)=0,"",SUM(F58:F61))</f>
        <v>3</v>
      </c>
      <c r="R59" s="221"/>
      <c r="S59" s="212"/>
      <c r="U59" s="64">
        <f>+U65+U67+V68</f>
        <v>87</v>
      </c>
      <c r="V59" s="65">
        <f>+V65+V67+U68</f>
        <v>69</v>
      </c>
      <c r="W59" s="66">
        <f>+U59-V59</f>
        <v>18</v>
      </c>
      <c r="AI59" s="13"/>
      <c r="AJ59" s="13"/>
      <c r="AK59" s="13"/>
      <c r="AL59" s="13"/>
    </row>
    <row r="60" spans="1:38" ht="12.75">
      <c r="A60" s="67" t="s">
        <v>331</v>
      </c>
      <c r="B60" s="54" t="s">
        <v>285</v>
      </c>
      <c r="C60" s="68" t="s">
        <v>95</v>
      </c>
      <c r="D60" s="69">
        <f>+Q64</f>
        <v>0</v>
      </c>
      <c r="E60" s="70">
        <f>+P64</f>
        <v>3</v>
      </c>
      <c r="F60" s="69">
        <f>Q67</f>
        <v>0</v>
      </c>
      <c r="G60" s="70">
        <f>P67</f>
        <v>3</v>
      </c>
      <c r="H60" s="71"/>
      <c r="I60" s="72"/>
      <c r="J60" s="69">
        <f>P69</f>
        <v>3</v>
      </c>
      <c r="K60" s="70">
        <f>Q69</f>
        <v>0</v>
      </c>
      <c r="L60" s="69"/>
      <c r="M60" s="70"/>
      <c r="N60" s="60">
        <f>IF(SUM(D60:M60)=0,"",COUNTIF(I58:I61,"3"))</f>
        <v>1</v>
      </c>
      <c r="O60" s="61">
        <f>IF(SUM(E60:N60)=0,"",COUNTIF(H58:H61,"3"))</f>
        <v>2</v>
      </c>
      <c r="P60" s="62">
        <f>IF(SUM(D60:M60)=0,"",SUM(I58:I61))</f>
        <v>3</v>
      </c>
      <c r="Q60" s="63">
        <f>IF(SUM(D60:M60)=0,"",SUM(H58:H61))</f>
        <v>6</v>
      </c>
      <c r="R60" s="221"/>
      <c r="S60" s="212"/>
      <c r="U60" s="64">
        <f>+V64+V67+U69</f>
        <v>62</v>
      </c>
      <c r="V60" s="65">
        <f>+U64+U67+V69</f>
        <v>92</v>
      </c>
      <c r="W60" s="66">
        <f>+U60-V60</f>
        <v>-30</v>
      </c>
      <c r="AI60" s="13"/>
      <c r="AJ60" s="13"/>
      <c r="AK60" s="13"/>
      <c r="AL60" s="13"/>
    </row>
    <row r="61" spans="1:38" ht="13.5" thickBot="1">
      <c r="A61" s="73" t="s">
        <v>156</v>
      </c>
      <c r="B61" s="74" t="s">
        <v>202</v>
      </c>
      <c r="C61" s="75" t="s">
        <v>35</v>
      </c>
      <c r="D61" s="76">
        <f>Q66</f>
        <v>0</v>
      </c>
      <c r="E61" s="77">
        <f>P66</f>
        <v>3</v>
      </c>
      <c r="F61" s="76">
        <f>Q65</f>
        <v>0</v>
      </c>
      <c r="G61" s="77">
        <f>P65</f>
        <v>3</v>
      </c>
      <c r="H61" s="76">
        <f>Q69</f>
        <v>0</v>
      </c>
      <c r="I61" s="77">
        <f>P69</f>
        <v>3</v>
      </c>
      <c r="J61" s="78"/>
      <c r="K61" s="79"/>
      <c r="L61" s="76"/>
      <c r="M61" s="77"/>
      <c r="N61" s="80">
        <f>IF(SUM(D61:M61)=0,"",COUNTIF(K58:K61,"3"))</f>
        <v>0</v>
      </c>
      <c r="O61" s="81">
        <f>IF(SUM(E61:N61)=0,"",COUNTIF(J58:J61,"3"))</f>
        <v>3</v>
      </c>
      <c r="P61" s="82">
        <f>IF(SUM(D61:M62)=0,"",SUM(K58:K61))</f>
        <v>0</v>
      </c>
      <c r="Q61" s="83">
        <f>IF(SUM(D61:M61)=0,"",SUM(J58:J61))</f>
        <v>9</v>
      </c>
      <c r="R61" s="224"/>
      <c r="S61" s="225"/>
      <c r="U61" s="64">
        <f>+V65+V66+V69</f>
        <v>60</v>
      </c>
      <c r="V61" s="65">
        <f>+U65+U66+U69</f>
        <v>99</v>
      </c>
      <c r="W61" s="66">
        <f>+U61-V61</f>
        <v>-39</v>
      </c>
      <c r="AI61" s="13"/>
      <c r="AJ61" s="13"/>
      <c r="AK61" s="13"/>
      <c r="AL61" s="13"/>
    </row>
    <row r="62" spans="1:38" ht="15.75" thickTop="1">
      <c r="A62" s="84"/>
      <c r="B62" s="85" t="s">
        <v>336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7"/>
      <c r="S62" s="88"/>
      <c r="U62" s="89"/>
      <c r="V62" s="90" t="s">
        <v>337</v>
      </c>
      <c r="W62" s="91">
        <f>SUM(W58:W61)</f>
        <v>0</v>
      </c>
      <c r="X62" s="90" t="str">
        <f>IF(W62=0,"OK","Virhe")</f>
        <v>OK</v>
      </c>
      <c r="AI62" s="13"/>
      <c r="AJ62" s="13"/>
      <c r="AK62" s="13"/>
      <c r="AL62" s="13"/>
    </row>
    <row r="63" spans="1:38" ht="15.75" thickBot="1">
      <c r="A63" s="92"/>
      <c r="B63" s="93" t="s">
        <v>338</v>
      </c>
      <c r="C63" s="94"/>
      <c r="D63" s="94"/>
      <c r="E63" s="95"/>
      <c r="F63" s="248" t="s">
        <v>51</v>
      </c>
      <c r="G63" s="240"/>
      <c r="H63" s="239" t="s">
        <v>52</v>
      </c>
      <c r="I63" s="240"/>
      <c r="J63" s="239" t="s">
        <v>53</v>
      </c>
      <c r="K63" s="240"/>
      <c r="L63" s="239" t="s">
        <v>68</v>
      </c>
      <c r="M63" s="240"/>
      <c r="N63" s="239" t="s">
        <v>69</v>
      </c>
      <c r="O63" s="240"/>
      <c r="P63" s="241" t="s">
        <v>48</v>
      </c>
      <c r="Q63" s="242"/>
      <c r="S63" s="96"/>
      <c r="U63" s="97" t="s">
        <v>334</v>
      </c>
      <c r="V63" s="98"/>
      <c r="W63" s="52" t="s">
        <v>335</v>
      </c>
      <c r="AI63" s="13"/>
      <c r="AJ63" s="13"/>
      <c r="AK63" s="13"/>
      <c r="AL63" s="13"/>
    </row>
    <row r="64" spans="1:38" ht="15.75">
      <c r="A64" s="99" t="s">
        <v>339</v>
      </c>
      <c r="B64" s="100" t="str">
        <f>IF(B58&gt;"",B58,"")</f>
        <v>Miika O'Connor</v>
      </c>
      <c r="C64" s="101" t="str">
        <f>IF(B60&gt;"",B60,"")</f>
        <v>John Anckar</v>
      </c>
      <c r="D64" s="86"/>
      <c r="E64" s="102"/>
      <c r="F64" s="245">
        <v>3</v>
      </c>
      <c r="G64" s="246"/>
      <c r="H64" s="243">
        <v>3</v>
      </c>
      <c r="I64" s="244"/>
      <c r="J64" s="243">
        <v>4</v>
      </c>
      <c r="K64" s="244"/>
      <c r="L64" s="243"/>
      <c r="M64" s="244"/>
      <c r="N64" s="247"/>
      <c r="O64" s="244"/>
      <c r="P64" s="103">
        <f aca="true" t="shared" si="42" ref="P64:P69">IF(COUNT(F64:N64)=0,"",COUNTIF(F64:N64,"&gt;=0"))</f>
        <v>3</v>
      </c>
      <c r="Q64" s="104">
        <f aca="true" t="shared" si="43" ref="Q64:Q69">IF(COUNT(F64:N64)=0,"",(IF(LEFT(F64,1)="-",1,0)+IF(LEFT(H64,1)="-",1,0)+IF(LEFT(J64,1)="-",1,0)+IF(LEFT(L64,1)="-",1,0)+IF(LEFT(N64,1)="-",1,0)))</f>
        <v>0</v>
      </c>
      <c r="R64" s="105"/>
      <c r="S64" s="106"/>
      <c r="U64" s="107">
        <f aca="true" t="shared" si="44" ref="U64:V69">+Y64+AA64+AC64+AE64+AG64</f>
        <v>33</v>
      </c>
      <c r="V64" s="108">
        <f t="shared" si="44"/>
        <v>10</v>
      </c>
      <c r="W64" s="109">
        <f aca="true" t="shared" si="45" ref="W64:W69">+U64-V64</f>
        <v>23</v>
      </c>
      <c r="Y64" s="110">
        <f aca="true" t="shared" si="46" ref="Y64:Y69">IF(F64="",0,IF(LEFT(F64,1)="-",ABS(F64),(IF(F64&gt;9,F64+2,11))))</f>
        <v>11</v>
      </c>
      <c r="Z64" s="111">
        <f aca="true" t="shared" si="47" ref="Z64:Z69">IF(F64="",0,IF(LEFT(F64,1)="-",(IF(ABS(F64)&gt;9,(ABS(F64)+2),11)),F64))</f>
        <v>3</v>
      </c>
      <c r="AA64" s="110">
        <f aca="true" t="shared" si="48" ref="AA64:AA69">IF(H64="",0,IF(LEFT(H64,1)="-",ABS(H64),(IF(H64&gt;9,H64+2,11))))</f>
        <v>11</v>
      </c>
      <c r="AB64" s="111">
        <f aca="true" t="shared" si="49" ref="AB64:AB69">IF(H64="",0,IF(LEFT(H64,1)="-",(IF(ABS(H64)&gt;9,(ABS(H64)+2),11)),H64))</f>
        <v>3</v>
      </c>
      <c r="AC64" s="110">
        <f aca="true" t="shared" si="50" ref="AC64:AC69">IF(J64="",0,IF(LEFT(J64,1)="-",ABS(J64),(IF(J64&gt;9,J64+2,11))))</f>
        <v>11</v>
      </c>
      <c r="AD64" s="111">
        <f aca="true" t="shared" si="51" ref="AD64:AD69">IF(J64="",0,IF(LEFT(J64,1)="-",(IF(ABS(J64)&gt;9,(ABS(J64)+2),11)),J64))</f>
        <v>4</v>
      </c>
      <c r="AE64" s="110">
        <f aca="true" t="shared" si="52" ref="AE64:AE69">IF(L64="",0,IF(LEFT(L64,1)="-",ABS(L64),(IF(L64&gt;9,L64+2,11))))</f>
        <v>0</v>
      </c>
      <c r="AF64" s="111">
        <f aca="true" t="shared" si="53" ref="AF64:AF69">IF(L64="",0,IF(LEFT(L64,1)="-",(IF(ABS(L64)&gt;9,(ABS(L64)+2),11)),L64))</f>
        <v>0</v>
      </c>
      <c r="AG64" s="110">
        <f aca="true" t="shared" si="54" ref="AG64:AG69">IF(N64="",0,IF(LEFT(N64,1)="-",ABS(N64),(IF(N64&gt;9,N64+2,11))))</f>
        <v>0</v>
      </c>
      <c r="AH64" s="111">
        <f aca="true" t="shared" si="55" ref="AH64:AH69">IF(N64="",0,IF(LEFT(N64,1)="-",(IF(ABS(N64)&gt;9,(ABS(N64)+2),11)),N64))</f>
        <v>0</v>
      </c>
      <c r="AI64" s="13"/>
      <c r="AJ64" s="13"/>
      <c r="AK64" s="13"/>
      <c r="AL64" s="13"/>
    </row>
    <row r="65" spans="1:38" ht="15.75">
      <c r="A65" s="99" t="s">
        <v>340</v>
      </c>
      <c r="B65" s="100" t="str">
        <f>IF(B59&gt;"",B59,"")</f>
        <v>Markus Myllärinen</v>
      </c>
      <c r="C65" s="112" t="str">
        <f>IF(B61&gt;"",B61,"")</f>
        <v>Joonas Paasioksa</v>
      </c>
      <c r="D65" s="113"/>
      <c r="E65" s="102"/>
      <c r="F65" s="249">
        <v>5</v>
      </c>
      <c r="G65" s="250"/>
      <c r="H65" s="249">
        <v>3</v>
      </c>
      <c r="I65" s="250"/>
      <c r="J65" s="249">
        <v>8</v>
      </c>
      <c r="K65" s="250"/>
      <c r="L65" s="249"/>
      <c r="M65" s="250"/>
      <c r="N65" s="249"/>
      <c r="O65" s="250"/>
      <c r="P65" s="103">
        <f t="shared" si="42"/>
        <v>3</v>
      </c>
      <c r="Q65" s="104">
        <f t="shared" si="43"/>
        <v>0</v>
      </c>
      <c r="R65" s="114"/>
      <c r="S65" s="115"/>
      <c r="U65" s="107">
        <f t="shared" si="44"/>
        <v>33</v>
      </c>
      <c r="V65" s="108">
        <f t="shared" si="44"/>
        <v>16</v>
      </c>
      <c r="W65" s="109">
        <f t="shared" si="45"/>
        <v>17</v>
      </c>
      <c r="Y65" s="116">
        <f t="shared" si="46"/>
        <v>11</v>
      </c>
      <c r="Z65" s="117">
        <f t="shared" si="47"/>
        <v>5</v>
      </c>
      <c r="AA65" s="116">
        <f t="shared" si="48"/>
        <v>11</v>
      </c>
      <c r="AB65" s="117">
        <f t="shared" si="49"/>
        <v>3</v>
      </c>
      <c r="AC65" s="116">
        <f t="shared" si="50"/>
        <v>11</v>
      </c>
      <c r="AD65" s="117">
        <f t="shared" si="51"/>
        <v>8</v>
      </c>
      <c r="AE65" s="116">
        <f t="shared" si="52"/>
        <v>0</v>
      </c>
      <c r="AF65" s="117">
        <f t="shared" si="53"/>
        <v>0</v>
      </c>
      <c r="AG65" s="116">
        <f t="shared" si="54"/>
        <v>0</v>
      </c>
      <c r="AH65" s="117">
        <f t="shared" si="55"/>
        <v>0</v>
      </c>
      <c r="AI65" s="13"/>
      <c r="AJ65" s="13"/>
      <c r="AK65" s="13"/>
      <c r="AL65" s="13"/>
    </row>
    <row r="66" spans="1:38" ht="16.5" thickBot="1">
      <c r="A66" s="99" t="s">
        <v>341</v>
      </c>
      <c r="B66" s="118" t="str">
        <f>IF(B58&gt;"",B58,"")</f>
        <v>Miika O'Connor</v>
      </c>
      <c r="C66" s="119" t="str">
        <f>IF(B61&gt;"",B61,"")</f>
        <v>Joonas Paasioksa</v>
      </c>
      <c r="D66" s="94"/>
      <c r="E66" s="95"/>
      <c r="F66" s="251">
        <v>6</v>
      </c>
      <c r="G66" s="252"/>
      <c r="H66" s="251">
        <v>3</v>
      </c>
      <c r="I66" s="252"/>
      <c r="J66" s="251">
        <v>9</v>
      </c>
      <c r="K66" s="252"/>
      <c r="L66" s="251"/>
      <c r="M66" s="252"/>
      <c r="N66" s="251"/>
      <c r="O66" s="252"/>
      <c r="P66" s="103">
        <f t="shared" si="42"/>
        <v>3</v>
      </c>
      <c r="Q66" s="104">
        <f t="shared" si="43"/>
        <v>0</v>
      </c>
      <c r="R66" s="114"/>
      <c r="S66" s="115"/>
      <c r="U66" s="107">
        <f t="shared" si="44"/>
        <v>33</v>
      </c>
      <c r="V66" s="108">
        <f t="shared" si="44"/>
        <v>18</v>
      </c>
      <c r="W66" s="109">
        <f t="shared" si="45"/>
        <v>15</v>
      </c>
      <c r="Y66" s="116">
        <f t="shared" si="46"/>
        <v>11</v>
      </c>
      <c r="Z66" s="117">
        <f t="shared" si="47"/>
        <v>6</v>
      </c>
      <c r="AA66" s="116">
        <f t="shared" si="48"/>
        <v>11</v>
      </c>
      <c r="AB66" s="117">
        <f t="shared" si="49"/>
        <v>3</v>
      </c>
      <c r="AC66" s="116">
        <f t="shared" si="50"/>
        <v>11</v>
      </c>
      <c r="AD66" s="117">
        <f t="shared" si="51"/>
        <v>9</v>
      </c>
      <c r="AE66" s="116">
        <f t="shared" si="52"/>
        <v>0</v>
      </c>
      <c r="AF66" s="117">
        <f t="shared" si="53"/>
        <v>0</v>
      </c>
      <c r="AG66" s="116">
        <f t="shared" si="54"/>
        <v>0</v>
      </c>
      <c r="AH66" s="117">
        <f t="shared" si="55"/>
        <v>0</v>
      </c>
      <c r="AI66" s="13"/>
      <c r="AJ66" s="13"/>
      <c r="AK66" s="13"/>
      <c r="AL66" s="13"/>
    </row>
    <row r="67" spans="1:38" ht="15.75">
      <c r="A67" s="99" t="s">
        <v>342</v>
      </c>
      <c r="B67" s="100" t="str">
        <f>IF(B59&gt;"",B59,"")</f>
        <v>Markus Myllärinen</v>
      </c>
      <c r="C67" s="112" t="str">
        <f>IF(B60&gt;"",B60,"")</f>
        <v>John Anckar</v>
      </c>
      <c r="D67" s="86"/>
      <c r="E67" s="102"/>
      <c r="F67" s="243">
        <v>4</v>
      </c>
      <c r="G67" s="244"/>
      <c r="H67" s="243">
        <v>7</v>
      </c>
      <c r="I67" s="244"/>
      <c r="J67" s="243">
        <v>8</v>
      </c>
      <c r="K67" s="244"/>
      <c r="L67" s="243"/>
      <c r="M67" s="244"/>
      <c r="N67" s="243"/>
      <c r="O67" s="244"/>
      <c r="P67" s="103">
        <f t="shared" si="42"/>
        <v>3</v>
      </c>
      <c r="Q67" s="104">
        <f t="shared" si="43"/>
        <v>0</v>
      </c>
      <c r="R67" s="114"/>
      <c r="S67" s="115"/>
      <c r="U67" s="107">
        <f t="shared" si="44"/>
        <v>33</v>
      </c>
      <c r="V67" s="108">
        <f t="shared" si="44"/>
        <v>19</v>
      </c>
      <c r="W67" s="109">
        <f t="shared" si="45"/>
        <v>14</v>
      </c>
      <c r="Y67" s="116">
        <f t="shared" si="46"/>
        <v>11</v>
      </c>
      <c r="Z67" s="117">
        <f t="shared" si="47"/>
        <v>4</v>
      </c>
      <c r="AA67" s="116">
        <f t="shared" si="48"/>
        <v>11</v>
      </c>
      <c r="AB67" s="117">
        <f t="shared" si="49"/>
        <v>7</v>
      </c>
      <c r="AC67" s="116">
        <f t="shared" si="50"/>
        <v>11</v>
      </c>
      <c r="AD67" s="117">
        <f t="shared" si="51"/>
        <v>8</v>
      </c>
      <c r="AE67" s="116">
        <f t="shared" si="52"/>
        <v>0</v>
      </c>
      <c r="AF67" s="117">
        <f t="shared" si="53"/>
        <v>0</v>
      </c>
      <c r="AG67" s="116">
        <f t="shared" si="54"/>
        <v>0</v>
      </c>
      <c r="AH67" s="117">
        <f t="shared" si="55"/>
        <v>0</v>
      </c>
      <c r="AI67" s="13"/>
      <c r="AJ67" s="13"/>
      <c r="AK67" s="13"/>
      <c r="AL67" s="13"/>
    </row>
    <row r="68" spans="1:38" ht="15.75">
      <c r="A68" s="99" t="s">
        <v>343</v>
      </c>
      <c r="B68" s="100" t="str">
        <f>IF(B58&gt;"",B58,"")</f>
        <v>Miika O'Connor</v>
      </c>
      <c r="C68" s="112" t="str">
        <f>IF(B59&gt;"",B59,"")</f>
        <v>Markus Myllärinen</v>
      </c>
      <c r="D68" s="113"/>
      <c r="E68" s="102"/>
      <c r="F68" s="249">
        <v>4</v>
      </c>
      <c r="G68" s="250"/>
      <c r="H68" s="249">
        <v>10</v>
      </c>
      <c r="I68" s="250"/>
      <c r="J68" s="253">
        <v>7</v>
      </c>
      <c r="K68" s="250"/>
      <c r="L68" s="249"/>
      <c r="M68" s="250"/>
      <c r="N68" s="249"/>
      <c r="O68" s="250"/>
      <c r="P68" s="103">
        <f t="shared" si="42"/>
        <v>3</v>
      </c>
      <c r="Q68" s="104">
        <f t="shared" si="43"/>
        <v>0</v>
      </c>
      <c r="R68" s="114"/>
      <c r="S68" s="115"/>
      <c r="U68" s="107">
        <f t="shared" si="44"/>
        <v>34</v>
      </c>
      <c r="V68" s="108">
        <f t="shared" si="44"/>
        <v>21</v>
      </c>
      <c r="W68" s="109">
        <f t="shared" si="45"/>
        <v>13</v>
      </c>
      <c r="Y68" s="116">
        <f t="shared" si="46"/>
        <v>11</v>
      </c>
      <c r="Z68" s="117">
        <f t="shared" si="47"/>
        <v>4</v>
      </c>
      <c r="AA68" s="116">
        <f t="shared" si="48"/>
        <v>12</v>
      </c>
      <c r="AB68" s="117">
        <f t="shared" si="49"/>
        <v>10</v>
      </c>
      <c r="AC68" s="116">
        <f t="shared" si="50"/>
        <v>11</v>
      </c>
      <c r="AD68" s="117">
        <f t="shared" si="51"/>
        <v>7</v>
      </c>
      <c r="AE68" s="116">
        <f t="shared" si="52"/>
        <v>0</v>
      </c>
      <c r="AF68" s="117">
        <f t="shared" si="53"/>
        <v>0</v>
      </c>
      <c r="AG68" s="116">
        <f t="shared" si="54"/>
        <v>0</v>
      </c>
      <c r="AH68" s="117">
        <f t="shared" si="55"/>
        <v>0</v>
      </c>
      <c r="AI68" s="13"/>
      <c r="AJ68" s="13"/>
      <c r="AK68" s="13"/>
      <c r="AL68" s="13"/>
    </row>
    <row r="69" spans="1:38" ht="16.5" thickBot="1">
      <c r="A69" s="120" t="s">
        <v>344</v>
      </c>
      <c r="B69" s="121" t="str">
        <f>IF(B60&gt;"",B60,"")</f>
        <v>John Anckar</v>
      </c>
      <c r="C69" s="122" t="str">
        <f>IF(B61&gt;"",B61,"")</f>
        <v>Joonas Paasioksa</v>
      </c>
      <c r="D69" s="123"/>
      <c r="E69" s="124"/>
      <c r="F69" s="230">
        <v>9</v>
      </c>
      <c r="G69" s="231"/>
      <c r="H69" s="230">
        <v>9</v>
      </c>
      <c r="I69" s="231"/>
      <c r="J69" s="230">
        <v>8</v>
      </c>
      <c r="K69" s="231"/>
      <c r="L69" s="230"/>
      <c r="M69" s="231"/>
      <c r="N69" s="230"/>
      <c r="O69" s="231"/>
      <c r="P69" s="125">
        <f t="shared" si="42"/>
        <v>3</v>
      </c>
      <c r="Q69" s="126">
        <f t="shared" si="43"/>
        <v>0</v>
      </c>
      <c r="R69" s="127"/>
      <c r="S69" s="128"/>
      <c r="U69" s="107">
        <f t="shared" si="44"/>
        <v>33</v>
      </c>
      <c r="V69" s="108">
        <f t="shared" si="44"/>
        <v>26</v>
      </c>
      <c r="W69" s="109">
        <f t="shared" si="45"/>
        <v>7</v>
      </c>
      <c r="Y69" s="129">
        <f t="shared" si="46"/>
        <v>11</v>
      </c>
      <c r="Z69" s="130">
        <f t="shared" si="47"/>
        <v>9</v>
      </c>
      <c r="AA69" s="129">
        <f t="shared" si="48"/>
        <v>11</v>
      </c>
      <c r="AB69" s="130">
        <f t="shared" si="49"/>
        <v>9</v>
      </c>
      <c r="AC69" s="129">
        <f t="shared" si="50"/>
        <v>11</v>
      </c>
      <c r="AD69" s="130">
        <f t="shared" si="51"/>
        <v>8</v>
      </c>
      <c r="AE69" s="129">
        <f t="shared" si="52"/>
        <v>0</v>
      </c>
      <c r="AF69" s="130">
        <f t="shared" si="53"/>
        <v>0</v>
      </c>
      <c r="AG69" s="129">
        <f t="shared" si="54"/>
        <v>0</v>
      </c>
      <c r="AH69" s="130">
        <f t="shared" si="55"/>
        <v>0</v>
      </c>
      <c r="AI69" s="13"/>
      <c r="AJ69" s="13"/>
      <c r="AK69" s="13"/>
      <c r="AL69" s="13"/>
    </row>
    <row r="70" spans="1:38" ht="13.5" thickTop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</row>
    <row r="71" spans="1:38" ht="13.5" thickBo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</row>
    <row r="72" spans="1:38" ht="16.5" thickTop="1">
      <c r="A72" s="32"/>
      <c r="B72" s="33"/>
      <c r="C72" s="34"/>
      <c r="D72" s="34"/>
      <c r="E72" s="34"/>
      <c r="F72" s="35"/>
      <c r="G72" s="34"/>
      <c r="H72" s="36" t="s">
        <v>324</v>
      </c>
      <c r="I72" s="37"/>
      <c r="J72" s="213" t="s">
        <v>23</v>
      </c>
      <c r="K72" s="214"/>
      <c r="L72" s="214"/>
      <c r="M72" s="215"/>
      <c r="N72" s="216" t="s">
        <v>325</v>
      </c>
      <c r="O72" s="217"/>
      <c r="P72" s="217"/>
      <c r="Q72" s="218" t="s">
        <v>345</v>
      </c>
      <c r="R72" s="219"/>
      <c r="S72" s="220"/>
      <c r="AI72" s="13"/>
      <c r="AJ72" s="13"/>
      <c r="AK72" s="13"/>
      <c r="AL72" s="13"/>
    </row>
    <row r="73" spans="1:38" ht="16.5" thickBot="1">
      <c r="A73" s="38"/>
      <c r="B73" s="39"/>
      <c r="C73" s="40" t="s">
        <v>326</v>
      </c>
      <c r="D73" s="232"/>
      <c r="E73" s="233"/>
      <c r="F73" s="234"/>
      <c r="G73" s="235" t="s">
        <v>327</v>
      </c>
      <c r="H73" s="236"/>
      <c r="I73" s="236"/>
      <c r="J73" s="237"/>
      <c r="K73" s="237"/>
      <c r="L73" s="237"/>
      <c r="M73" s="238"/>
      <c r="N73" s="41" t="s">
        <v>328</v>
      </c>
      <c r="O73" s="42"/>
      <c r="P73" s="42"/>
      <c r="Q73" s="222"/>
      <c r="R73" s="222"/>
      <c r="S73" s="223"/>
      <c r="AI73" s="13"/>
      <c r="AJ73" s="13"/>
      <c r="AK73" s="13"/>
      <c r="AL73" s="13"/>
    </row>
    <row r="74" spans="1:38" ht="15.75" thickTop="1">
      <c r="A74" s="43"/>
      <c r="B74" s="44" t="s">
        <v>329</v>
      </c>
      <c r="C74" s="45" t="s">
        <v>330</v>
      </c>
      <c r="D74" s="226" t="s">
        <v>154</v>
      </c>
      <c r="E74" s="227"/>
      <c r="F74" s="226" t="s">
        <v>157</v>
      </c>
      <c r="G74" s="227"/>
      <c r="H74" s="226" t="s">
        <v>331</v>
      </c>
      <c r="I74" s="227"/>
      <c r="J74" s="226" t="s">
        <v>156</v>
      </c>
      <c r="K74" s="227"/>
      <c r="L74" s="226"/>
      <c r="M74" s="227"/>
      <c r="N74" s="46" t="s">
        <v>236</v>
      </c>
      <c r="O74" s="47" t="s">
        <v>332</v>
      </c>
      <c r="P74" s="48" t="s">
        <v>333</v>
      </c>
      <c r="Q74" s="49"/>
      <c r="R74" s="228" t="s">
        <v>50</v>
      </c>
      <c r="S74" s="229"/>
      <c r="U74" s="50" t="s">
        <v>334</v>
      </c>
      <c r="V74" s="51"/>
      <c r="W74" s="52" t="s">
        <v>335</v>
      </c>
      <c r="AI74" s="13"/>
      <c r="AJ74" s="13"/>
      <c r="AK74" s="13"/>
      <c r="AL74" s="13"/>
    </row>
    <row r="75" spans="1:38" ht="12.75">
      <c r="A75" s="53" t="s">
        <v>154</v>
      </c>
      <c r="B75" s="54" t="s">
        <v>180</v>
      </c>
      <c r="C75" s="68" t="s">
        <v>135</v>
      </c>
      <c r="D75" s="56"/>
      <c r="E75" s="57"/>
      <c r="F75" s="58">
        <f>+P85</f>
        <v>1</v>
      </c>
      <c r="G75" s="59">
        <f>+Q85</f>
        <v>3</v>
      </c>
      <c r="H75" s="58">
        <f>P81</f>
        <v>3</v>
      </c>
      <c r="I75" s="59">
        <f>Q81</f>
        <v>0</v>
      </c>
      <c r="J75" s="58">
        <f>P83</f>
        <v>3</v>
      </c>
      <c r="K75" s="59">
        <f>Q83</f>
        <v>0</v>
      </c>
      <c r="L75" s="58"/>
      <c r="M75" s="59"/>
      <c r="N75" s="60">
        <f>IF(SUM(D75:M75)=0,"",COUNTIF(E75:E78,"3"))</f>
        <v>2</v>
      </c>
      <c r="O75" s="61">
        <f>IF(SUM(E75:N75)=0,"",COUNTIF(D75:D78,"3"))</f>
        <v>1</v>
      </c>
      <c r="P75" s="62">
        <f>IF(SUM(D75:M75)=0,"",SUM(E75:E78))</f>
        <v>7</v>
      </c>
      <c r="Q75" s="63">
        <f>IF(SUM(D75:M75)=0,"",SUM(D75:D78))</f>
        <v>3</v>
      </c>
      <c r="R75" s="221"/>
      <c r="S75" s="212"/>
      <c r="U75" s="64">
        <f>+U81+U83+U85</f>
        <v>108</v>
      </c>
      <c r="V75" s="65">
        <f>+V81+V83+V85</f>
        <v>84</v>
      </c>
      <c r="W75" s="66">
        <f>+U75-V75</f>
        <v>24</v>
      </c>
      <c r="AI75" s="13"/>
      <c r="AJ75" s="13"/>
      <c r="AK75" s="13"/>
      <c r="AL75" s="13"/>
    </row>
    <row r="76" spans="1:38" ht="12.75">
      <c r="A76" s="67" t="s">
        <v>157</v>
      </c>
      <c r="B76" s="54" t="s">
        <v>137</v>
      </c>
      <c r="C76" s="68" t="s">
        <v>39</v>
      </c>
      <c r="D76" s="69">
        <f>+Q85</f>
        <v>3</v>
      </c>
      <c r="E76" s="70">
        <f>+P85</f>
        <v>1</v>
      </c>
      <c r="F76" s="71"/>
      <c r="G76" s="72"/>
      <c r="H76" s="69">
        <f>P84</f>
        <v>2</v>
      </c>
      <c r="I76" s="70">
        <f>Q84</f>
        <v>3</v>
      </c>
      <c r="J76" s="69">
        <f>P82</f>
        <v>3</v>
      </c>
      <c r="K76" s="70">
        <f>Q82</f>
        <v>0</v>
      </c>
      <c r="L76" s="69"/>
      <c r="M76" s="70"/>
      <c r="N76" s="60">
        <f>IF(SUM(D76:M76)=0,"",COUNTIF(G75:G78,"3"))</f>
        <v>2</v>
      </c>
      <c r="O76" s="61">
        <f>IF(SUM(E76:N76)=0,"",COUNTIF(F75:F78,"3"))</f>
        <v>1</v>
      </c>
      <c r="P76" s="62">
        <f>IF(SUM(D76:M76)=0,"",SUM(G75:G78))</f>
        <v>8</v>
      </c>
      <c r="Q76" s="63">
        <f>IF(SUM(D76:M76)=0,"",SUM(F75:F78))</f>
        <v>4</v>
      </c>
      <c r="R76" s="221"/>
      <c r="S76" s="212"/>
      <c r="U76" s="64">
        <f>+U82+U84+V85</f>
        <v>125</v>
      </c>
      <c r="V76" s="65">
        <f>+V82+V84+U85</f>
        <v>104</v>
      </c>
      <c r="W76" s="66">
        <f>+U76-V76</f>
        <v>21</v>
      </c>
      <c r="AI76" s="13"/>
      <c r="AJ76" s="13"/>
      <c r="AK76" s="13"/>
      <c r="AL76" s="13"/>
    </row>
    <row r="77" spans="1:38" ht="12.75">
      <c r="A77" s="67" t="s">
        <v>331</v>
      </c>
      <c r="B77" s="54" t="s">
        <v>114</v>
      </c>
      <c r="C77" s="68" t="s">
        <v>31</v>
      </c>
      <c r="D77" s="69">
        <f>+Q81</f>
        <v>0</v>
      </c>
      <c r="E77" s="70">
        <f>+P81</f>
        <v>3</v>
      </c>
      <c r="F77" s="69">
        <f>Q84</f>
        <v>3</v>
      </c>
      <c r="G77" s="70">
        <f>P84</f>
        <v>2</v>
      </c>
      <c r="H77" s="71"/>
      <c r="I77" s="72"/>
      <c r="J77" s="69">
        <f>P86</f>
        <v>3</v>
      </c>
      <c r="K77" s="70">
        <f>Q86</f>
        <v>0</v>
      </c>
      <c r="L77" s="69"/>
      <c r="M77" s="70"/>
      <c r="N77" s="60">
        <f>IF(SUM(D77:M77)=0,"",COUNTIF(I75:I78,"3"))</f>
        <v>2</v>
      </c>
      <c r="O77" s="61">
        <f>IF(SUM(E77:N77)=0,"",COUNTIF(H75:H78,"3"))</f>
        <v>1</v>
      </c>
      <c r="P77" s="62">
        <f>IF(SUM(D77:M77)=0,"",SUM(I75:I78))</f>
        <v>6</v>
      </c>
      <c r="Q77" s="63">
        <f>IF(SUM(D77:M77)=0,"",SUM(H75:H78))</f>
        <v>5</v>
      </c>
      <c r="R77" s="221"/>
      <c r="S77" s="212"/>
      <c r="U77" s="64">
        <f>+V81+V84+U86</f>
        <v>99</v>
      </c>
      <c r="V77" s="65">
        <f>+U81+U84+V86</f>
        <v>100</v>
      </c>
      <c r="W77" s="66">
        <f>+U77-V77</f>
        <v>-1</v>
      </c>
      <c r="AI77" s="13"/>
      <c r="AJ77" s="13"/>
      <c r="AK77" s="13"/>
      <c r="AL77" s="13"/>
    </row>
    <row r="78" spans="1:38" ht="13.5" thickBot="1">
      <c r="A78" s="73" t="s">
        <v>156</v>
      </c>
      <c r="B78" s="74" t="s">
        <v>204</v>
      </c>
      <c r="C78" s="75" t="s">
        <v>170</v>
      </c>
      <c r="D78" s="76">
        <f>Q83</f>
        <v>0</v>
      </c>
      <c r="E78" s="77">
        <f>P83</f>
        <v>3</v>
      </c>
      <c r="F78" s="76">
        <f>Q82</f>
        <v>0</v>
      </c>
      <c r="G78" s="77">
        <f>P82</f>
        <v>3</v>
      </c>
      <c r="H78" s="76">
        <f>Q86</f>
        <v>0</v>
      </c>
      <c r="I78" s="77">
        <f>P86</f>
        <v>3</v>
      </c>
      <c r="J78" s="78"/>
      <c r="K78" s="79"/>
      <c r="L78" s="76"/>
      <c r="M78" s="77"/>
      <c r="N78" s="80">
        <f>IF(SUM(D78:M78)=0,"",COUNTIF(K75:K78,"3"))</f>
        <v>0</v>
      </c>
      <c r="O78" s="81">
        <f>IF(SUM(E78:N78)=0,"",COUNTIF(J75:J78,"3"))</f>
        <v>3</v>
      </c>
      <c r="P78" s="82">
        <f>IF(SUM(D78:M79)=0,"",SUM(K75:K78))</f>
        <v>0</v>
      </c>
      <c r="Q78" s="83">
        <f>IF(SUM(D78:M78)=0,"",SUM(J75:J78))</f>
        <v>9</v>
      </c>
      <c r="R78" s="224"/>
      <c r="S78" s="225"/>
      <c r="U78" s="64">
        <f>+V82+V83+V86</f>
        <v>56</v>
      </c>
      <c r="V78" s="65">
        <f>+U82+U83+U86</f>
        <v>100</v>
      </c>
      <c r="W78" s="66">
        <f>+U78-V78</f>
        <v>-44</v>
      </c>
      <c r="AI78" s="13"/>
      <c r="AJ78" s="13"/>
      <c r="AK78" s="13"/>
      <c r="AL78" s="13"/>
    </row>
    <row r="79" spans="1:38" ht="15.75" thickTop="1">
      <c r="A79" s="84"/>
      <c r="B79" s="85" t="s">
        <v>336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7"/>
      <c r="S79" s="88"/>
      <c r="U79" s="89"/>
      <c r="V79" s="90" t="s">
        <v>337</v>
      </c>
      <c r="W79" s="91">
        <f>SUM(W75:W78)</f>
        <v>0</v>
      </c>
      <c r="X79" s="90" t="str">
        <f>IF(W79=0,"OK","Virhe")</f>
        <v>OK</v>
      </c>
      <c r="AI79" s="13"/>
      <c r="AJ79" s="13"/>
      <c r="AK79" s="13"/>
      <c r="AL79" s="13"/>
    </row>
    <row r="80" spans="1:38" ht="15.75" thickBot="1">
      <c r="A80" s="92"/>
      <c r="B80" s="93" t="s">
        <v>338</v>
      </c>
      <c r="C80" s="94"/>
      <c r="D80" s="94"/>
      <c r="E80" s="95"/>
      <c r="F80" s="248" t="s">
        <v>51</v>
      </c>
      <c r="G80" s="240"/>
      <c r="H80" s="239" t="s">
        <v>52</v>
      </c>
      <c r="I80" s="240"/>
      <c r="J80" s="239" t="s">
        <v>53</v>
      </c>
      <c r="K80" s="240"/>
      <c r="L80" s="239" t="s">
        <v>68</v>
      </c>
      <c r="M80" s="240"/>
      <c r="N80" s="239" t="s">
        <v>69</v>
      </c>
      <c r="O80" s="240"/>
      <c r="P80" s="241" t="s">
        <v>48</v>
      </c>
      <c r="Q80" s="242"/>
      <c r="S80" s="96"/>
      <c r="U80" s="97" t="s">
        <v>334</v>
      </c>
      <c r="V80" s="98"/>
      <c r="W80" s="52" t="s">
        <v>335</v>
      </c>
      <c r="AI80" s="13"/>
      <c r="AJ80" s="13"/>
      <c r="AK80" s="13"/>
      <c r="AL80" s="13"/>
    </row>
    <row r="81" spans="1:38" ht="15.75">
      <c r="A81" s="99" t="s">
        <v>339</v>
      </c>
      <c r="B81" s="100" t="str">
        <f>IF(B75&gt;"",B75,"")</f>
        <v>Ville Julin</v>
      </c>
      <c r="C81" s="101" t="str">
        <f>IF(B77&gt;"",B77,"")</f>
        <v>Petter Punnonen</v>
      </c>
      <c r="D81" s="86"/>
      <c r="E81" s="102"/>
      <c r="F81" s="245">
        <v>10</v>
      </c>
      <c r="G81" s="246"/>
      <c r="H81" s="243">
        <v>5</v>
      </c>
      <c r="I81" s="244"/>
      <c r="J81" s="243">
        <v>3</v>
      </c>
      <c r="K81" s="244"/>
      <c r="L81" s="243"/>
      <c r="M81" s="244"/>
      <c r="N81" s="247"/>
      <c r="O81" s="244"/>
      <c r="P81" s="103">
        <f aca="true" t="shared" si="56" ref="P81:P86">IF(COUNT(F81:N81)=0,"",COUNTIF(F81:N81,"&gt;=0"))</f>
        <v>3</v>
      </c>
      <c r="Q81" s="104">
        <f aca="true" t="shared" si="57" ref="Q81:Q86">IF(COUNT(F81:N81)=0,"",(IF(LEFT(F81,1)="-",1,0)+IF(LEFT(H81,1)="-",1,0)+IF(LEFT(J81,1)="-",1,0)+IF(LEFT(L81,1)="-",1,0)+IF(LEFT(N81,1)="-",1,0)))</f>
        <v>0</v>
      </c>
      <c r="R81" s="105"/>
      <c r="S81" s="106"/>
      <c r="U81" s="107">
        <f aca="true" t="shared" si="58" ref="U81:V86">+Y81+AA81+AC81+AE81+AG81</f>
        <v>34</v>
      </c>
      <c r="V81" s="108">
        <f t="shared" si="58"/>
        <v>18</v>
      </c>
      <c r="W81" s="109">
        <f aca="true" t="shared" si="59" ref="W81:W86">+U81-V81</f>
        <v>16</v>
      </c>
      <c r="Y81" s="110">
        <f aca="true" t="shared" si="60" ref="Y81:Y86">IF(F81="",0,IF(LEFT(F81,1)="-",ABS(F81),(IF(F81&gt;9,F81+2,11))))</f>
        <v>12</v>
      </c>
      <c r="Z81" s="111">
        <f aca="true" t="shared" si="61" ref="Z81:Z86">IF(F81="",0,IF(LEFT(F81,1)="-",(IF(ABS(F81)&gt;9,(ABS(F81)+2),11)),F81))</f>
        <v>10</v>
      </c>
      <c r="AA81" s="110">
        <f aca="true" t="shared" si="62" ref="AA81:AA86">IF(H81="",0,IF(LEFT(H81,1)="-",ABS(H81),(IF(H81&gt;9,H81+2,11))))</f>
        <v>11</v>
      </c>
      <c r="AB81" s="111">
        <f aca="true" t="shared" si="63" ref="AB81:AB86">IF(H81="",0,IF(LEFT(H81,1)="-",(IF(ABS(H81)&gt;9,(ABS(H81)+2),11)),H81))</f>
        <v>5</v>
      </c>
      <c r="AC81" s="110">
        <f aca="true" t="shared" si="64" ref="AC81:AC86">IF(J81="",0,IF(LEFT(J81,1)="-",ABS(J81),(IF(J81&gt;9,J81+2,11))))</f>
        <v>11</v>
      </c>
      <c r="AD81" s="111">
        <f aca="true" t="shared" si="65" ref="AD81:AD86">IF(J81="",0,IF(LEFT(J81,1)="-",(IF(ABS(J81)&gt;9,(ABS(J81)+2),11)),J81))</f>
        <v>3</v>
      </c>
      <c r="AE81" s="110">
        <f aca="true" t="shared" si="66" ref="AE81:AE86">IF(L81="",0,IF(LEFT(L81,1)="-",ABS(L81),(IF(L81&gt;9,L81+2,11))))</f>
        <v>0</v>
      </c>
      <c r="AF81" s="111">
        <f aca="true" t="shared" si="67" ref="AF81:AF86">IF(L81="",0,IF(LEFT(L81,1)="-",(IF(ABS(L81)&gt;9,(ABS(L81)+2),11)),L81))</f>
        <v>0</v>
      </c>
      <c r="AG81" s="110">
        <f aca="true" t="shared" si="68" ref="AG81:AG86">IF(N81="",0,IF(LEFT(N81,1)="-",ABS(N81),(IF(N81&gt;9,N81+2,11))))</f>
        <v>0</v>
      </c>
      <c r="AH81" s="111">
        <f aca="true" t="shared" si="69" ref="AH81:AH86">IF(N81="",0,IF(LEFT(N81,1)="-",(IF(ABS(N81)&gt;9,(ABS(N81)+2),11)),N81))</f>
        <v>0</v>
      </c>
      <c r="AI81" s="13"/>
      <c r="AJ81" s="13"/>
      <c r="AK81" s="13"/>
      <c r="AL81" s="13"/>
    </row>
    <row r="82" spans="1:38" ht="15.75">
      <c r="A82" s="99" t="s">
        <v>340</v>
      </c>
      <c r="B82" s="100" t="str">
        <f>IF(B76&gt;"",B76,"")</f>
        <v>Emil Rantatulkkila</v>
      </c>
      <c r="C82" s="112" t="str">
        <f>IF(B78&gt;"",B78,"")</f>
        <v>Niko Pihajoki</v>
      </c>
      <c r="D82" s="113"/>
      <c r="E82" s="102"/>
      <c r="F82" s="249">
        <v>7</v>
      </c>
      <c r="G82" s="250"/>
      <c r="H82" s="249">
        <v>4</v>
      </c>
      <c r="I82" s="250"/>
      <c r="J82" s="249">
        <v>5</v>
      </c>
      <c r="K82" s="250"/>
      <c r="L82" s="249"/>
      <c r="M82" s="250"/>
      <c r="N82" s="249"/>
      <c r="O82" s="250"/>
      <c r="P82" s="103">
        <f t="shared" si="56"/>
        <v>3</v>
      </c>
      <c r="Q82" s="104">
        <f t="shared" si="57"/>
        <v>0</v>
      </c>
      <c r="R82" s="114"/>
      <c r="S82" s="115"/>
      <c r="U82" s="107">
        <f t="shared" si="58"/>
        <v>33</v>
      </c>
      <c r="V82" s="108">
        <f t="shared" si="58"/>
        <v>16</v>
      </c>
      <c r="W82" s="109">
        <f t="shared" si="59"/>
        <v>17</v>
      </c>
      <c r="Y82" s="116">
        <f t="shared" si="60"/>
        <v>11</v>
      </c>
      <c r="Z82" s="117">
        <f t="shared" si="61"/>
        <v>7</v>
      </c>
      <c r="AA82" s="116">
        <f t="shared" si="62"/>
        <v>11</v>
      </c>
      <c r="AB82" s="117">
        <f t="shared" si="63"/>
        <v>4</v>
      </c>
      <c r="AC82" s="116">
        <f t="shared" si="64"/>
        <v>11</v>
      </c>
      <c r="AD82" s="117">
        <f t="shared" si="65"/>
        <v>5</v>
      </c>
      <c r="AE82" s="116">
        <f t="shared" si="66"/>
        <v>0</v>
      </c>
      <c r="AF82" s="117">
        <f t="shared" si="67"/>
        <v>0</v>
      </c>
      <c r="AG82" s="116">
        <f t="shared" si="68"/>
        <v>0</v>
      </c>
      <c r="AH82" s="117">
        <f t="shared" si="69"/>
        <v>0</v>
      </c>
      <c r="AI82" s="13"/>
      <c r="AJ82" s="13"/>
      <c r="AK82" s="13"/>
      <c r="AL82" s="13"/>
    </row>
    <row r="83" spans="1:38" ht="16.5" thickBot="1">
      <c r="A83" s="99" t="s">
        <v>341</v>
      </c>
      <c r="B83" s="118" t="str">
        <f>IF(B75&gt;"",B75,"")</f>
        <v>Ville Julin</v>
      </c>
      <c r="C83" s="119" t="str">
        <f>IF(B78&gt;"",B78,"")</f>
        <v>Niko Pihajoki</v>
      </c>
      <c r="D83" s="94"/>
      <c r="E83" s="95"/>
      <c r="F83" s="251">
        <v>10</v>
      </c>
      <c r="G83" s="252"/>
      <c r="H83" s="251">
        <v>9</v>
      </c>
      <c r="I83" s="252"/>
      <c r="J83" s="251">
        <v>5</v>
      </c>
      <c r="K83" s="252"/>
      <c r="L83" s="251"/>
      <c r="M83" s="252"/>
      <c r="N83" s="251"/>
      <c r="O83" s="252"/>
      <c r="P83" s="103">
        <f t="shared" si="56"/>
        <v>3</v>
      </c>
      <c r="Q83" s="104">
        <f t="shared" si="57"/>
        <v>0</v>
      </c>
      <c r="R83" s="114"/>
      <c r="S83" s="115"/>
      <c r="U83" s="107">
        <f t="shared" si="58"/>
        <v>34</v>
      </c>
      <c r="V83" s="108">
        <f t="shared" si="58"/>
        <v>24</v>
      </c>
      <c r="W83" s="109">
        <f t="shared" si="59"/>
        <v>10</v>
      </c>
      <c r="Y83" s="116">
        <f t="shared" si="60"/>
        <v>12</v>
      </c>
      <c r="Z83" s="117">
        <f t="shared" si="61"/>
        <v>10</v>
      </c>
      <c r="AA83" s="116">
        <f t="shared" si="62"/>
        <v>11</v>
      </c>
      <c r="AB83" s="117">
        <f t="shared" si="63"/>
        <v>9</v>
      </c>
      <c r="AC83" s="116">
        <f t="shared" si="64"/>
        <v>11</v>
      </c>
      <c r="AD83" s="117">
        <f t="shared" si="65"/>
        <v>5</v>
      </c>
      <c r="AE83" s="116">
        <f t="shared" si="66"/>
        <v>0</v>
      </c>
      <c r="AF83" s="117">
        <f t="shared" si="67"/>
        <v>0</v>
      </c>
      <c r="AG83" s="116">
        <f t="shared" si="68"/>
        <v>0</v>
      </c>
      <c r="AH83" s="117">
        <f t="shared" si="69"/>
        <v>0</v>
      </c>
      <c r="AI83" s="13"/>
      <c r="AJ83" s="13"/>
      <c r="AK83" s="13"/>
      <c r="AL83" s="13"/>
    </row>
    <row r="84" spans="1:38" ht="15.75">
      <c r="A84" s="99" t="s">
        <v>342</v>
      </c>
      <c r="B84" s="100" t="str">
        <f>IF(B76&gt;"",B76,"")</f>
        <v>Emil Rantatulkkila</v>
      </c>
      <c r="C84" s="112" t="str">
        <f>IF(B77&gt;"",B77,"")</f>
        <v>Petter Punnonen</v>
      </c>
      <c r="D84" s="86"/>
      <c r="E84" s="102"/>
      <c r="F84" s="243">
        <v>-12</v>
      </c>
      <c r="G84" s="244"/>
      <c r="H84" s="243">
        <v>7</v>
      </c>
      <c r="I84" s="244"/>
      <c r="J84" s="243">
        <v>5</v>
      </c>
      <c r="K84" s="244"/>
      <c r="L84" s="243">
        <v>-9</v>
      </c>
      <c r="M84" s="244"/>
      <c r="N84" s="243">
        <v>-7</v>
      </c>
      <c r="O84" s="244"/>
      <c r="P84" s="103">
        <f t="shared" si="56"/>
        <v>2</v>
      </c>
      <c r="Q84" s="104">
        <f t="shared" si="57"/>
        <v>3</v>
      </c>
      <c r="R84" s="114"/>
      <c r="S84" s="115"/>
      <c r="U84" s="107">
        <f t="shared" si="58"/>
        <v>50</v>
      </c>
      <c r="V84" s="108">
        <f t="shared" si="58"/>
        <v>48</v>
      </c>
      <c r="W84" s="109">
        <f t="shared" si="59"/>
        <v>2</v>
      </c>
      <c r="Y84" s="116">
        <f t="shared" si="60"/>
        <v>12</v>
      </c>
      <c r="Z84" s="117">
        <f t="shared" si="61"/>
        <v>14</v>
      </c>
      <c r="AA84" s="116">
        <f t="shared" si="62"/>
        <v>11</v>
      </c>
      <c r="AB84" s="117">
        <f t="shared" si="63"/>
        <v>7</v>
      </c>
      <c r="AC84" s="116">
        <f t="shared" si="64"/>
        <v>11</v>
      </c>
      <c r="AD84" s="117">
        <f t="shared" si="65"/>
        <v>5</v>
      </c>
      <c r="AE84" s="116">
        <f t="shared" si="66"/>
        <v>9</v>
      </c>
      <c r="AF84" s="117">
        <f t="shared" si="67"/>
        <v>11</v>
      </c>
      <c r="AG84" s="116">
        <f t="shared" si="68"/>
        <v>7</v>
      </c>
      <c r="AH84" s="117">
        <f t="shared" si="69"/>
        <v>11</v>
      </c>
      <c r="AI84" s="13"/>
      <c r="AJ84" s="13"/>
      <c r="AK84" s="13"/>
      <c r="AL84" s="13"/>
    </row>
    <row r="85" spans="1:38" ht="15.75">
      <c r="A85" s="99" t="s">
        <v>343</v>
      </c>
      <c r="B85" s="100" t="str">
        <f>IF(B75&gt;"",B75,"")</f>
        <v>Ville Julin</v>
      </c>
      <c r="C85" s="112" t="str">
        <f>IF(B76&gt;"",B76,"")</f>
        <v>Emil Rantatulkkila</v>
      </c>
      <c r="D85" s="113"/>
      <c r="E85" s="102"/>
      <c r="F85" s="249">
        <v>7</v>
      </c>
      <c r="G85" s="250"/>
      <c r="H85" s="249">
        <v>-10</v>
      </c>
      <c r="I85" s="250"/>
      <c r="J85" s="253">
        <v>-10</v>
      </c>
      <c r="K85" s="250"/>
      <c r="L85" s="249">
        <v>-9</v>
      </c>
      <c r="M85" s="250"/>
      <c r="N85" s="249"/>
      <c r="O85" s="250"/>
      <c r="P85" s="103">
        <f t="shared" si="56"/>
        <v>1</v>
      </c>
      <c r="Q85" s="104">
        <f t="shared" si="57"/>
        <v>3</v>
      </c>
      <c r="R85" s="114"/>
      <c r="S85" s="115"/>
      <c r="U85" s="107">
        <f t="shared" si="58"/>
        <v>40</v>
      </c>
      <c r="V85" s="108">
        <f t="shared" si="58"/>
        <v>42</v>
      </c>
      <c r="W85" s="109">
        <f t="shared" si="59"/>
        <v>-2</v>
      </c>
      <c r="Y85" s="116">
        <f t="shared" si="60"/>
        <v>11</v>
      </c>
      <c r="Z85" s="117">
        <f t="shared" si="61"/>
        <v>7</v>
      </c>
      <c r="AA85" s="116">
        <f t="shared" si="62"/>
        <v>10</v>
      </c>
      <c r="AB85" s="117">
        <f t="shared" si="63"/>
        <v>12</v>
      </c>
      <c r="AC85" s="116">
        <f t="shared" si="64"/>
        <v>10</v>
      </c>
      <c r="AD85" s="117">
        <f t="shared" si="65"/>
        <v>12</v>
      </c>
      <c r="AE85" s="116">
        <f t="shared" si="66"/>
        <v>9</v>
      </c>
      <c r="AF85" s="117">
        <f t="shared" si="67"/>
        <v>11</v>
      </c>
      <c r="AG85" s="116">
        <f t="shared" si="68"/>
        <v>0</v>
      </c>
      <c r="AH85" s="117">
        <f t="shared" si="69"/>
        <v>0</v>
      </c>
      <c r="AI85" s="13"/>
      <c r="AJ85" s="13"/>
      <c r="AK85" s="13"/>
      <c r="AL85" s="13"/>
    </row>
    <row r="86" spans="1:38" ht="16.5" thickBot="1">
      <c r="A86" s="120" t="s">
        <v>344</v>
      </c>
      <c r="B86" s="121" t="str">
        <f>IF(B77&gt;"",B77,"")</f>
        <v>Petter Punnonen</v>
      </c>
      <c r="C86" s="122" t="str">
        <f>IF(B78&gt;"",B78,"")</f>
        <v>Niko Pihajoki</v>
      </c>
      <c r="D86" s="123"/>
      <c r="E86" s="124"/>
      <c r="F86" s="230">
        <v>4</v>
      </c>
      <c r="G86" s="231"/>
      <c r="H86" s="230">
        <v>7</v>
      </c>
      <c r="I86" s="231"/>
      <c r="J86" s="230">
        <v>5</v>
      </c>
      <c r="K86" s="231"/>
      <c r="L86" s="230"/>
      <c r="M86" s="231"/>
      <c r="N86" s="230"/>
      <c r="O86" s="231"/>
      <c r="P86" s="125">
        <f t="shared" si="56"/>
        <v>3</v>
      </c>
      <c r="Q86" s="126">
        <f t="shared" si="57"/>
        <v>0</v>
      </c>
      <c r="R86" s="127"/>
      <c r="S86" s="128"/>
      <c r="U86" s="107">
        <f t="shared" si="58"/>
        <v>33</v>
      </c>
      <c r="V86" s="108">
        <f t="shared" si="58"/>
        <v>16</v>
      </c>
      <c r="W86" s="109">
        <f t="shared" si="59"/>
        <v>17</v>
      </c>
      <c r="Y86" s="129">
        <f t="shared" si="60"/>
        <v>11</v>
      </c>
      <c r="Z86" s="130">
        <f t="shared" si="61"/>
        <v>4</v>
      </c>
      <c r="AA86" s="129">
        <f t="shared" si="62"/>
        <v>11</v>
      </c>
      <c r="AB86" s="130">
        <f t="shared" si="63"/>
        <v>7</v>
      </c>
      <c r="AC86" s="129">
        <f t="shared" si="64"/>
        <v>11</v>
      </c>
      <c r="AD86" s="130">
        <f t="shared" si="65"/>
        <v>5</v>
      </c>
      <c r="AE86" s="129">
        <f t="shared" si="66"/>
        <v>0</v>
      </c>
      <c r="AF86" s="130">
        <f t="shared" si="67"/>
        <v>0</v>
      </c>
      <c r="AG86" s="129">
        <f t="shared" si="68"/>
        <v>0</v>
      </c>
      <c r="AH86" s="130">
        <f t="shared" si="69"/>
        <v>0</v>
      </c>
      <c r="AI86" s="13"/>
      <c r="AJ86" s="13"/>
      <c r="AK86" s="13"/>
      <c r="AL86" s="13"/>
    </row>
    <row r="87" ht="13.5" thickTop="1"/>
    <row r="88" spans="1:38" ht="13.5" thickBo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</row>
    <row r="89" spans="1:38" ht="16.5" thickTop="1">
      <c r="A89" s="32"/>
      <c r="B89" s="33"/>
      <c r="C89" s="34"/>
      <c r="D89" s="34"/>
      <c r="E89" s="34"/>
      <c r="F89" s="35"/>
      <c r="G89" s="34"/>
      <c r="H89" s="36" t="s">
        <v>324</v>
      </c>
      <c r="I89" s="37"/>
      <c r="J89" s="213" t="s">
        <v>23</v>
      </c>
      <c r="K89" s="214"/>
      <c r="L89" s="214"/>
      <c r="M89" s="215"/>
      <c r="N89" s="216" t="s">
        <v>325</v>
      </c>
      <c r="O89" s="217"/>
      <c r="P89" s="217"/>
      <c r="Q89" s="218" t="s">
        <v>346</v>
      </c>
      <c r="R89" s="219"/>
      <c r="S89" s="220"/>
      <c r="AI89" s="13"/>
      <c r="AJ89" s="13"/>
      <c r="AK89" s="13"/>
      <c r="AL89" s="13"/>
    </row>
    <row r="90" spans="1:38" ht="16.5" thickBot="1">
      <c r="A90" s="38"/>
      <c r="B90" s="39"/>
      <c r="C90" s="40" t="s">
        <v>326</v>
      </c>
      <c r="D90" s="232"/>
      <c r="E90" s="233"/>
      <c r="F90" s="234"/>
      <c r="G90" s="235" t="s">
        <v>327</v>
      </c>
      <c r="H90" s="236"/>
      <c r="I90" s="236"/>
      <c r="J90" s="237"/>
      <c r="K90" s="237"/>
      <c r="L90" s="237"/>
      <c r="M90" s="238"/>
      <c r="N90" s="41" t="s">
        <v>328</v>
      </c>
      <c r="O90" s="42"/>
      <c r="P90" s="42"/>
      <c r="Q90" s="222"/>
      <c r="R90" s="222"/>
      <c r="S90" s="223"/>
      <c r="AI90" s="13"/>
      <c r="AJ90" s="13"/>
      <c r="AK90" s="13"/>
      <c r="AL90" s="13"/>
    </row>
    <row r="91" spans="1:38" ht="15.75" thickTop="1">
      <c r="A91" s="43"/>
      <c r="B91" s="44" t="s">
        <v>329</v>
      </c>
      <c r="C91" s="45" t="s">
        <v>330</v>
      </c>
      <c r="D91" s="226" t="s">
        <v>154</v>
      </c>
      <c r="E91" s="227"/>
      <c r="F91" s="226" t="s">
        <v>157</v>
      </c>
      <c r="G91" s="227"/>
      <c r="H91" s="226" t="s">
        <v>331</v>
      </c>
      <c r="I91" s="227"/>
      <c r="J91" s="226" t="s">
        <v>156</v>
      </c>
      <c r="K91" s="227"/>
      <c r="L91" s="226"/>
      <c r="M91" s="227"/>
      <c r="N91" s="46" t="s">
        <v>236</v>
      </c>
      <c r="O91" s="47" t="s">
        <v>332</v>
      </c>
      <c r="P91" s="48" t="s">
        <v>333</v>
      </c>
      <c r="Q91" s="49"/>
      <c r="R91" s="228" t="s">
        <v>50</v>
      </c>
      <c r="S91" s="229"/>
      <c r="U91" s="50" t="s">
        <v>334</v>
      </c>
      <c r="V91" s="51"/>
      <c r="W91" s="52" t="s">
        <v>335</v>
      </c>
      <c r="AI91" s="13"/>
      <c r="AJ91" s="13"/>
      <c r="AK91" s="13"/>
      <c r="AL91" s="13"/>
    </row>
    <row r="92" spans="1:38" ht="12.75">
      <c r="A92" s="53" t="s">
        <v>154</v>
      </c>
      <c r="B92" s="54" t="s">
        <v>205</v>
      </c>
      <c r="C92" s="68" t="s">
        <v>39</v>
      </c>
      <c r="D92" s="56"/>
      <c r="E92" s="57"/>
      <c r="F92" s="58">
        <f>+P102</f>
        <v>3</v>
      </c>
      <c r="G92" s="59">
        <f>+Q102</f>
        <v>0</v>
      </c>
      <c r="H92" s="58">
        <f>P98</f>
        <v>3</v>
      </c>
      <c r="I92" s="59">
        <f>Q98</f>
        <v>0</v>
      </c>
      <c r="J92" s="58">
        <f>P100</f>
        <v>3</v>
      </c>
      <c r="K92" s="59">
        <f>Q100</f>
        <v>0</v>
      </c>
      <c r="L92" s="58"/>
      <c r="M92" s="59"/>
      <c r="N92" s="60">
        <f>IF(SUM(D92:M92)=0,"",COUNTIF(E92:E95,"3"))</f>
        <v>3</v>
      </c>
      <c r="O92" s="61">
        <f>IF(SUM(E92:N92)=0,"",COUNTIF(D92:D95,"3"))</f>
        <v>0</v>
      </c>
      <c r="P92" s="62">
        <f>IF(SUM(D92:M92)=0,"",SUM(E92:E95))</f>
        <v>9</v>
      </c>
      <c r="Q92" s="63">
        <f>IF(SUM(D92:M92)=0,"",SUM(D92:D95))</f>
        <v>0</v>
      </c>
      <c r="R92" s="221"/>
      <c r="S92" s="212"/>
      <c r="U92" s="64">
        <f>+U98+U100+U102</f>
        <v>100</v>
      </c>
      <c r="V92" s="65">
        <f>+V98+V100+V102</f>
        <v>54</v>
      </c>
      <c r="W92" s="66">
        <f>+U92-V92</f>
        <v>46</v>
      </c>
      <c r="AI92" s="13"/>
      <c r="AJ92" s="13"/>
      <c r="AK92" s="13"/>
      <c r="AL92" s="13"/>
    </row>
    <row r="93" spans="1:38" ht="12.75">
      <c r="A93" s="67" t="s">
        <v>157</v>
      </c>
      <c r="B93" s="54" t="s">
        <v>193</v>
      </c>
      <c r="C93" s="68" t="s">
        <v>35</v>
      </c>
      <c r="D93" s="69">
        <f>+Q102</f>
        <v>0</v>
      </c>
      <c r="E93" s="70">
        <f>+P102</f>
        <v>3</v>
      </c>
      <c r="F93" s="71"/>
      <c r="G93" s="72"/>
      <c r="H93" s="69">
        <f>P101</f>
        <v>3</v>
      </c>
      <c r="I93" s="70">
        <f>Q101</f>
        <v>0</v>
      </c>
      <c r="J93" s="69">
        <f>P99</f>
        <v>3</v>
      </c>
      <c r="K93" s="70">
        <f>Q99</f>
        <v>0</v>
      </c>
      <c r="L93" s="69"/>
      <c r="M93" s="70"/>
      <c r="N93" s="60">
        <f>IF(SUM(D93:M93)=0,"",COUNTIF(G92:G95,"3"))</f>
        <v>2</v>
      </c>
      <c r="O93" s="61">
        <f>IF(SUM(E93:N93)=0,"",COUNTIF(F92:F95,"3"))</f>
        <v>1</v>
      </c>
      <c r="P93" s="62">
        <f>IF(SUM(D93:M93)=0,"",SUM(G92:G95))</f>
        <v>6</v>
      </c>
      <c r="Q93" s="63">
        <f>IF(SUM(D93:M93)=0,"",SUM(F92:F95))</f>
        <v>3</v>
      </c>
      <c r="R93" s="221"/>
      <c r="S93" s="212"/>
      <c r="U93" s="64">
        <f>+U99+U101+V102</f>
        <v>82</v>
      </c>
      <c r="V93" s="65">
        <f>+V99+V101+U102</f>
        <v>67</v>
      </c>
      <c r="W93" s="66">
        <f>+U93-V93</f>
        <v>15</v>
      </c>
      <c r="AI93" s="13"/>
      <c r="AJ93" s="13"/>
      <c r="AK93" s="13"/>
      <c r="AL93" s="13"/>
    </row>
    <row r="94" spans="1:38" ht="12.75">
      <c r="A94" s="67" t="s">
        <v>331</v>
      </c>
      <c r="B94" s="54" t="s">
        <v>108</v>
      </c>
      <c r="C94" s="68" t="s">
        <v>198</v>
      </c>
      <c r="D94" s="69">
        <f>+Q98</f>
        <v>0</v>
      </c>
      <c r="E94" s="70">
        <f>+P98</f>
        <v>3</v>
      </c>
      <c r="F94" s="69">
        <f>Q101</f>
        <v>0</v>
      </c>
      <c r="G94" s="70">
        <f>P101</f>
        <v>3</v>
      </c>
      <c r="H94" s="71"/>
      <c r="I94" s="72"/>
      <c r="J94" s="69">
        <f>P103</f>
        <v>3</v>
      </c>
      <c r="K94" s="70">
        <f>Q103</f>
        <v>2</v>
      </c>
      <c r="L94" s="69"/>
      <c r="M94" s="70"/>
      <c r="N94" s="60">
        <f>IF(SUM(D94:M94)=0,"",COUNTIF(I92:I95,"3"))</f>
        <v>1</v>
      </c>
      <c r="O94" s="61">
        <f>IF(SUM(E94:N94)=0,"",COUNTIF(H92:H95,"3"))</f>
        <v>2</v>
      </c>
      <c r="P94" s="62">
        <f>IF(SUM(D94:M94)=0,"",SUM(I92:I95))</f>
        <v>3</v>
      </c>
      <c r="Q94" s="63">
        <f>IF(SUM(D94:M94)=0,"",SUM(H92:H95))</f>
        <v>8</v>
      </c>
      <c r="R94" s="221"/>
      <c r="S94" s="212"/>
      <c r="U94" s="64">
        <f>+V98+V101+U103</f>
        <v>91</v>
      </c>
      <c r="V94" s="65">
        <f>+U98+U101+V103</f>
        <v>111</v>
      </c>
      <c r="W94" s="66">
        <f>+U94-V94</f>
        <v>-20</v>
      </c>
      <c r="AI94" s="13"/>
      <c r="AJ94" s="13"/>
      <c r="AK94" s="13"/>
      <c r="AL94" s="13"/>
    </row>
    <row r="95" spans="1:38" ht="13.5" thickBot="1">
      <c r="A95" s="73" t="s">
        <v>156</v>
      </c>
      <c r="B95" s="74" t="s">
        <v>215</v>
      </c>
      <c r="C95" s="75" t="s">
        <v>170</v>
      </c>
      <c r="D95" s="76">
        <f>Q100</f>
        <v>0</v>
      </c>
      <c r="E95" s="77">
        <f>P100</f>
        <v>3</v>
      </c>
      <c r="F95" s="76">
        <f>Q99</f>
        <v>0</v>
      </c>
      <c r="G95" s="77">
        <f>P99</f>
        <v>3</v>
      </c>
      <c r="H95" s="76">
        <f>Q103</f>
        <v>2</v>
      </c>
      <c r="I95" s="77">
        <f>P103</f>
        <v>3</v>
      </c>
      <c r="J95" s="78"/>
      <c r="K95" s="79"/>
      <c r="L95" s="76"/>
      <c r="M95" s="77"/>
      <c r="N95" s="80">
        <f>IF(SUM(D95:M95)=0,"",COUNTIF(K92:K95,"3"))</f>
        <v>0</v>
      </c>
      <c r="O95" s="81">
        <f>IF(SUM(E95:N95)=0,"",COUNTIF(J92:J95,"3"))</f>
        <v>3</v>
      </c>
      <c r="P95" s="82">
        <f>IF(SUM(D95:M96)=0,"",SUM(K92:K95))</f>
        <v>2</v>
      </c>
      <c r="Q95" s="83">
        <f>IF(SUM(D95:M95)=0,"",SUM(J92:J95))</f>
        <v>9</v>
      </c>
      <c r="R95" s="224"/>
      <c r="S95" s="225"/>
      <c r="U95" s="64">
        <f>+V99+V100+V103</f>
        <v>73</v>
      </c>
      <c r="V95" s="65">
        <f>+U99+U100+U103</f>
        <v>114</v>
      </c>
      <c r="W95" s="66">
        <f>+U95-V95</f>
        <v>-41</v>
      </c>
      <c r="AI95" s="13"/>
      <c r="AJ95" s="13"/>
      <c r="AK95" s="13"/>
      <c r="AL95" s="13"/>
    </row>
    <row r="96" spans="1:38" ht="15.75" thickTop="1">
      <c r="A96" s="84"/>
      <c r="B96" s="85" t="s">
        <v>336</v>
      </c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7"/>
      <c r="S96" s="88"/>
      <c r="U96" s="89"/>
      <c r="V96" s="90" t="s">
        <v>337</v>
      </c>
      <c r="W96" s="91">
        <f>SUM(W92:W95)</f>
        <v>0</v>
      </c>
      <c r="X96" s="90" t="str">
        <f>IF(W96=0,"OK","Virhe")</f>
        <v>OK</v>
      </c>
      <c r="AI96" s="13"/>
      <c r="AJ96" s="13"/>
      <c r="AK96" s="13"/>
      <c r="AL96" s="13"/>
    </row>
    <row r="97" spans="1:38" ht="15.75" thickBot="1">
      <c r="A97" s="92"/>
      <c r="B97" s="93" t="s">
        <v>338</v>
      </c>
      <c r="C97" s="94"/>
      <c r="D97" s="94"/>
      <c r="E97" s="95"/>
      <c r="F97" s="248" t="s">
        <v>51</v>
      </c>
      <c r="G97" s="240"/>
      <c r="H97" s="239" t="s">
        <v>52</v>
      </c>
      <c r="I97" s="240"/>
      <c r="J97" s="239" t="s">
        <v>53</v>
      </c>
      <c r="K97" s="240"/>
      <c r="L97" s="239" t="s">
        <v>68</v>
      </c>
      <c r="M97" s="240"/>
      <c r="N97" s="239" t="s">
        <v>69</v>
      </c>
      <c r="O97" s="240"/>
      <c r="P97" s="241" t="s">
        <v>48</v>
      </c>
      <c r="Q97" s="242"/>
      <c r="S97" s="96"/>
      <c r="U97" s="97" t="s">
        <v>334</v>
      </c>
      <c r="V97" s="98"/>
      <c r="W97" s="52" t="s">
        <v>335</v>
      </c>
      <c r="AI97" s="13"/>
      <c r="AJ97" s="13"/>
      <c r="AK97" s="13"/>
      <c r="AL97" s="13"/>
    </row>
    <row r="98" spans="1:38" ht="15.75">
      <c r="A98" s="99" t="s">
        <v>339</v>
      </c>
      <c r="B98" s="100" t="str">
        <f>IF(B92&gt;"",B92,"")</f>
        <v>Pinja Eriksson</v>
      </c>
      <c r="C98" s="101" t="str">
        <f>IF(B94&gt;"",B94,"")</f>
        <v>Henri Kuusjärvi</v>
      </c>
      <c r="D98" s="86"/>
      <c r="E98" s="102"/>
      <c r="F98" s="245">
        <v>7</v>
      </c>
      <c r="G98" s="246"/>
      <c r="H98" s="243">
        <v>10</v>
      </c>
      <c r="I98" s="244"/>
      <c r="J98" s="243">
        <v>7</v>
      </c>
      <c r="K98" s="244"/>
      <c r="L98" s="243"/>
      <c r="M98" s="244"/>
      <c r="N98" s="247"/>
      <c r="O98" s="244"/>
      <c r="P98" s="103">
        <f aca="true" t="shared" si="70" ref="P98:P103">IF(COUNT(F98:N98)=0,"",COUNTIF(F98:N98,"&gt;=0"))</f>
        <v>3</v>
      </c>
      <c r="Q98" s="104">
        <f aca="true" t="shared" si="71" ref="Q98:Q103">IF(COUNT(F98:N98)=0,"",(IF(LEFT(F98,1)="-",1,0)+IF(LEFT(H98,1)="-",1,0)+IF(LEFT(J98,1)="-",1,0)+IF(LEFT(L98,1)="-",1,0)+IF(LEFT(N98,1)="-",1,0)))</f>
        <v>0</v>
      </c>
      <c r="R98" s="105"/>
      <c r="S98" s="106"/>
      <c r="U98" s="107">
        <f aca="true" t="shared" si="72" ref="U98:U103">+Y98+AA98+AC98+AE98+AG98</f>
        <v>34</v>
      </c>
      <c r="V98" s="108">
        <f aca="true" t="shared" si="73" ref="V98:V103">+Z98+AB98+AD98+AF98+AH98</f>
        <v>24</v>
      </c>
      <c r="W98" s="109">
        <f aca="true" t="shared" si="74" ref="W98:W103">+U98-V98</f>
        <v>10</v>
      </c>
      <c r="Y98" s="110">
        <f aca="true" t="shared" si="75" ref="Y98:Y103">IF(F98="",0,IF(LEFT(F98,1)="-",ABS(F98),(IF(F98&gt;9,F98+2,11))))</f>
        <v>11</v>
      </c>
      <c r="Z98" s="111">
        <f aca="true" t="shared" si="76" ref="Z98:Z103">IF(F98="",0,IF(LEFT(F98,1)="-",(IF(ABS(F98)&gt;9,(ABS(F98)+2),11)),F98))</f>
        <v>7</v>
      </c>
      <c r="AA98" s="110">
        <f aca="true" t="shared" si="77" ref="AA98:AA103">IF(H98="",0,IF(LEFT(H98,1)="-",ABS(H98),(IF(H98&gt;9,H98+2,11))))</f>
        <v>12</v>
      </c>
      <c r="AB98" s="111">
        <f aca="true" t="shared" si="78" ref="AB98:AB103">IF(H98="",0,IF(LEFT(H98,1)="-",(IF(ABS(H98)&gt;9,(ABS(H98)+2),11)),H98))</f>
        <v>10</v>
      </c>
      <c r="AC98" s="110">
        <f aca="true" t="shared" si="79" ref="AC98:AC103">IF(J98="",0,IF(LEFT(J98,1)="-",ABS(J98),(IF(J98&gt;9,J98+2,11))))</f>
        <v>11</v>
      </c>
      <c r="AD98" s="111">
        <f aca="true" t="shared" si="80" ref="AD98:AD103">IF(J98="",0,IF(LEFT(J98,1)="-",(IF(ABS(J98)&gt;9,(ABS(J98)+2),11)),J98))</f>
        <v>7</v>
      </c>
      <c r="AE98" s="110">
        <f aca="true" t="shared" si="81" ref="AE98:AE103">IF(L98="",0,IF(LEFT(L98,1)="-",ABS(L98),(IF(L98&gt;9,L98+2,11))))</f>
        <v>0</v>
      </c>
      <c r="AF98" s="111">
        <f aca="true" t="shared" si="82" ref="AF98:AF103">IF(L98="",0,IF(LEFT(L98,1)="-",(IF(ABS(L98)&gt;9,(ABS(L98)+2),11)),L98))</f>
        <v>0</v>
      </c>
      <c r="AG98" s="110">
        <f aca="true" t="shared" si="83" ref="AG98:AG103">IF(N98="",0,IF(LEFT(N98,1)="-",ABS(N98),(IF(N98&gt;9,N98+2,11))))</f>
        <v>0</v>
      </c>
      <c r="AH98" s="111">
        <f aca="true" t="shared" si="84" ref="AH98:AH103">IF(N98="",0,IF(LEFT(N98,1)="-",(IF(ABS(N98)&gt;9,(ABS(N98)+2),11)),N98))</f>
        <v>0</v>
      </c>
      <c r="AI98" s="13"/>
      <c r="AJ98" s="13"/>
      <c r="AK98" s="13"/>
      <c r="AL98" s="13"/>
    </row>
    <row r="99" spans="1:38" ht="15.75">
      <c r="A99" s="99" t="s">
        <v>340</v>
      </c>
      <c r="B99" s="100" t="str">
        <f>IF(B93&gt;"",B93,"")</f>
        <v>Roni Kantola</v>
      </c>
      <c r="C99" s="112" t="str">
        <f>IF(B95&gt;"",B95,"")</f>
        <v>Arttu Juvonen</v>
      </c>
      <c r="D99" s="113"/>
      <c r="E99" s="102"/>
      <c r="F99" s="249">
        <v>8</v>
      </c>
      <c r="G99" s="250"/>
      <c r="H99" s="249">
        <v>3</v>
      </c>
      <c r="I99" s="250"/>
      <c r="J99" s="249">
        <v>4</v>
      </c>
      <c r="K99" s="250"/>
      <c r="L99" s="249"/>
      <c r="M99" s="250"/>
      <c r="N99" s="249"/>
      <c r="O99" s="250"/>
      <c r="P99" s="103">
        <f t="shared" si="70"/>
        <v>3</v>
      </c>
      <c r="Q99" s="104">
        <f t="shared" si="71"/>
        <v>0</v>
      </c>
      <c r="R99" s="114"/>
      <c r="S99" s="115"/>
      <c r="U99" s="107">
        <f t="shared" si="72"/>
        <v>33</v>
      </c>
      <c r="V99" s="108">
        <f t="shared" si="73"/>
        <v>15</v>
      </c>
      <c r="W99" s="109">
        <f t="shared" si="74"/>
        <v>18</v>
      </c>
      <c r="Y99" s="116">
        <f t="shared" si="75"/>
        <v>11</v>
      </c>
      <c r="Z99" s="117">
        <f t="shared" si="76"/>
        <v>8</v>
      </c>
      <c r="AA99" s="116">
        <f t="shared" si="77"/>
        <v>11</v>
      </c>
      <c r="AB99" s="117">
        <f t="shared" si="78"/>
        <v>3</v>
      </c>
      <c r="AC99" s="116">
        <f t="shared" si="79"/>
        <v>11</v>
      </c>
      <c r="AD99" s="117">
        <f t="shared" si="80"/>
        <v>4</v>
      </c>
      <c r="AE99" s="116">
        <f t="shared" si="81"/>
        <v>0</v>
      </c>
      <c r="AF99" s="117">
        <f t="shared" si="82"/>
        <v>0</v>
      </c>
      <c r="AG99" s="116">
        <f t="shared" si="83"/>
        <v>0</v>
      </c>
      <c r="AH99" s="117">
        <f t="shared" si="84"/>
        <v>0</v>
      </c>
      <c r="AI99" s="13"/>
      <c r="AJ99" s="13"/>
      <c r="AK99" s="13"/>
      <c r="AL99" s="13"/>
    </row>
    <row r="100" spans="1:38" ht="16.5" thickBot="1">
      <c r="A100" s="99" t="s">
        <v>341</v>
      </c>
      <c r="B100" s="118" t="str">
        <f>IF(B92&gt;"",B92,"")</f>
        <v>Pinja Eriksson</v>
      </c>
      <c r="C100" s="119" t="str">
        <f>IF(B95&gt;"",B95,"")</f>
        <v>Arttu Juvonen</v>
      </c>
      <c r="D100" s="94"/>
      <c r="E100" s="95"/>
      <c r="F100" s="251">
        <v>4</v>
      </c>
      <c r="G100" s="252"/>
      <c r="H100" s="251">
        <v>7</v>
      </c>
      <c r="I100" s="252"/>
      <c r="J100" s="251">
        <v>3</v>
      </c>
      <c r="K100" s="252"/>
      <c r="L100" s="251"/>
      <c r="M100" s="252"/>
      <c r="N100" s="251"/>
      <c r="O100" s="252"/>
      <c r="P100" s="103">
        <f t="shared" si="70"/>
        <v>3</v>
      </c>
      <c r="Q100" s="104">
        <f t="shared" si="71"/>
        <v>0</v>
      </c>
      <c r="R100" s="114"/>
      <c r="S100" s="115"/>
      <c r="U100" s="107">
        <f t="shared" si="72"/>
        <v>33</v>
      </c>
      <c r="V100" s="108">
        <f t="shared" si="73"/>
        <v>14</v>
      </c>
      <c r="W100" s="109">
        <f t="shared" si="74"/>
        <v>19</v>
      </c>
      <c r="Y100" s="116">
        <f t="shared" si="75"/>
        <v>11</v>
      </c>
      <c r="Z100" s="117">
        <f t="shared" si="76"/>
        <v>4</v>
      </c>
      <c r="AA100" s="116">
        <f t="shared" si="77"/>
        <v>11</v>
      </c>
      <c r="AB100" s="117">
        <f t="shared" si="78"/>
        <v>7</v>
      </c>
      <c r="AC100" s="116">
        <f t="shared" si="79"/>
        <v>11</v>
      </c>
      <c r="AD100" s="117">
        <f t="shared" si="80"/>
        <v>3</v>
      </c>
      <c r="AE100" s="116">
        <f t="shared" si="81"/>
        <v>0</v>
      </c>
      <c r="AF100" s="117">
        <f t="shared" si="82"/>
        <v>0</v>
      </c>
      <c r="AG100" s="116">
        <f t="shared" si="83"/>
        <v>0</v>
      </c>
      <c r="AH100" s="117">
        <f t="shared" si="84"/>
        <v>0</v>
      </c>
      <c r="AI100" s="13"/>
      <c r="AJ100" s="13"/>
      <c r="AK100" s="13"/>
      <c r="AL100" s="13"/>
    </row>
    <row r="101" spans="1:38" ht="15.75">
      <c r="A101" s="99" t="s">
        <v>342</v>
      </c>
      <c r="B101" s="100" t="str">
        <f>IF(B93&gt;"",B93,"")</f>
        <v>Roni Kantola</v>
      </c>
      <c r="C101" s="112" t="str">
        <f>IF(B94&gt;"",B94,"")</f>
        <v>Henri Kuusjärvi</v>
      </c>
      <c r="D101" s="86"/>
      <c r="E101" s="102"/>
      <c r="F101" s="243">
        <v>8</v>
      </c>
      <c r="G101" s="244"/>
      <c r="H101" s="243">
        <v>4</v>
      </c>
      <c r="I101" s="244"/>
      <c r="J101" s="243">
        <v>7</v>
      </c>
      <c r="K101" s="244"/>
      <c r="L101" s="243"/>
      <c r="M101" s="244"/>
      <c r="N101" s="243"/>
      <c r="O101" s="244"/>
      <c r="P101" s="103">
        <f t="shared" si="70"/>
        <v>3</v>
      </c>
      <c r="Q101" s="104">
        <f t="shared" si="71"/>
        <v>0</v>
      </c>
      <c r="R101" s="114"/>
      <c r="S101" s="115"/>
      <c r="U101" s="107">
        <f t="shared" si="72"/>
        <v>33</v>
      </c>
      <c r="V101" s="108">
        <f t="shared" si="73"/>
        <v>19</v>
      </c>
      <c r="W101" s="109">
        <f t="shared" si="74"/>
        <v>14</v>
      </c>
      <c r="Y101" s="116">
        <f t="shared" si="75"/>
        <v>11</v>
      </c>
      <c r="Z101" s="117">
        <f t="shared" si="76"/>
        <v>8</v>
      </c>
      <c r="AA101" s="116">
        <f t="shared" si="77"/>
        <v>11</v>
      </c>
      <c r="AB101" s="117">
        <f t="shared" si="78"/>
        <v>4</v>
      </c>
      <c r="AC101" s="116">
        <f t="shared" si="79"/>
        <v>11</v>
      </c>
      <c r="AD101" s="117">
        <f t="shared" si="80"/>
        <v>7</v>
      </c>
      <c r="AE101" s="116">
        <f t="shared" si="81"/>
        <v>0</v>
      </c>
      <c r="AF101" s="117">
        <f t="shared" si="82"/>
        <v>0</v>
      </c>
      <c r="AG101" s="116">
        <f t="shared" si="83"/>
        <v>0</v>
      </c>
      <c r="AH101" s="117">
        <f t="shared" si="84"/>
        <v>0</v>
      </c>
      <c r="AI101" s="13"/>
      <c r="AJ101" s="13"/>
      <c r="AK101" s="13"/>
      <c r="AL101" s="13"/>
    </row>
    <row r="102" spans="1:38" ht="15.75">
      <c r="A102" s="99" t="s">
        <v>343</v>
      </c>
      <c r="B102" s="100" t="str">
        <f>IF(B92&gt;"",B92,"")</f>
        <v>Pinja Eriksson</v>
      </c>
      <c r="C102" s="112" t="str">
        <f>IF(B93&gt;"",B93,"")</f>
        <v>Roni Kantola</v>
      </c>
      <c r="D102" s="113"/>
      <c r="E102" s="102"/>
      <c r="F102" s="249">
        <v>6</v>
      </c>
      <c r="G102" s="250"/>
      <c r="H102" s="249">
        <v>5</v>
      </c>
      <c r="I102" s="250"/>
      <c r="J102" s="253">
        <v>5</v>
      </c>
      <c r="K102" s="250"/>
      <c r="L102" s="249"/>
      <c r="M102" s="250"/>
      <c r="N102" s="249"/>
      <c r="O102" s="250"/>
      <c r="P102" s="103">
        <f t="shared" si="70"/>
        <v>3</v>
      </c>
      <c r="Q102" s="104">
        <f t="shared" si="71"/>
        <v>0</v>
      </c>
      <c r="R102" s="114"/>
      <c r="S102" s="115"/>
      <c r="U102" s="107">
        <f t="shared" si="72"/>
        <v>33</v>
      </c>
      <c r="V102" s="108">
        <f t="shared" si="73"/>
        <v>16</v>
      </c>
      <c r="W102" s="109">
        <f t="shared" si="74"/>
        <v>17</v>
      </c>
      <c r="Y102" s="116">
        <f t="shared" si="75"/>
        <v>11</v>
      </c>
      <c r="Z102" s="117">
        <f t="shared" si="76"/>
        <v>6</v>
      </c>
      <c r="AA102" s="116">
        <f t="shared" si="77"/>
        <v>11</v>
      </c>
      <c r="AB102" s="117">
        <f t="shared" si="78"/>
        <v>5</v>
      </c>
      <c r="AC102" s="116">
        <f t="shared" si="79"/>
        <v>11</v>
      </c>
      <c r="AD102" s="117">
        <f t="shared" si="80"/>
        <v>5</v>
      </c>
      <c r="AE102" s="116">
        <f t="shared" si="81"/>
        <v>0</v>
      </c>
      <c r="AF102" s="117">
        <f t="shared" si="82"/>
        <v>0</v>
      </c>
      <c r="AG102" s="116">
        <f t="shared" si="83"/>
        <v>0</v>
      </c>
      <c r="AH102" s="117">
        <f t="shared" si="84"/>
        <v>0</v>
      </c>
      <c r="AI102" s="13"/>
      <c r="AJ102" s="13"/>
      <c r="AK102" s="13"/>
      <c r="AL102" s="13"/>
    </row>
    <row r="103" spans="1:38" ht="16.5" thickBot="1">
      <c r="A103" s="120" t="s">
        <v>344</v>
      </c>
      <c r="B103" s="121" t="str">
        <f>IF(B94&gt;"",B94,"")</f>
        <v>Henri Kuusjärvi</v>
      </c>
      <c r="C103" s="122" t="str">
        <f>IF(B95&gt;"",B95,"")</f>
        <v>Arttu Juvonen</v>
      </c>
      <c r="D103" s="123"/>
      <c r="E103" s="124"/>
      <c r="F103" s="230">
        <v>-10</v>
      </c>
      <c r="G103" s="231"/>
      <c r="H103" s="230">
        <v>-5</v>
      </c>
      <c r="I103" s="231"/>
      <c r="J103" s="230">
        <v>9</v>
      </c>
      <c r="K103" s="231"/>
      <c r="L103" s="230">
        <v>5</v>
      </c>
      <c r="M103" s="231"/>
      <c r="N103" s="230">
        <v>7</v>
      </c>
      <c r="O103" s="231"/>
      <c r="P103" s="125">
        <f t="shared" si="70"/>
        <v>3</v>
      </c>
      <c r="Q103" s="126">
        <f t="shared" si="71"/>
        <v>2</v>
      </c>
      <c r="R103" s="127"/>
      <c r="S103" s="128"/>
      <c r="U103" s="107">
        <f t="shared" si="72"/>
        <v>48</v>
      </c>
      <c r="V103" s="108">
        <f t="shared" si="73"/>
        <v>44</v>
      </c>
      <c r="W103" s="109">
        <f t="shared" si="74"/>
        <v>4</v>
      </c>
      <c r="Y103" s="129">
        <f t="shared" si="75"/>
        <v>10</v>
      </c>
      <c r="Z103" s="130">
        <f t="shared" si="76"/>
        <v>12</v>
      </c>
      <c r="AA103" s="129">
        <f t="shared" si="77"/>
        <v>5</v>
      </c>
      <c r="AB103" s="130">
        <f t="shared" si="78"/>
        <v>11</v>
      </c>
      <c r="AC103" s="129">
        <f t="shared" si="79"/>
        <v>11</v>
      </c>
      <c r="AD103" s="130">
        <f t="shared" si="80"/>
        <v>9</v>
      </c>
      <c r="AE103" s="129">
        <f t="shared" si="81"/>
        <v>11</v>
      </c>
      <c r="AF103" s="130">
        <f t="shared" si="82"/>
        <v>5</v>
      </c>
      <c r="AG103" s="129">
        <f t="shared" si="83"/>
        <v>11</v>
      </c>
      <c r="AH103" s="130">
        <f t="shared" si="84"/>
        <v>7</v>
      </c>
      <c r="AI103" s="13"/>
      <c r="AJ103" s="13"/>
      <c r="AK103" s="13"/>
      <c r="AL103" s="13"/>
    </row>
    <row r="104" ht="13.5" thickTop="1"/>
  </sheetData>
  <mergeCells count="318">
    <mergeCell ref="N102:O102"/>
    <mergeCell ref="F103:G103"/>
    <mergeCell ref="H103:I103"/>
    <mergeCell ref="J103:K103"/>
    <mergeCell ref="L103:M103"/>
    <mergeCell ref="N103:O103"/>
    <mergeCell ref="F102:G102"/>
    <mergeCell ref="H102:I102"/>
    <mergeCell ref="J102:K102"/>
    <mergeCell ref="L102:M102"/>
    <mergeCell ref="N100:O100"/>
    <mergeCell ref="F101:G101"/>
    <mergeCell ref="H101:I101"/>
    <mergeCell ref="J101:K101"/>
    <mergeCell ref="L101:M101"/>
    <mergeCell ref="N101:O101"/>
    <mergeCell ref="F100:G100"/>
    <mergeCell ref="H100:I100"/>
    <mergeCell ref="J100:K100"/>
    <mergeCell ref="L100:M100"/>
    <mergeCell ref="N98:O98"/>
    <mergeCell ref="F99:G99"/>
    <mergeCell ref="H99:I99"/>
    <mergeCell ref="J99:K99"/>
    <mergeCell ref="L99:M99"/>
    <mergeCell ref="N99:O99"/>
    <mergeCell ref="F98:G98"/>
    <mergeCell ref="H98:I98"/>
    <mergeCell ref="J98:K98"/>
    <mergeCell ref="L98:M98"/>
    <mergeCell ref="R94:S94"/>
    <mergeCell ref="R95:S95"/>
    <mergeCell ref="F97:G97"/>
    <mergeCell ref="H97:I97"/>
    <mergeCell ref="J97:K97"/>
    <mergeCell ref="L97:M97"/>
    <mergeCell ref="N97:O97"/>
    <mergeCell ref="P97:Q97"/>
    <mergeCell ref="L91:M91"/>
    <mergeCell ref="R91:S91"/>
    <mergeCell ref="R92:S92"/>
    <mergeCell ref="R93:S93"/>
    <mergeCell ref="D91:E91"/>
    <mergeCell ref="F91:G91"/>
    <mergeCell ref="H91:I91"/>
    <mergeCell ref="J91:K91"/>
    <mergeCell ref="D90:F90"/>
    <mergeCell ref="G90:I90"/>
    <mergeCell ref="J90:M90"/>
    <mergeCell ref="Q90:S90"/>
    <mergeCell ref="N86:O86"/>
    <mergeCell ref="J89:M89"/>
    <mergeCell ref="N89:P89"/>
    <mergeCell ref="Q89:S89"/>
    <mergeCell ref="N84:O84"/>
    <mergeCell ref="F85:G85"/>
    <mergeCell ref="H85:I85"/>
    <mergeCell ref="J85:K85"/>
    <mergeCell ref="L85:M85"/>
    <mergeCell ref="N85:O85"/>
    <mergeCell ref="N82:O82"/>
    <mergeCell ref="F83:G83"/>
    <mergeCell ref="H83:I83"/>
    <mergeCell ref="J83:K83"/>
    <mergeCell ref="L83:M83"/>
    <mergeCell ref="N83:O83"/>
    <mergeCell ref="H82:I82"/>
    <mergeCell ref="J82:K82"/>
    <mergeCell ref="L82:M82"/>
    <mergeCell ref="F82:G82"/>
    <mergeCell ref="N80:O80"/>
    <mergeCell ref="P80:Q80"/>
    <mergeCell ref="F81:G81"/>
    <mergeCell ref="H81:I81"/>
    <mergeCell ref="J81:K81"/>
    <mergeCell ref="L81:M81"/>
    <mergeCell ref="N81:O81"/>
    <mergeCell ref="F80:G80"/>
    <mergeCell ref="H80:I80"/>
    <mergeCell ref="J80:K80"/>
    <mergeCell ref="L80:M80"/>
    <mergeCell ref="Q73:S73"/>
    <mergeCell ref="D74:E74"/>
    <mergeCell ref="F74:G74"/>
    <mergeCell ref="H74:I74"/>
    <mergeCell ref="J74:K74"/>
    <mergeCell ref="L74:M74"/>
    <mergeCell ref="R74:S74"/>
    <mergeCell ref="R77:S77"/>
    <mergeCell ref="R78:S78"/>
    <mergeCell ref="N69:O69"/>
    <mergeCell ref="J72:M72"/>
    <mergeCell ref="N72:P72"/>
    <mergeCell ref="Q72:S72"/>
    <mergeCell ref="N67:O67"/>
    <mergeCell ref="F68:G68"/>
    <mergeCell ref="H68:I68"/>
    <mergeCell ref="J68:K68"/>
    <mergeCell ref="L68:M68"/>
    <mergeCell ref="N68:O68"/>
    <mergeCell ref="F67:G67"/>
    <mergeCell ref="H67:I67"/>
    <mergeCell ref="J67:K67"/>
    <mergeCell ref="L67:M67"/>
    <mergeCell ref="N65:O65"/>
    <mergeCell ref="F66:G66"/>
    <mergeCell ref="H66:I66"/>
    <mergeCell ref="J66:K66"/>
    <mergeCell ref="L66:M66"/>
    <mergeCell ref="N66:O66"/>
    <mergeCell ref="F65:G65"/>
    <mergeCell ref="H65:I65"/>
    <mergeCell ref="J65:K65"/>
    <mergeCell ref="L65:M65"/>
    <mergeCell ref="N63:O63"/>
    <mergeCell ref="P63:Q63"/>
    <mergeCell ref="F64:G64"/>
    <mergeCell ref="H64:I64"/>
    <mergeCell ref="J64:K64"/>
    <mergeCell ref="L64:M64"/>
    <mergeCell ref="N64:O64"/>
    <mergeCell ref="F63:G63"/>
    <mergeCell ref="H63:I63"/>
    <mergeCell ref="J63:K63"/>
    <mergeCell ref="L63:M63"/>
    <mergeCell ref="Q56:S56"/>
    <mergeCell ref="D57:E57"/>
    <mergeCell ref="F57:G57"/>
    <mergeCell ref="H57:I57"/>
    <mergeCell ref="J57:K57"/>
    <mergeCell ref="L57:M57"/>
    <mergeCell ref="R57:S57"/>
    <mergeCell ref="R60:S60"/>
    <mergeCell ref="R61:S61"/>
    <mergeCell ref="N52:O52"/>
    <mergeCell ref="J55:M55"/>
    <mergeCell ref="N55:P55"/>
    <mergeCell ref="Q55:S55"/>
    <mergeCell ref="N50:O50"/>
    <mergeCell ref="F51:G51"/>
    <mergeCell ref="H51:I51"/>
    <mergeCell ref="J51:K51"/>
    <mergeCell ref="L51:M51"/>
    <mergeCell ref="N51:O51"/>
    <mergeCell ref="F50:G50"/>
    <mergeCell ref="H50:I50"/>
    <mergeCell ref="J50:K50"/>
    <mergeCell ref="L50:M50"/>
    <mergeCell ref="N48:O48"/>
    <mergeCell ref="F49:G49"/>
    <mergeCell ref="H49:I49"/>
    <mergeCell ref="J49:K49"/>
    <mergeCell ref="L49:M49"/>
    <mergeCell ref="N49:O49"/>
    <mergeCell ref="F48:G48"/>
    <mergeCell ref="H48:I48"/>
    <mergeCell ref="J48:K48"/>
    <mergeCell ref="L48:M48"/>
    <mergeCell ref="N47:O47"/>
    <mergeCell ref="F46:G46"/>
    <mergeCell ref="H46:I46"/>
    <mergeCell ref="J46:K46"/>
    <mergeCell ref="F47:G47"/>
    <mergeCell ref="H47:I47"/>
    <mergeCell ref="J47:K47"/>
    <mergeCell ref="L47:M47"/>
    <mergeCell ref="Q39:S39"/>
    <mergeCell ref="D40:E40"/>
    <mergeCell ref="F40:G40"/>
    <mergeCell ref="H40:I40"/>
    <mergeCell ref="J40:K40"/>
    <mergeCell ref="L40:M40"/>
    <mergeCell ref="R40:S40"/>
    <mergeCell ref="D39:F39"/>
    <mergeCell ref="G39:I39"/>
    <mergeCell ref="J39:M39"/>
    <mergeCell ref="N35:O35"/>
    <mergeCell ref="J38:M38"/>
    <mergeCell ref="N38:P38"/>
    <mergeCell ref="Q38:S38"/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29:O29"/>
    <mergeCell ref="P29:Q29"/>
    <mergeCell ref="F30:G30"/>
    <mergeCell ref="H30:I30"/>
    <mergeCell ref="J30:K30"/>
    <mergeCell ref="L30:M30"/>
    <mergeCell ref="N30:O30"/>
    <mergeCell ref="F29:G29"/>
    <mergeCell ref="H29:I29"/>
    <mergeCell ref="J29:K29"/>
    <mergeCell ref="L23:M23"/>
    <mergeCell ref="R23:S23"/>
    <mergeCell ref="R26:S26"/>
    <mergeCell ref="R27:S27"/>
    <mergeCell ref="R24:S24"/>
    <mergeCell ref="R25:S25"/>
    <mergeCell ref="N18:O18"/>
    <mergeCell ref="J21:M21"/>
    <mergeCell ref="N21:P21"/>
    <mergeCell ref="Q21:S21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P12:Q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D5:F5"/>
    <mergeCell ref="G5:I5"/>
    <mergeCell ref="J5:M5"/>
    <mergeCell ref="D6:E6"/>
    <mergeCell ref="F6:G6"/>
    <mergeCell ref="H6:I6"/>
    <mergeCell ref="J6:K6"/>
    <mergeCell ref="L29:M29"/>
    <mergeCell ref="F84:G84"/>
    <mergeCell ref="H84:I84"/>
    <mergeCell ref="J84:K84"/>
    <mergeCell ref="L84:M84"/>
    <mergeCell ref="F69:G69"/>
    <mergeCell ref="H69:I69"/>
    <mergeCell ref="J69:K69"/>
    <mergeCell ref="L69:M69"/>
    <mergeCell ref="F52:G52"/>
    <mergeCell ref="F86:G86"/>
    <mergeCell ref="H86:I86"/>
    <mergeCell ref="J86:K86"/>
    <mergeCell ref="L86:M86"/>
    <mergeCell ref="R75:S75"/>
    <mergeCell ref="R76:S76"/>
    <mergeCell ref="D73:F73"/>
    <mergeCell ref="G73:I73"/>
    <mergeCell ref="J73:M73"/>
    <mergeCell ref="R58:S58"/>
    <mergeCell ref="R59:S59"/>
    <mergeCell ref="D56:F56"/>
    <mergeCell ref="G56:I56"/>
    <mergeCell ref="J56:M56"/>
    <mergeCell ref="H52:I52"/>
    <mergeCell ref="J52:K52"/>
    <mergeCell ref="L52:M52"/>
    <mergeCell ref="R41:S41"/>
    <mergeCell ref="R42:S42"/>
    <mergeCell ref="L46:M46"/>
    <mergeCell ref="R43:S43"/>
    <mergeCell ref="R44:S44"/>
    <mergeCell ref="N46:O46"/>
    <mergeCell ref="P46:Q46"/>
    <mergeCell ref="F35:G35"/>
    <mergeCell ref="H35:I35"/>
    <mergeCell ref="J35:K35"/>
    <mergeCell ref="L35:M35"/>
    <mergeCell ref="D22:F22"/>
    <mergeCell ref="G22:I22"/>
    <mergeCell ref="J22:M22"/>
    <mergeCell ref="Q22:S22"/>
    <mergeCell ref="D23:E23"/>
    <mergeCell ref="F23:G23"/>
    <mergeCell ref="H23:I23"/>
    <mergeCell ref="J23:K23"/>
    <mergeCell ref="F18:G18"/>
    <mergeCell ref="H18:I18"/>
    <mergeCell ref="J18:K18"/>
    <mergeCell ref="L18:M18"/>
    <mergeCell ref="R10:S10"/>
    <mergeCell ref="L6:M6"/>
    <mergeCell ref="R6:S6"/>
    <mergeCell ref="R7:S7"/>
    <mergeCell ref="R8:S8"/>
    <mergeCell ref="J4:M4"/>
    <mergeCell ref="N4:P4"/>
    <mergeCell ref="Q4:S4"/>
    <mergeCell ref="R9:S9"/>
    <mergeCell ref="Q5:S5"/>
  </mergeCells>
  <printOptions/>
  <pageMargins left="0.75" right="0.75" top="1" bottom="1" header="0.5" footer="0.5"/>
  <pageSetup fitToHeight="0" horizontalDpi="600" verticalDpi="600" orientation="landscape" paperSize="9" scale="50" r:id="rId1"/>
  <rowBreaks count="1" manualBreakCount="1">
    <brk id="53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view="pageBreakPreview" zoomScale="60" zoomScaleNormal="75" workbookViewId="0" topLeftCell="A1">
      <selection activeCell="D26" sqref="D26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spans="2:9" ht="12.75">
      <c r="B1" t="s">
        <v>64</v>
      </c>
      <c r="E1" s="13"/>
      <c r="F1" s="13"/>
      <c r="G1" s="13"/>
      <c r="H1" s="13"/>
      <c r="I1" s="13"/>
    </row>
    <row r="2" spans="5:9" ht="12.75">
      <c r="E2" s="13"/>
      <c r="F2" s="13"/>
      <c r="G2" s="13"/>
      <c r="H2" s="13"/>
      <c r="I2" s="13"/>
    </row>
    <row r="3" spans="1:9" ht="12.75">
      <c r="A3" s="2">
        <v>1</v>
      </c>
      <c r="B3" s="2" t="s">
        <v>121</v>
      </c>
      <c r="C3" s="2" t="s">
        <v>33</v>
      </c>
      <c r="D3" s="13"/>
      <c r="E3" s="13"/>
      <c r="F3" s="13"/>
      <c r="G3" s="13"/>
      <c r="I3" s="13"/>
    </row>
    <row r="4" spans="1:9" s="3" customFormat="1" ht="12.75">
      <c r="A4" s="2">
        <f aca="true" t="shared" si="0" ref="A4:A18">A3+1</f>
        <v>2</v>
      </c>
      <c r="B4" s="2"/>
      <c r="C4" s="2"/>
      <c r="D4" s="14"/>
      <c r="E4" s="13" t="s">
        <v>154</v>
      </c>
      <c r="F4" s="13"/>
      <c r="G4" s="13"/>
      <c r="I4" s="11"/>
    </row>
    <row r="5" spans="1:9" s="3" customFormat="1" ht="12.75">
      <c r="A5" s="2">
        <f t="shared" si="0"/>
        <v>3</v>
      </c>
      <c r="B5" s="2" t="s">
        <v>193</v>
      </c>
      <c r="C5" s="2" t="s">
        <v>35</v>
      </c>
      <c r="D5" s="13" t="s">
        <v>156</v>
      </c>
      <c r="E5" s="14" t="s">
        <v>508</v>
      </c>
      <c r="F5" s="13"/>
      <c r="G5" s="13"/>
      <c r="I5" s="11"/>
    </row>
    <row r="6" spans="1:9" s="3" customFormat="1" ht="12.75">
      <c r="A6" s="2">
        <f t="shared" si="0"/>
        <v>4</v>
      </c>
      <c r="B6" s="2" t="s">
        <v>41</v>
      </c>
      <c r="C6" s="2" t="s">
        <v>135</v>
      </c>
      <c r="D6" s="15" t="s">
        <v>478</v>
      </c>
      <c r="E6" s="16"/>
      <c r="F6" s="13" t="s">
        <v>481</v>
      </c>
      <c r="G6" s="13"/>
      <c r="I6" s="11"/>
    </row>
    <row r="7" spans="1:9" s="3" customFormat="1" ht="12.75">
      <c r="A7" s="2">
        <f t="shared" si="0"/>
        <v>5</v>
      </c>
      <c r="B7" s="2" t="s">
        <v>180</v>
      </c>
      <c r="C7" s="2" t="s">
        <v>135</v>
      </c>
      <c r="D7" s="13" t="s">
        <v>513</v>
      </c>
      <c r="E7" s="16"/>
      <c r="F7" s="17" t="s">
        <v>555</v>
      </c>
      <c r="G7" s="13"/>
      <c r="I7" s="11"/>
    </row>
    <row r="8" spans="1:9" s="3" customFormat="1" ht="12.75">
      <c r="A8" s="2">
        <f t="shared" si="0"/>
        <v>6</v>
      </c>
      <c r="B8" s="2" t="s">
        <v>122</v>
      </c>
      <c r="C8" s="2" t="s">
        <v>32</v>
      </c>
      <c r="D8" s="14" t="s">
        <v>514</v>
      </c>
      <c r="E8" s="18" t="s">
        <v>481</v>
      </c>
      <c r="F8" s="16"/>
      <c r="G8" s="13"/>
      <c r="I8" s="11"/>
    </row>
    <row r="9" spans="1:9" s="3" customFormat="1" ht="12.75">
      <c r="A9" s="2">
        <f t="shared" si="0"/>
        <v>7</v>
      </c>
      <c r="B9" s="2"/>
      <c r="C9" s="2"/>
      <c r="D9" s="13"/>
      <c r="E9" s="15" t="s">
        <v>545</v>
      </c>
      <c r="F9" s="16"/>
      <c r="G9" s="13"/>
      <c r="I9" s="11"/>
    </row>
    <row r="10" spans="1:9" s="3" customFormat="1" ht="12.75">
      <c r="A10" s="2">
        <f t="shared" si="0"/>
        <v>8</v>
      </c>
      <c r="B10" s="2" t="s">
        <v>347</v>
      </c>
      <c r="C10" s="2" t="s">
        <v>39</v>
      </c>
      <c r="D10" s="15"/>
      <c r="E10" s="13"/>
      <c r="F10" s="16"/>
      <c r="G10" s="13" t="s">
        <v>455</v>
      </c>
      <c r="I10" s="11"/>
    </row>
    <row r="11" spans="1:9" s="3" customFormat="1" ht="12.75">
      <c r="A11" s="2">
        <f t="shared" si="0"/>
        <v>9</v>
      </c>
      <c r="B11" s="2" t="s">
        <v>188</v>
      </c>
      <c r="C11" s="2" t="s">
        <v>44</v>
      </c>
      <c r="D11" s="13"/>
      <c r="E11" s="13"/>
      <c r="F11" s="16"/>
      <c r="G11" s="21" t="s">
        <v>733</v>
      </c>
      <c r="I11" s="11"/>
    </row>
    <row r="12" spans="1:9" s="3" customFormat="1" ht="12.75">
      <c r="A12" s="2">
        <f t="shared" si="0"/>
        <v>10</v>
      </c>
      <c r="B12" s="2"/>
      <c r="C12" s="2"/>
      <c r="D12" s="14"/>
      <c r="E12" s="13" t="s">
        <v>455</v>
      </c>
      <c r="F12" s="16"/>
      <c r="G12" s="11"/>
      <c r="I12" s="11"/>
    </row>
    <row r="13" spans="1:9" s="3" customFormat="1" ht="12.75">
      <c r="A13" s="2">
        <f t="shared" si="0"/>
        <v>11</v>
      </c>
      <c r="B13" s="2" t="s">
        <v>123</v>
      </c>
      <c r="C13" s="2" t="s">
        <v>105</v>
      </c>
      <c r="D13" s="13" t="s">
        <v>479</v>
      </c>
      <c r="E13" s="14" t="s">
        <v>507</v>
      </c>
      <c r="F13" s="16"/>
      <c r="G13" s="11"/>
      <c r="I13" s="11"/>
    </row>
    <row r="14" spans="1:9" s="3" customFormat="1" ht="12.75">
      <c r="A14" s="2">
        <f t="shared" si="0"/>
        <v>12</v>
      </c>
      <c r="B14" s="9" t="s">
        <v>205</v>
      </c>
      <c r="C14" s="2" t="s">
        <v>39</v>
      </c>
      <c r="D14" s="15" t="s">
        <v>480</v>
      </c>
      <c r="E14" s="16"/>
      <c r="F14" s="18" t="s">
        <v>455</v>
      </c>
      <c r="G14" s="11"/>
      <c r="I14" s="11"/>
    </row>
    <row r="15" spans="1:9" s="3" customFormat="1" ht="12.75">
      <c r="A15" s="2">
        <f t="shared" si="0"/>
        <v>13</v>
      </c>
      <c r="B15" s="2" t="s">
        <v>107</v>
      </c>
      <c r="C15" s="2" t="s">
        <v>44</v>
      </c>
      <c r="D15" s="13" t="s">
        <v>450</v>
      </c>
      <c r="E15" s="13"/>
      <c r="F15" s="15" t="s">
        <v>556</v>
      </c>
      <c r="G15" s="11"/>
      <c r="I15" s="11"/>
    </row>
    <row r="16" spans="1:9" s="3" customFormat="1" ht="12.75">
      <c r="A16" s="2">
        <f t="shared" si="0"/>
        <v>14</v>
      </c>
      <c r="B16" s="2" t="s">
        <v>137</v>
      </c>
      <c r="C16" s="2" t="s">
        <v>39</v>
      </c>
      <c r="D16" s="14" t="s">
        <v>502</v>
      </c>
      <c r="E16" s="19" t="s">
        <v>541</v>
      </c>
      <c r="F16" s="13"/>
      <c r="G16" s="11"/>
      <c r="I16" s="11"/>
    </row>
    <row r="17" spans="1:9" s="3" customFormat="1" ht="12.75">
      <c r="A17" s="2">
        <f t="shared" si="0"/>
        <v>15</v>
      </c>
      <c r="B17" s="2"/>
      <c r="C17" s="2"/>
      <c r="D17" s="13"/>
      <c r="E17" s="15" t="s">
        <v>546</v>
      </c>
      <c r="F17" s="13"/>
      <c r="G17" s="11"/>
      <c r="I17" s="11"/>
    </row>
    <row r="18" spans="1:9" s="3" customFormat="1" ht="12.75">
      <c r="A18" s="2">
        <f t="shared" si="0"/>
        <v>16</v>
      </c>
      <c r="B18" s="2" t="s">
        <v>200</v>
      </c>
      <c r="C18" s="2" t="s">
        <v>39</v>
      </c>
      <c r="D18" s="15"/>
      <c r="E18" s="13"/>
      <c r="F18" s="13"/>
      <c r="G18" s="11"/>
      <c r="I18" s="11"/>
    </row>
    <row r="19" spans="4:9" s="3" customFormat="1" ht="12.75">
      <c r="D19" s="11"/>
      <c r="E19" s="11"/>
      <c r="F19" s="11"/>
      <c r="G19" s="11"/>
      <c r="I19" s="11"/>
    </row>
    <row r="20" spans="4:9" s="3" customFormat="1" ht="12.75">
      <c r="D20" s="11"/>
      <c r="E20" s="11"/>
      <c r="F20" s="11"/>
      <c r="G20" s="11"/>
      <c r="I20" s="11"/>
    </row>
    <row r="21" spans="4:9" s="3" customFormat="1" ht="12.75">
      <c r="D21" s="11"/>
      <c r="E21" s="11"/>
      <c r="F21" s="11"/>
      <c r="G21" s="11"/>
      <c r="I21" s="11"/>
    </row>
    <row r="22" spans="4:9" s="3" customFormat="1" ht="12.75">
      <c r="D22" s="11"/>
      <c r="E22" s="11"/>
      <c r="F22" s="11"/>
      <c r="G22" s="11"/>
      <c r="I22" s="11"/>
    </row>
    <row r="23" spans="4:9" s="3" customFormat="1" ht="12.75">
      <c r="D23" s="11"/>
      <c r="E23" s="11"/>
      <c r="F23" s="11"/>
      <c r="G23" s="11"/>
      <c r="I23" s="11"/>
    </row>
    <row r="24" spans="4:9" s="3" customFormat="1" ht="12.75">
      <c r="D24" s="11"/>
      <c r="E24" s="11"/>
      <c r="F24" s="11"/>
      <c r="G24" s="11"/>
      <c r="I24" s="11"/>
    </row>
    <row r="25" spans="4:7" s="3" customFormat="1" ht="12.75">
      <c r="D25" s="11"/>
      <c r="E25" s="11"/>
      <c r="F25" s="11"/>
      <c r="G25" s="11"/>
    </row>
    <row r="26" spans="4:7" s="3" customFormat="1" ht="12.75">
      <c r="D26" s="11"/>
      <c r="E26" s="11"/>
      <c r="F26" s="11"/>
      <c r="G26" s="11"/>
    </row>
    <row r="27" spans="4:7" s="3" customFormat="1" ht="12.75">
      <c r="D27" s="11"/>
      <c r="E27" s="11"/>
      <c r="F27" s="11"/>
      <c r="G27" s="11"/>
    </row>
    <row r="28" spans="4:7" s="3" customFormat="1" ht="12.75">
      <c r="D28" s="11"/>
      <c r="E28" s="11"/>
      <c r="F28" s="11"/>
      <c r="G28" s="11"/>
    </row>
    <row r="29" spans="4:7" s="3" customFormat="1" ht="12.75">
      <c r="D29" s="11"/>
      <c r="E29" s="11"/>
      <c r="F29" s="11"/>
      <c r="G29" s="11"/>
    </row>
    <row r="30" spans="4:7" s="3" customFormat="1" ht="12.75">
      <c r="D30" s="11"/>
      <c r="E30" s="11"/>
      <c r="F30" s="11"/>
      <c r="G30" s="11"/>
    </row>
    <row r="31" spans="4:7" s="3" customFormat="1" ht="12.75">
      <c r="D31" s="11"/>
      <c r="E31" s="11"/>
      <c r="F31" s="11"/>
      <c r="G31" s="11"/>
    </row>
    <row r="32" spans="4:7" s="3" customFormat="1" ht="12.75">
      <c r="D32" s="11"/>
      <c r="E32" s="11"/>
      <c r="F32" s="11"/>
      <c r="G32" s="11"/>
    </row>
    <row r="33" spans="4:7" s="3" customFormat="1" ht="12.75">
      <c r="D33" s="11"/>
      <c r="E33" s="11"/>
      <c r="F33" s="11"/>
      <c r="G33" s="11"/>
    </row>
    <row r="34" spans="4:7" s="3" customFormat="1" ht="12.75">
      <c r="D34" s="11"/>
      <c r="E34" s="11"/>
      <c r="F34" s="11"/>
      <c r="G34" s="11"/>
    </row>
    <row r="35" spans="4:7" s="3" customFormat="1" ht="12.75">
      <c r="D35" s="11"/>
      <c r="E35" s="11"/>
      <c r="F35" s="11"/>
      <c r="G35" s="11"/>
    </row>
    <row r="36" spans="5:8" ht="12.75">
      <c r="E36" s="13"/>
      <c r="F36" s="13"/>
      <c r="G36" s="13"/>
      <c r="H36" s="13"/>
    </row>
  </sheetData>
  <printOptions/>
  <pageMargins left="0.75" right="0.75" top="1" bottom="1" header="0.5" footer="0.5"/>
  <pageSetup fitToHeight="0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"/>
  <sheetViews>
    <sheetView view="pageBreakPreview" zoomScale="60" zoomScaleNormal="55" workbookViewId="0" topLeftCell="A1">
      <selection activeCell="R11" sqref="R11:S11"/>
    </sheetView>
  </sheetViews>
  <sheetFormatPr defaultColWidth="9.140625" defaultRowHeight="12.75"/>
  <cols>
    <col min="1" max="1" width="25.7109375" style="0" customWidth="1"/>
    <col min="2" max="2" width="20.140625" style="0" customWidth="1"/>
    <col min="3" max="3" width="23.140625" style="0" customWidth="1"/>
  </cols>
  <sheetData>
    <row r="1" spans="2:3" ht="18">
      <c r="B1" s="12" t="s">
        <v>65</v>
      </c>
      <c r="C1" s="12" t="s">
        <v>408</v>
      </c>
    </row>
    <row r="2" spans="2:3" ht="18">
      <c r="B2" s="12"/>
      <c r="C2" s="12"/>
    </row>
    <row r="3" spans="1:38" ht="13.5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20" ht="16.5" thickTop="1">
      <c r="A4" s="32"/>
      <c r="B4" s="33" t="str">
        <f>'[1]Kehi'!$F$10</f>
        <v>Kilpailunnimi</v>
      </c>
      <c r="C4" s="34"/>
      <c r="D4" s="34"/>
      <c r="E4" s="34"/>
      <c r="F4" s="35"/>
      <c r="G4" s="34"/>
      <c r="H4" s="36" t="s">
        <v>324</v>
      </c>
      <c r="I4" s="37"/>
      <c r="J4" s="213" t="s">
        <v>16</v>
      </c>
      <c r="K4" s="214"/>
      <c r="L4" s="214"/>
      <c r="M4" s="215"/>
      <c r="N4" s="216" t="s">
        <v>325</v>
      </c>
      <c r="O4" s="217"/>
      <c r="P4" s="217"/>
      <c r="Q4" s="284"/>
      <c r="R4" s="284"/>
      <c r="S4" s="285"/>
      <c r="T4" s="3"/>
    </row>
    <row r="5" spans="1:20" ht="16.5" thickBot="1">
      <c r="A5" s="38"/>
      <c r="B5" s="39" t="str">
        <f>'[1]Kehi'!$F$11</f>
        <v>Järjestäjä</v>
      </c>
      <c r="C5" s="40" t="s">
        <v>326</v>
      </c>
      <c r="D5" s="232"/>
      <c r="E5" s="233"/>
      <c r="F5" s="234"/>
      <c r="G5" s="235" t="s">
        <v>327</v>
      </c>
      <c r="H5" s="236"/>
      <c r="I5" s="236"/>
      <c r="J5" s="237"/>
      <c r="K5" s="237"/>
      <c r="L5" s="237"/>
      <c r="M5" s="238"/>
      <c r="N5" s="286" t="s">
        <v>328</v>
      </c>
      <c r="O5" s="287"/>
      <c r="P5" s="287"/>
      <c r="Q5" s="222"/>
      <c r="R5" s="222"/>
      <c r="S5" s="223"/>
      <c r="T5" s="3"/>
    </row>
    <row r="6" spans="1:23" ht="15.75" thickTop="1">
      <c r="A6" s="135"/>
      <c r="B6" s="44" t="s">
        <v>329</v>
      </c>
      <c r="C6" s="45" t="s">
        <v>330</v>
      </c>
      <c r="D6" s="278" t="s">
        <v>154</v>
      </c>
      <c r="E6" s="279"/>
      <c r="F6" s="278" t="s">
        <v>157</v>
      </c>
      <c r="G6" s="279"/>
      <c r="H6" s="278" t="s">
        <v>331</v>
      </c>
      <c r="I6" s="279"/>
      <c r="J6" s="278" t="s">
        <v>156</v>
      </c>
      <c r="K6" s="279"/>
      <c r="L6" s="278" t="s">
        <v>155</v>
      </c>
      <c r="M6" s="279"/>
      <c r="N6" s="136" t="s">
        <v>236</v>
      </c>
      <c r="O6" s="137" t="s">
        <v>332</v>
      </c>
      <c r="P6" s="280" t="s">
        <v>333</v>
      </c>
      <c r="Q6" s="281"/>
      <c r="R6" s="282" t="s">
        <v>50</v>
      </c>
      <c r="S6" s="283"/>
      <c r="T6" s="3"/>
      <c r="U6" s="138" t="s">
        <v>334</v>
      </c>
      <c r="V6" s="139"/>
      <c r="W6" s="140" t="s">
        <v>335</v>
      </c>
    </row>
    <row r="7" spans="1:23" ht="12.75">
      <c r="A7" s="141" t="s">
        <v>154</v>
      </c>
      <c r="B7" s="54" t="s">
        <v>205</v>
      </c>
      <c r="C7" s="55" t="s">
        <v>39</v>
      </c>
      <c r="D7" s="144"/>
      <c r="E7" s="145"/>
      <c r="F7" s="146">
        <f>P23</f>
        <v>3</v>
      </c>
      <c r="G7" s="147">
        <f>Q23</f>
        <v>0</v>
      </c>
      <c r="H7" s="146">
        <f>P19</f>
        <v>3</v>
      </c>
      <c r="I7" s="147">
        <f>Q19</f>
        <v>1</v>
      </c>
      <c r="J7" s="146">
        <f>P17</f>
        <v>3</v>
      </c>
      <c r="K7" s="147">
        <f>Q17</f>
        <v>0</v>
      </c>
      <c r="L7" s="146">
        <f>P14</f>
        <v>3</v>
      </c>
      <c r="M7" s="147">
        <f>Q14</f>
        <v>0</v>
      </c>
      <c r="N7" s="148">
        <f>IF(SUM(D7:M7)=0,"",COUNTIF(E7:E11,3))</f>
        <v>4</v>
      </c>
      <c r="O7" s="149">
        <f>IF(SUM(D7:M7)=0,"",COUNTIF(D7:D11,3))</f>
        <v>0</v>
      </c>
      <c r="P7" s="62">
        <f>IF(SUM(D7:M7)=0,"",SUM(E7:E11))</f>
        <v>12</v>
      </c>
      <c r="Q7" s="63">
        <f>IF(SUM(D7:M7)=0,"",SUM(D7:D11))</f>
        <v>1</v>
      </c>
      <c r="R7" s="273">
        <v>1</v>
      </c>
      <c r="S7" s="274"/>
      <c r="T7" s="3"/>
      <c r="U7" s="150">
        <f>+U14+U17+U19+U23</f>
        <v>140</v>
      </c>
      <c r="V7" s="151">
        <f>+V14+V17+V19+V23</f>
        <v>76</v>
      </c>
      <c r="W7" s="66">
        <f>+U7-V7</f>
        <v>64</v>
      </c>
    </row>
    <row r="8" spans="1:23" ht="12.75">
      <c r="A8" s="152" t="s">
        <v>157</v>
      </c>
      <c r="B8" s="54" t="s">
        <v>106</v>
      </c>
      <c r="C8" s="68" t="s">
        <v>33</v>
      </c>
      <c r="D8" s="153">
        <f>Q23</f>
        <v>0</v>
      </c>
      <c r="E8" s="154">
        <f>P23</f>
        <v>3</v>
      </c>
      <c r="F8" s="155"/>
      <c r="G8" s="156"/>
      <c r="H8" s="157">
        <f>P21</f>
        <v>3</v>
      </c>
      <c r="I8" s="158">
        <f>Q21</f>
        <v>1</v>
      </c>
      <c r="J8" s="157">
        <f>P15</f>
        <v>3</v>
      </c>
      <c r="K8" s="158">
        <f>Q15</f>
        <v>1</v>
      </c>
      <c r="L8" s="157">
        <f>P18</f>
        <v>3</v>
      </c>
      <c r="M8" s="158">
        <f>Q18</f>
        <v>0</v>
      </c>
      <c r="N8" s="148">
        <f>IF(SUM(D8:M8)=0,"",COUNTIF(G7:G11,3))</f>
        <v>3</v>
      </c>
      <c r="O8" s="149">
        <f>IF(SUM(D8:M8)=0,"",COUNTIF(F7:F11,3))</f>
        <v>1</v>
      </c>
      <c r="P8" s="62">
        <f>IF(SUM(D8:M8)=0,"",SUM(G7:G11))</f>
        <v>9</v>
      </c>
      <c r="Q8" s="63">
        <f>IF(SUM(D8:M8)=0,"",SUM(F7:F11))</f>
        <v>5</v>
      </c>
      <c r="R8" s="273">
        <v>2</v>
      </c>
      <c r="S8" s="274"/>
      <c r="T8" s="3"/>
      <c r="U8" s="150">
        <f>+U15+U18+U21+V23</f>
        <v>129</v>
      </c>
      <c r="V8" s="151">
        <f>+V15+V18+V21+U23</f>
        <v>105</v>
      </c>
      <c r="W8" s="66">
        <f>+U8-V8</f>
        <v>24</v>
      </c>
    </row>
    <row r="9" spans="1:23" ht="12.75">
      <c r="A9" s="152" t="s">
        <v>331</v>
      </c>
      <c r="B9" s="142" t="s">
        <v>89</v>
      </c>
      <c r="C9" s="143" t="s">
        <v>105</v>
      </c>
      <c r="D9" s="159">
        <f>Q19</f>
        <v>1</v>
      </c>
      <c r="E9" s="154">
        <f>P19</f>
        <v>3</v>
      </c>
      <c r="F9" s="159">
        <f>Q21</f>
        <v>1</v>
      </c>
      <c r="G9" s="154">
        <f>P21</f>
        <v>3</v>
      </c>
      <c r="H9" s="155"/>
      <c r="I9" s="156"/>
      <c r="J9" s="157">
        <f>P22</f>
        <v>1</v>
      </c>
      <c r="K9" s="158">
        <f>Q22</f>
        <v>3</v>
      </c>
      <c r="L9" s="157">
        <f>P16</f>
        <v>3</v>
      </c>
      <c r="M9" s="158">
        <f>Q16</f>
        <v>1</v>
      </c>
      <c r="N9" s="148">
        <f>IF(SUM(D9:M9)=0,"",COUNTIF(I7:I11,3))</f>
        <v>1</v>
      </c>
      <c r="O9" s="149">
        <f>IF(SUM(D9:M9)=0,"",COUNTIF(H7:H11,3))</f>
        <v>3</v>
      </c>
      <c r="P9" s="62">
        <f>IF(SUM(D9:M9)=0,"",SUM(I7:I11))</f>
        <v>6</v>
      </c>
      <c r="Q9" s="63">
        <f>IF(SUM(D9:M9)=0,"",SUM(H7:H11))</f>
        <v>10</v>
      </c>
      <c r="R9" s="273">
        <v>4</v>
      </c>
      <c r="S9" s="274"/>
      <c r="T9" s="3"/>
      <c r="U9" s="150">
        <f>+U16+V19+V21+U22</f>
        <v>136</v>
      </c>
      <c r="V9" s="151">
        <f>+V16+U19+U21+V22</f>
        <v>158</v>
      </c>
      <c r="W9" s="66">
        <f>+U9-V9</f>
        <v>-22</v>
      </c>
    </row>
    <row r="10" spans="1:23" ht="12.75">
      <c r="A10" s="152" t="s">
        <v>156</v>
      </c>
      <c r="B10" s="54" t="s">
        <v>88</v>
      </c>
      <c r="C10" s="68" t="s">
        <v>39</v>
      </c>
      <c r="D10" s="159">
        <f>Q17</f>
        <v>0</v>
      </c>
      <c r="E10" s="154">
        <f>P17</f>
        <v>3</v>
      </c>
      <c r="F10" s="159">
        <f>Q15</f>
        <v>1</v>
      </c>
      <c r="G10" s="154">
        <f>P15</f>
        <v>3</v>
      </c>
      <c r="H10" s="159">
        <f>Q22</f>
        <v>3</v>
      </c>
      <c r="I10" s="154">
        <f>P22</f>
        <v>1</v>
      </c>
      <c r="J10" s="155"/>
      <c r="K10" s="156"/>
      <c r="L10" s="157">
        <f>P20</f>
        <v>3</v>
      </c>
      <c r="M10" s="158">
        <f>Q20</f>
        <v>1</v>
      </c>
      <c r="N10" s="148">
        <f>IF(SUM(D10:M10)=0,"",COUNTIF(K7:K11,3))</f>
        <v>2</v>
      </c>
      <c r="O10" s="149">
        <f>IF(SUM(D10:M10)=0,"",COUNTIF(J7:J11,3))</f>
        <v>2</v>
      </c>
      <c r="P10" s="62">
        <f>IF(SUM(D10:M10)=0,"",SUM(K7:K11))</f>
        <v>7</v>
      </c>
      <c r="Q10" s="63">
        <f>IF(SUM(D10:M10)=0,"",SUM(J7:J11))</f>
        <v>8</v>
      </c>
      <c r="R10" s="273">
        <v>3</v>
      </c>
      <c r="S10" s="274"/>
      <c r="T10" s="3"/>
      <c r="U10" s="150">
        <f>+V15+V17+U20+V22</f>
        <v>137</v>
      </c>
      <c r="V10" s="151">
        <f>+U15+U17+V20+U22</f>
        <v>142</v>
      </c>
      <c r="W10" s="66">
        <f>+U10-V10</f>
        <v>-5</v>
      </c>
    </row>
    <row r="11" spans="1:23" ht="13.5" thickBot="1">
      <c r="A11" s="160" t="s">
        <v>155</v>
      </c>
      <c r="B11" s="74" t="s">
        <v>228</v>
      </c>
      <c r="C11" s="75" t="s">
        <v>105</v>
      </c>
      <c r="D11" s="163">
        <f>Q14</f>
        <v>0</v>
      </c>
      <c r="E11" s="164">
        <f>P14</f>
        <v>3</v>
      </c>
      <c r="F11" s="163">
        <f>Q18</f>
        <v>0</v>
      </c>
      <c r="G11" s="164">
        <f>P18</f>
        <v>3</v>
      </c>
      <c r="H11" s="163">
        <f>Q16</f>
        <v>1</v>
      </c>
      <c r="I11" s="164">
        <f>P16</f>
        <v>3</v>
      </c>
      <c r="J11" s="163">
        <f>Q20</f>
        <v>1</v>
      </c>
      <c r="K11" s="164">
        <f>P20</f>
        <v>3</v>
      </c>
      <c r="L11" s="165"/>
      <c r="M11" s="166"/>
      <c r="N11" s="167">
        <f>IF(SUM(D11:M11)=0,"",COUNTIF(M7:M11,3))</f>
        <v>0</v>
      </c>
      <c r="O11" s="164">
        <f>IF(SUM(D11:M11)=0,"",COUNTIF(L7:L11,3))</f>
        <v>4</v>
      </c>
      <c r="P11" s="82">
        <f>IF(SUM(D11:M11)=0,"",SUM(M7:M11))</f>
        <v>2</v>
      </c>
      <c r="Q11" s="83">
        <f>IF(SUM(D11:M11)=0,"",SUM(L7:L11))</f>
        <v>12</v>
      </c>
      <c r="R11" s="275">
        <v>5</v>
      </c>
      <c r="S11" s="276"/>
      <c r="T11" s="3"/>
      <c r="U11" s="150">
        <f>+V14+V16+V18+V20</f>
        <v>86</v>
      </c>
      <c r="V11" s="151">
        <f>+U14+U16+U18+U20</f>
        <v>147</v>
      </c>
      <c r="W11" s="66">
        <f>+U11-V11</f>
        <v>-61</v>
      </c>
    </row>
    <row r="12" spans="1:25" ht="15.75" thickTop="1">
      <c r="A12" s="168"/>
      <c r="B12" s="85" t="s">
        <v>336</v>
      </c>
      <c r="D12" s="169"/>
      <c r="E12" s="169"/>
      <c r="F12" s="170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71"/>
      <c r="S12" s="171"/>
      <c r="T12" s="172"/>
      <c r="U12" s="173"/>
      <c r="V12" s="174" t="s">
        <v>337</v>
      </c>
      <c r="W12" s="91">
        <f>SUM(W7:W11)</f>
        <v>0</v>
      </c>
      <c r="X12" s="90" t="str">
        <f>IF(W12=0,"OK","Virhe")</f>
        <v>OK</v>
      </c>
      <c r="Y12" s="90"/>
    </row>
    <row r="13" spans="1:23" ht="15.75" thickBot="1">
      <c r="A13" s="175"/>
      <c r="B13" s="93" t="s">
        <v>338</v>
      </c>
      <c r="C13" s="176"/>
      <c r="D13" s="176"/>
      <c r="E13" s="177"/>
      <c r="F13" s="270" t="s">
        <v>51</v>
      </c>
      <c r="G13" s="271"/>
      <c r="H13" s="272" t="s">
        <v>52</v>
      </c>
      <c r="I13" s="271"/>
      <c r="J13" s="272" t="s">
        <v>53</v>
      </c>
      <c r="K13" s="271"/>
      <c r="L13" s="272" t="s">
        <v>68</v>
      </c>
      <c r="M13" s="271"/>
      <c r="N13" s="272" t="s">
        <v>69</v>
      </c>
      <c r="O13" s="271"/>
      <c r="P13" s="270" t="s">
        <v>48</v>
      </c>
      <c r="Q13" s="277"/>
      <c r="R13" s="105"/>
      <c r="S13" s="178"/>
      <c r="T13" s="179"/>
      <c r="U13" s="265" t="s">
        <v>334</v>
      </c>
      <c r="V13" s="266"/>
      <c r="W13" s="180" t="s">
        <v>357</v>
      </c>
    </row>
    <row r="14" spans="1:34" ht="15.75">
      <c r="A14" s="181" t="s">
        <v>358</v>
      </c>
      <c r="B14" s="182" t="str">
        <f>IF(B7&gt;"",B7,"")</f>
        <v>Pinja Eriksson</v>
      </c>
      <c r="C14" s="112" t="str">
        <f>IF(B11&gt;"",B11,"")</f>
        <v>Elli Rissanen</v>
      </c>
      <c r="D14" s="183"/>
      <c r="E14" s="184"/>
      <c r="F14" s="267">
        <v>2</v>
      </c>
      <c r="G14" s="268"/>
      <c r="H14" s="267">
        <v>4</v>
      </c>
      <c r="I14" s="268"/>
      <c r="J14" s="269">
        <v>4</v>
      </c>
      <c r="K14" s="268"/>
      <c r="L14" s="267"/>
      <c r="M14" s="268"/>
      <c r="N14" s="267"/>
      <c r="O14" s="268"/>
      <c r="P14" s="185">
        <f aca="true" t="shared" si="0" ref="P14:P23">IF(COUNTA(F14:N14)=0,"",COUNTIF(F14:N14,"&gt;=0"))</f>
        <v>3</v>
      </c>
      <c r="Q14" s="186">
        <f aca="true" t="shared" si="1" ref="Q14:Q23">IF(COUNTA(F14:N14)=0,"",(IF(LEFT(F14,1)="-",1,0)+IF(LEFT(H14,1)="-",1,0)+IF(LEFT(J14,1)="-",1,0)+IF(LEFT(L14,1)="-",1,0)+IF(LEFT(N14,1)="-",1,0)))</f>
        <v>0</v>
      </c>
      <c r="R14" s="114"/>
      <c r="S14" s="3"/>
      <c r="T14" s="179"/>
      <c r="U14" s="187">
        <f aca="true" t="shared" si="2" ref="U14:V23">+Y14+AA14+AC14+AE14+AG14</f>
        <v>33</v>
      </c>
      <c r="V14" s="188">
        <f t="shared" si="2"/>
        <v>10</v>
      </c>
      <c r="W14" s="189">
        <f aca="true" t="shared" si="3" ref="W14:W23">+U14-V14</f>
        <v>23</v>
      </c>
      <c r="Y14" s="110">
        <f aca="true" t="shared" si="4" ref="Y14:Y23">IF(F14="",0,IF(LEFT(F14,1)="-",ABS(F14),(IF(F14&gt;9,F14+2,11))))</f>
        <v>11</v>
      </c>
      <c r="Z14" s="111">
        <f aca="true" t="shared" si="5" ref="Z14:Z23">IF(F14="",0,IF(LEFT(F14,1)="-",(IF(ABS(F14)&gt;9,(ABS(F14)+2),11)),F14))</f>
        <v>2</v>
      </c>
      <c r="AA14" s="110">
        <f aca="true" t="shared" si="6" ref="AA14:AA23">IF(H14="",0,IF(LEFT(H14,1)="-",ABS(H14),(IF(H14&gt;9,H14+2,11))))</f>
        <v>11</v>
      </c>
      <c r="AB14" s="111">
        <f aca="true" t="shared" si="7" ref="AB14:AB23">IF(H14="",0,IF(LEFT(H14,1)="-",(IF(ABS(H14)&gt;9,(ABS(H14)+2),11)),H14))</f>
        <v>4</v>
      </c>
      <c r="AC14" s="110">
        <f aca="true" t="shared" si="8" ref="AC14:AC23">IF(J14="",0,IF(LEFT(J14,1)="-",ABS(J14),(IF(J14&gt;9,J14+2,11))))</f>
        <v>11</v>
      </c>
      <c r="AD14" s="111">
        <f aca="true" t="shared" si="9" ref="AD14:AD23">IF(J14="",0,IF(LEFT(J14,1)="-",(IF(ABS(J14)&gt;9,(ABS(J14)+2),11)),J14))</f>
        <v>4</v>
      </c>
      <c r="AE14" s="110">
        <f aca="true" t="shared" si="10" ref="AE14:AE23">IF(L14="",0,IF(LEFT(L14,1)="-",ABS(L14),(IF(L14&gt;9,L14+2,11))))</f>
        <v>0</v>
      </c>
      <c r="AF14" s="111">
        <f aca="true" t="shared" si="11" ref="AF14:AF23">IF(L14="",0,IF(LEFT(L14,1)="-",(IF(ABS(L14)&gt;9,(ABS(L14)+2),11)),L14))</f>
        <v>0</v>
      </c>
      <c r="AG14" s="110">
        <f aca="true" t="shared" si="12" ref="AG14:AG23">IF(N14="",0,IF(LEFT(N14,1)="-",ABS(N14),(IF(N14&gt;9,N14+2,11))))</f>
        <v>0</v>
      </c>
      <c r="AH14" s="111">
        <f aca="true" t="shared" si="13" ref="AH14:AH23">IF(N14="",0,IF(LEFT(N14,1)="-",(IF(ABS(N14)&gt;9,(ABS(N14)+2),11)),N14))</f>
        <v>0</v>
      </c>
    </row>
    <row r="15" spans="1:34" ht="15.75">
      <c r="A15" s="181" t="s">
        <v>340</v>
      </c>
      <c r="B15" s="100" t="str">
        <f>IF(B8&gt;"",B8,"")</f>
        <v>Anna Kirichenko</v>
      </c>
      <c r="C15" s="112" t="str">
        <f>IF(B10&gt;"",B10,"")</f>
        <v>Paju Eriksson</v>
      </c>
      <c r="D15" s="190"/>
      <c r="E15" s="184"/>
      <c r="F15" s="264">
        <v>6</v>
      </c>
      <c r="G15" s="257"/>
      <c r="H15" s="264">
        <v>-9</v>
      </c>
      <c r="I15" s="257"/>
      <c r="J15" s="264">
        <v>9</v>
      </c>
      <c r="K15" s="257"/>
      <c r="L15" s="264">
        <v>9</v>
      </c>
      <c r="M15" s="257"/>
      <c r="N15" s="264"/>
      <c r="O15" s="257"/>
      <c r="P15" s="185">
        <f t="shared" si="0"/>
        <v>3</v>
      </c>
      <c r="Q15" s="186">
        <f t="shared" si="1"/>
        <v>1</v>
      </c>
      <c r="R15" s="114"/>
      <c r="S15" s="3"/>
      <c r="T15" s="179"/>
      <c r="U15" s="191">
        <f t="shared" si="2"/>
        <v>42</v>
      </c>
      <c r="V15" s="192">
        <f t="shared" si="2"/>
        <v>35</v>
      </c>
      <c r="W15" s="193">
        <f t="shared" si="3"/>
        <v>7</v>
      </c>
      <c r="Y15" s="116">
        <f t="shared" si="4"/>
        <v>11</v>
      </c>
      <c r="Z15" s="117">
        <f t="shared" si="5"/>
        <v>6</v>
      </c>
      <c r="AA15" s="116">
        <f t="shared" si="6"/>
        <v>9</v>
      </c>
      <c r="AB15" s="117">
        <f t="shared" si="7"/>
        <v>11</v>
      </c>
      <c r="AC15" s="116">
        <f t="shared" si="8"/>
        <v>11</v>
      </c>
      <c r="AD15" s="117">
        <f t="shared" si="9"/>
        <v>9</v>
      </c>
      <c r="AE15" s="116">
        <f t="shared" si="10"/>
        <v>11</v>
      </c>
      <c r="AF15" s="117">
        <f t="shared" si="11"/>
        <v>9</v>
      </c>
      <c r="AG15" s="116">
        <f t="shared" si="12"/>
        <v>0</v>
      </c>
      <c r="AH15" s="117">
        <f t="shared" si="13"/>
        <v>0</v>
      </c>
    </row>
    <row r="16" spans="1:34" ht="16.5" thickBot="1">
      <c r="A16" s="181" t="s">
        <v>359</v>
      </c>
      <c r="B16" s="194" t="str">
        <f>IF(B9&gt;"",B9,"")</f>
        <v>Viivi-Mari Vastavuo</v>
      </c>
      <c r="C16" s="195" t="str">
        <f>IF(B11&gt;"",B11,"")</f>
        <v>Elli Rissanen</v>
      </c>
      <c r="D16" s="196"/>
      <c r="E16" s="197"/>
      <c r="F16" s="258">
        <v>-3</v>
      </c>
      <c r="G16" s="259"/>
      <c r="H16" s="258">
        <v>6</v>
      </c>
      <c r="I16" s="259"/>
      <c r="J16" s="258">
        <v>6</v>
      </c>
      <c r="K16" s="259"/>
      <c r="L16" s="258">
        <v>11</v>
      </c>
      <c r="M16" s="259"/>
      <c r="N16" s="258"/>
      <c r="O16" s="259"/>
      <c r="P16" s="185">
        <f t="shared" si="0"/>
        <v>3</v>
      </c>
      <c r="Q16" s="186">
        <f t="shared" si="1"/>
        <v>1</v>
      </c>
      <c r="R16" s="114"/>
      <c r="S16" s="3"/>
      <c r="T16" s="179"/>
      <c r="U16" s="191">
        <f t="shared" si="2"/>
        <v>38</v>
      </c>
      <c r="V16" s="192">
        <f t="shared" si="2"/>
        <v>34</v>
      </c>
      <c r="W16" s="193">
        <f t="shared" si="3"/>
        <v>4</v>
      </c>
      <c r="Y16" s="116">
        <f t="shared" si="4"/>
        <v>3</v>
      </c>
      <c r="Z16" s="117">
        <f t="shared" si="5"/>
        <v>11</v>
      </c>
      <c r="AA16" s="116">
        <f t="shared" si="6"/>
        <v>11</v>
      </c>
      <c r="AB16" s="117">
        <f t="shared" si="7"/>
        <v>6</v>
      </c>
      <c r="AC16" s="116">
        <f t="shared" si="8"/>
        <v>11</v>
      </c>
      <c r="AD16" s="117">
        <f t="shared" si="9"/>
        <v>6</v>
      </c>
      <c r="AE16" s="116">
        <f t="shared" si="10"/>
        <v>13</v>
      </c>
      <c r="AF16" s="117">
        <f t="shared" si="11"/>
        <v>11</v>
      </c>
      <c r="AG16" s="116">
        <f t="shared" si="12"/>
        <v>0</v>
      </c>
      <c r="AH16" s="117">
        <f t="shared" si="13"/>
        <v>0</v>
      </c>
    </row>
    <row r="17" spans="1:34" ht="15.75">
      <c r="A17" s="181" t="s">
        <v>360</v>
      </c>
      <c r="B17" s="100" t="str">
        <f>IF(B7&gt;"",B7,"")</f>
        <v>Pinja Eriksson</v>
      </c>
      <c r="C17" s="112" t="str">
        <f>IF(B10&gt;"",B10,"")</f>
        <v>Paju Eriksson</v>
      </c>
      <c r="D17" s="183"/>
      <c r="E17" s="184"/>
      <c r="F17" s="262">
        <v>5</v>
      </c>
      <c r="G17" s="263"/>
      <c r="H17" s="262">
        <v>3</v>
      </c>
      <c r="I17" s="263"/>
      <c r="J17" s="262">
        <v>5</v>
      </c>
      <c r="K17" s="263"/>
      <c r="L17" s="262"/>
      <c r="M17" s="263"/>
      <c r="N17" s="262"/>
      <c r="O17" s="263"/>
      <c r="P17" s="185">
        <f t="shared" si="0"/>
        <v>3</v>
      </c>
      <c r="Q17" s="186">
        <f t="shared" si="1"/>
        <v>0</v>
      </c>
      <c r="R17" s="114"/>
      <c r="S17" s="3"/>
      <c r="T17" s="179"/>
      <c r="U17" s="191">
        <f t="shared" si="2"/>
        <v>33</v>
      </c>
      <c r="V17" s="192">
        <f t="shared" si="2"/>
        <v>13</v>
      </c>
      <c r="W17" s="193">
        <f t="shared" si="3"/>
        <v>20</v>
      </c>
      <c r="Y17" s="116">
        <f t="shared" si="4"/>
        <v>11</v>
      </c>
      <c r="Z17" s="117">
        <f t="shared" si="5"/>
        <v>5</v>
      </c>
      <c r="AA17" s="116">
        <f t="shared" si="6"/>
        <v>11</v>
      </c>
      <c r="AB17" s="117">
        <f t="shared" si="7"/>
        <v>3</v>
      </c>
      <c r="AC17" s="116">
        <f t="shared" si="8"/>
        <v>11</v>
      </c>
      <c r="AD17" s="117">
        <f t="shared" si="9"/>
        <v>5</v>
      </c>
      <c r="AE17" s="116">
        <f t="shared" si="10"/>
        <v>0</v>
      </c>
      <c r="AF17" s="117">
        <f t="shared" si="11"/>
        <v>0</v>
      </c>
      <c r="AG17" s="116">
        <f t="shared" si="12"/>
        <v>0</v>
      </c>
      <c r="AH17" s="117">
        <f t="shared" si="13"/>
        <v>0</v>
      </c>
    </row>
    <row r="18" spans="1:34" ht="15.75">
      <c r="A18" s="181" t="s">
        <v>361</v>
      </c>
      <c r="B18" s="100" t="str">
        <f>IF(B8&gt;"",B8,"")</f>
        <v>Anna Kirichenko</v>
      </c>
      <c r="C18" s="112" t="str">
        <f>IF(B11&gt;"",B11,"")</f>
        <v>Elli Rissanen</v>
      </c>
      <c r="D18" s="190"/>
      <c r="E18" s="184"/>
      <c r="F18" s="260">
        <v>4</v>
      </c>
      <c r="G18" s="261"/>
      <c r="H18" s="260">
        <v>3</v>
      </c>
      <c r="I18" s="261"/>
      <c r="J18" s="260">
        <v>5</v>
      </c>
      <c r="K18" s="261"/>
      <c r="L18" s="256"/>
      <c r="M18" s="257"/>
      <c r="N18" s="256"/>
      <c r="O18" s="257"/>
      <c r="P18" s="185">
        <f t="shared" si="0"/>
        <v>3</v>
      </c>
      <c r="Q18" s="186">
        <f t="shared" si="1"/>
        <v>0</v>
      </c>
      <c r="R18" s="114"/>
      <c r="S18" s="3"/>
      <c r="T18" s="179"/>
      <c r="U18" s="191">
        <f t="shared" si="2"/>
        <v>33</v>
      </c>
      <c r="V18" s="192">
        <f t="shared" si="2"/>
        <v>12</v>
      </c>
      <c r="W18" s="193">
        <f t="shared" si="3"/>
        <v>21</v>
      </c>
      <c r="Y18" s="116">
        <f t="shared" si="4"/>
        <v>11</v>
      </c>
      <c r="Z18" s="117">
        <f t="shared" si="5"/>
        <v>4</v>
      </c>
      <c r="AA18" s="116">
        <f t="shared" si="6"/>
        <v>11</v>
      </c>
      <c r="AB18" s="117">
        <f t="shared" si="7"/>
        <v>3</v>
      </c>
      <c r="AC18" s="116">
        <f t="shared" si="8"/>
        <v>11</v>
      </c>
      <c r="AD18" s="117">
        <f t="shared" si="9"/>
        <v>5</v>
      </c>
      <c r="AE18" s="116">
        <f t="shared" si="10"/>
        <v>0</v>
      </c>
      <c r="AF18" s="117">
        <f t="shared" si="11"/>
        <v>0</v>
      </c>
      <c r="AG18" s="116">
        <f t="shared" si="12"/>
        <v>0</v>
      </c>
      <c r="AH18" s="117">
        <f t="shared" si="13"/>
        <v>0</v>
      </c>
    </row>
    <row r="19" spans="1:34" ht="16.5" thickBot="1">
      <c r="A19" s="181" t="s">
        <v>339</v>
      </c>
      <c r="B19" s="194" t="str">
        <f>IF(B7&gt;"",B7,"")</f>
        <v>Pinja Eriksson</v>
      </c>
      <c r="C19" s="195" t="str">
        <f>IF(B9&gt;"",B9,"")</f>
        <v>Viivi-Mari Vastavuo</v>
      </c>
      <c r="D19" s="196"/>
      <c r="E19" s="197"/>
      <c r="F19" s="258">
        <v>9</v>
      </c>
      <c r="G19" s="259"/>
      <c r="H19" s="258">
        <v>9</v>
      </c>
      <c r="I19" s="259"/>
      <c r="J19" s="258">
        <v>-8</v>
      </c>
      <c r="K19" s="259"/>
      <c r="L19" s="258">
        <v>7</v>
      </c>
      <c r="M19" s="259"/>
      <c r="N19" s="258"/>
      <c r="O19" s="259"/>
      <c r="P19" s="185">
        <f t="shared" si="0"/>
        <v>3</v>
      </c>
      <c r="Q19" s="186">
        <f t="shared" si="1"/>
        <v>1</v>
      </c>
      <c r="R19" s="114"/>
      <c r="S19" s="3"/>
      <c r="T19" s="179"/>
      <c r="U19" s="191">
        <f t="shared" si="2"/>
        <v>41</v>
      </c>
      <c r="V19" s="192">
        <f t="shared" si="2"/>
        <v>36</v>
      </c>
      <c r="W19" s="193">
        <f t="shared" si="3"/>
        <v>5</v>
      </c>
      <c r="Y19" s="129">
        <f t="shared" si="4"/>
        <v>11</v>
      </c>
      <c r="Z19" s="130">
        <f t="shared" si="5"/>
        <v>9</v>
      </c>
      <c r="AA19" s="129">
        <f t="shared" si="6"/>
        <v>11</v>
      </c>
      <c r="AB19" s="130">
        <f t="shared" si="7"/>
        <v>9</v>
      </c>
      <c r="AC19" s="129">
        <f t="shared" si="8"/>
        <v>8</v>
      </c>
      <c r="AD19" s="130">
        <f t="shared" si="9"/>
        <v>11</v>
      </c>
      <c r="AE19" s="129">
        <f t="shared" si="10"/>
        <v>11</v>
      </c>
      <c r="AF19" s="130">
        <f t="shared" si="11"/>
        <v>7</v>
      </c>
      <c r="AG19" s="129">
        <f t="shared" si="12"/>
        <v>0</v>
      </c>
      <c r="AH19" s="130">
        <f t="shared" si="13"/>
        <v>0</v>
      </c>
    </row>
    <row r="20" spans="1:34" ht="15.75">
      <c r="A20" s="181" t="s">
        <v>362</v>
      </c>
      <c r="B20" s="100" t="str">
        <f>IF(B10&gt;"",B10,"")</f>
        <v>Paju Eriksson</v>
      </c>
      <c r="C20" s="112" t="str">
        <f>IF(B11&gt;"",B11,"")</f>
        <v>Elli Rissanen</v>
      </c>
      <c r="D20" s="183"/>
      <c r="E20" s="184"/>
      <c r="F20" s="262">
        <v>6</v>
      </c>
      <c r="G20" s="263"/>
      <c r="H20" s="262">
        <v>-10</v>
      </c>
      <c r="I20" s="263"/>
      <c r="J20" s="262">
        <v>8</v>
      </c>
      <c r="K20" s="263"/>
      <c r="L20" s="262">
        <v>4</v>
      </c>
      <c r="M20" s="263"/>
      <c r="N20" s="262"/>
      <c r="O20" s="263"/>
      <c r="P20" s="185">
        <f t="shared" si="0"/>
        <v>3</v>
      </c>
      <c r="Q20" s="186">
        <f t="shared" si="1"/>
        <v>1</v>
      </c>
      <c r="R20" s="114"/>
      <c r="S20" s="3"/>
      <c r="T20" s="179"/>
      <c r="U20" s="191">
        <f t="shared" si="2"/>
        <v>43</v>
      </c>
      <c r="V20" s="192">
        <f t="shared" si="2"/>
        <v>30</v>
      </c>
      <c r="W20" s="193">
        <f t="shared" si="3"/>
        <v>13</v>
      </c>
      <c r="Y20" s="110">
        <f t="shared" si="4"/>
        <v>11</v>
      </c>
      <c r="Z20" s="111">
        <f t="shared" si="5"/>
        <v>6</v>
      </c>
      <c r="AA20" s="110">
        <f t="shared" si="6"/>
        <v>10</v>
      </c>
      <c r="AB20" s="111">
        <f t="shared" si="7"/>
        <v>12</v>
      </c>
      <c r="AC20" s="110">
        <f t="shared" si="8"/>
        <v>11</v>
      </c>
      <c r="AD20" s="111">
        <f t="shared" si="9"/>
        <v>8</v>
      </c>
      <c r="AE20" s="110">
        <f t="shared" si="10"/>
        <v>11</v>
      </c>
      <c r="AF20" s="111">
        <f t="shared" si="11"/>
        <v>4</v>
      </c>
      <c r="AG20" s="110">
        <f t="shared" si="12"/>
        <v>0</v>
      </c>
      <c r="AH20" s="111">
        <f t="shared" si="13"/>
        <v>0</v>
      </c>
    </row>
    <row r="21" spans="1:34" ht="15.75">
      <c r="A21" s="181" t="s">
        <v>342</v>
      </c>
      <c r="B21" s="100" t="str">
        <f>IF(B8&gt;"",B8,"")</f>
        <v>Anna Kirichenko</v>
      </c>
      <c r="C21" s="112" t="str">
        <f>IF(B9&gt;"",B9,"")</f>
        <v>Viivi-Mari Vastavuo</v>
      </c>
      <c r="D21" s="190"/>
      <c r="E21" s="184"/>
      <c r="F21" s="260">
        <v>1</v>
      </c>
      <c r="G21" s="261"/>
      <c r="H21" s="260">
        <v>5</v>
      </c>
      <c r="I21" s="261"/>
      <c r="J21" s="260">
        <v>-4</v>
      </c>
      <c r="K21" s="261"/>
      <c r="L21" s="256">
        <v>8</v>
      </c>
      <c r="M21" s="257"/>
      <c r="N21" s="256"/>
      <c r="O21" s="257"/>
      <c r="P21" s="185">
        <f t="shared" si="0"/>
        <v>3</v>
      </c>
      <c r="Q21" s="186">
        <f t="shared" si="1"/>
        <v>1</v>
      </c>
      <c r="R21" s="114"/>
      <c r="S21" s="3"/>
      <c r="T21" s="179"/>
      <c r="U21" s="191">
        <f t="shared" si="2"/>
        <v>37</v>
      </c>
      <c r="V21" s="192">
        <f t="shared" si="2"/>
        <v>25</v>
      </c>
      <c r="W21" s="193">
        <f t="shared" si="3"/>
        <v>12</v>
      </c>
      <c r="Y21" s="116">
        <f t="shared" si="4"/>
        <v>11</v>
      </c>
      <c r="Z21" s="117">
        <f t="shared" si="5"/>
        <v>1</v>
      </c>
      <c r="AA21" s="116">
        <f t="shared" si="6"/>
        <v>11</v>
      </c>
      <c r="AB21" s="117">
        <f t="shared" si="7"/>
        <v>5</v>
      </c>
      <c r="AC21" s="116">
        <f t="shared" si="8"/>
        <v>4</v>
      </c>
      <c r="AD21" s="117">
        <f t="shared" si="9"/>
        <v>11</v>
      </c>
      <c r="AE21" s="116">
        <f t="shared" si="10"/>
        <v>11</v>
      </c>
      <c r="AF21" s="117">
        <f t="shared" si="11"/>
        <v>8</v>
      </c>
      <c r="AG21" s="116">
        <f t="shared" si="12"/>
        <v>0</v>
      </c>
      <c r="AH21" s="117">
        <f t="shared" si="13"/>
        <v>0</v>
      </c>
    </row>
    <row r="22" spans="1:34" ht="16.5" thickBot="1">
      <c r="A22" s="181" t="s">
        <v>363</v>
      </c>
      <c r="B22" s="194" t="str">
        <f>IF(B9&gt;"",B9,"")</f>
        <v>Viivi-Mari Vastavuo</v>
      </c>
      <c r="C22" s="195" t="str">
        <f>IF(B10&gt;"",B10,"")</f>
        <v>Paju Eriksson</v>
      </c>
      <c r="D22" s="196"/>
      <c r="E22" s="197"/>
      <c r="F22" s="258">
        <v>-6</v>
      </c>
      <c r="G22" s="259"/>
      <c r="H22" s="258">
        <v>-9</v>
      </c>
      <c r="I22" s="259"/>
      <c r="J22" s="258">
        <v>13</v>
      </c>
      <c r="K22" s="259"/>
      <c r="L22" s="258">
        <v>-7</v>
      </c>
      <c r="M22" s="259"/>
      <c r="N22" s="258"/>
      <c r="O22" s="259"/>
      <c r="P22" s="185">
        <f t="shared" si="0"/>
        <v>1</v>
      </c>
      <c r="Q22" s="186">
        <f t="shared" si="1"/>
        <v>3</v>
      </c>
      <c r="R22" s="114"/>
      <c r="S22" s="3"/>
      <c r="T22" s="179"/>
      <c r="U22" s="191">
        <f t="shared" si="2"/>
        <v>37</v>
      </c>
      <c r="V22" s="192">
        <f t="shared" si="2"/>
        <v>46</v>
      </c>
      <c r="W22" s="193">
        <f t="shared" si="3"/>
        <v>-9</v>
      </c>
      <c r="Y22" s="116">
        <f t="shared" si="4"/>
        <v>6</v>
      </c>
      <c r="Z22" s="117">
        <f t="shared" si="5"/>
        <v>11</v>
      </c>
      <c r="AA22" s="116">
        <f t="shared" si="6"/>
        <v>9</v>
      </c>
      <c r="AB22" s="117">
        <f t="shared" si="7"/>
        <v>11</v>
      </c>
      <c r="AC22" s="116">
        <f t="shared" si="8"/>
        <v>15</v>
      </c>
      <c r="AD22" s="117">
        <f t="shared" si="9"/>
        <v>13</v>
      </c>
      <c r="AE22" s="116">
        <f t="shared" si="10"/>
        <v>7</v>
      </c>
      <c r="AF22" s="117">
        <f t="shared" si="11"/>
        <v>11</v>
      </c>
      <c r="AG22" s="116">
        <f t="shared" si="12"/>
        <v>0</v>
      </c>
      <c r="AH22" s="117">
        <f t="shared" si="13"/>
        <v>0</v>
      </c>
    </row>
    <row r="23" spans="1:34" ht="16.5" thickBot="1">
      <c r="A23" s="198" t="s">
        <v>343</v>
      </c>
      <c r="B23" s="121" t="str">
        <f>IF(B7&gt;"",B7,"")</f>
        <v>Pinja Eriksson</v>
      </c>
      <c r="C23" s="122" t="str">
        <f>IF(B8&gt;"",B8,"")</f>
        <v>Anna Kirichenko</v>
      </c>
      <c r="D23" s="199"/>
      <c r="E23" s="200"/>
      <c r="F23" s="254">
        <v>5</v>
      </c>
      <c r="G23" s="255"/>
      <c r="H23" s="254">
        <v>9</v>
      </c>
      <c r="I23" s="255"/>
      <c r="J23" s="254">
        <v>3</v>
      </c>
      <c r="K23" s="255"/>
      <c r="L23" s="254"/>
      <c r="M23" s="255"/>
      <c r="N23" s="254"/>
      <c r="O23" s="255"/>
      <c r="P23" s="201">
        <f t="shared" si="0"/>
        <v>3</v>
      </c>
      <c r="Q23" s="202">
        <f t="shared" si="1"/>
        <v>0</v>
      </c>
      <c r="R23" s="127"/>
      <c r="S23" s="203"/>
      <c r="T23" s="179"/>
      <c r="U23" s="204">
        <f t="shared" si="2"/>
        <v>33</v>
      </c>
      <c r="V23" s="205">
        <f t="shared" si="2"/>
        <v>17</v>
      </c>
      <c r="W23" s="206">
        <f t="shared" si="3"/>
        <v>16</v>
      </c>
      <c r="Y23" s="116">
        <f t="shared" si="4"/>
        <v>11</v>
      </c>
      <c r="Z23" s="117">
        <f t="shared" si="5"/>
        <v>5</v>
      </c>
      <c r="AA23" s="116">
        <f t="shared" si="6"/>
        <v>11</v>
      </c>
      <c r="AB23" s="117">
        <f t="shared" si="7"/>
        <v>9</v>
      </c>
      <c r="AC23" s="116">
        <f t="shared" si="8"/>
        <v>11</v>
      </c>
      <c r="AD23" s="117">
        <f t="shared" si="9"/>
        <v>3</v>
      </c>
      <c r="AE23" s="116">
        <f t="shared" si="10"/>
        <v>0</v>
      </c>
      <c r="AF23" s="117">
        <f t="shared" si="11"/>
        <v>0</v>
      </c>
      <c r="AG23" s="116">
        <f t="shared" si="12"/>
        <v>0</v>
      </c>
      <c r="AH23" s="117">
        <f t="shared" si="13"/>
        <v>0</v>
      </c>
    </row>
    <row r="24" ht="13.5" thickTop="1"/>
  </sheetData>
  <mergeCells count="77">
    <mergeCell ref="J4:M4"/>
    <mergeCell ref="N4:P4"/>
    <mergeCell ref="Q4:S4"/>
    <mergeCell ref="D5:F5"/>
    <mergeCell ref="G5:I5"/>
    <mergeCell ref="J5:M5"/>
    <mergeCell ref="N5:P5"/>
    <mergeCell ref="Q5:S5"/>
    <mergeCell ref="R6:S6"/>
    <mergeCell ref="R7:S7"/>
    <mergeCell ref="D6:E6"/>
    <mergeCell ref="F6:G6"/>
    <mergeCell ref="H6:I6"/>
    <mergeCell ref="J6:K6"/>
    <mergeCell ref="N13:O13"/>
    <mergeCell ref="P13:Q13"/>
    <mergeCell ref="L6:M6"/>
    <mergeCell ref="P6:Q6"/>
    <mergeCell ref="R8:S8"/>
    <mergeCell ref="R9:S9"/>
    <mergeCell ref="R10:S10"/>
    <mergeCell ref="R11:S11"/>
    <mergeCell ref="U13:V13"/>
    <mergeCell ref="F14:G14"/>
    <mergeCell ref="H14:I14"/>
    <mergeCell ref="J14:K14"/>
    <mergeCell ref="L14:M14"/>
    <mergeCell ref="N14:O14"/>
    <mergeCell ref="F13:G13"/>
    <mergeCell ref="H13:I13"/>
    <mergeCell ref="J13:K13"/>
    <mergeCell ref="L13:M13"/>
    <mergeCell ref="N15:O15"/>
    <mergeCell ref="F16:G16"/>
    <mergeCell ref="H16:I16"/>
    <mergeCell ref="J16:K16"/>
    <mergeCell ref="L16:M16"/>
    <mergeCell ref="N16:O16"/>
    <mergeCell ref="F15:G15"/>
    <mergeCell ref="H15:I15"/>
    <mergeCell ref="J15:K15"/>
    <mergeCell ref="L15:M15"/>
    <mergeCell ref="N17:O17"/>
    <mergeCell ref="F18:G18"/>
    <mergeCell ref="H18:I18"/>
    <mergeCell ref="J18:K18"/>
    <mergeCell ref="L18:M18"/>
    <mergeCell ref="N18:O18"/>
    <mergeCell ref="F17:G17"/>
    <mergeCell ref="H17:I17"/>
    <mergeCell ref="J17:K17"/>
    <mergeCell ref="L17:M17"/>
    <mergeCell ref="N19:O19"/>
    <mergeCell ref="F20:G20"/>
    <mergeCell ref="H20:I20"/>
    <mergeCell ref="J20:K20"/>
    <mergeCell ref="L20:M20"/>
    <mergeCell ref="N20:O20"/>
    <mergeCell ref="F19:G19"/>
    <mergeCell ref="H19:I19"/>
    <mergeCell ref="J19:K19"/>
    <mergeCell ref="L19:M19"/>
    <mergeCell ref="N21:O21"/>
    <mergeCell ref="F22:G22"/>
    <mergeCell ref="H22:I22"/>
    <mergeCell ref="J22:K22"/>
    <mergeCell ref="L22:M22"/>
    <mergeCell ref="N22:O22"/>
    <mergeCell ref="F21:G21"/>
    <mergeCell ref="H21:I21"/>
    <mergeCell ref="J21:K21"/>
    <mergeCell ref="L21:M21"/>
    <mergeCell ref="N23:O23"/>
    <mergeCell ref="F23:G23"/>
    <mergeCell ref="H23:I23"/>
    <mergeCell ref="J23:K23"/>
    <mergeCell ref="L23:M23"/>
  </mergeCells>
  <printOptions/>
  <pageMargins left="0.75" right="0.75" top="1" bottom="1" header="0.5" footer="0.5"/>
  <pageSetup fitToHeight="46" fitToWidth="1" horizontalDpi="600" verticalDpi="600" orientation="landscape" paperSize="9" scale="61" r:id="rId1"/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="75" zoomScaleNormal="75" zoomScaleSheetLayoutView="75" workbookViewId="0" topLeftCell="A13">
      <selection activeCell="L43" sqref="L43"/>
    </sheetView>
  </sheetViews>
  <sheetFormatPr defaultColWidth="9.140625" defaultRowHeight="12.75"/>
  <cols>
    <col min="2" max="2" width="4.00390625" style="0" customWidth="1"/>
    <col min="3" max="3" width="20.7109375" style="0" customWidth="1"/>
    <col min="4" max="4" width="10.57421875" style="0" customWidth="1"/>
    <col min="8" max="8" width="9.140625" style="13" customWidth="1"/>
  </cols>
  <sheetData>
    <row r="1" ht="12.75">
      <c r="A1" t="s">
        <v>349</v>
      </c>
    </row>
    <row r="3" spans="1:7" ht="12.75">
      <c r="A3" s="2">
        <v>1</v>
      </c>
      <c r="B3" s="2" t="s">
        <v>8</v>
      </c>
      <c r="C3" s="2" t="s">
        <v>34</v>
      </c>
      <c r="D3" s="2" t="s">
        <v>198</v>
      </c>
      <c r="E3" s="13" t="s">
        <v>154</v>
      </c>
      <c r="F3" s="13"/>
      <c r="G3" s="13"/>
    </row>
    <row r="4" spans="1:7" ht="12.75">
      <c r="A4" s="2">
        <f aca="true" t="shared" si="0" ref="A4:A34">A3+1</f>
        <v>2</v>
      </c>
      <c r="B4" s="2"/>
      <c r="C4" s="2"/>
      <c r="D4" s="2"/>
      <c r="E4" s="14"/>
      <c r="F4" s="13" t="s">
        <v>154</v>
      </c>
      <c r="G4" s="13"/>
    </row>
    <row r="5" spans="1:7" ht="12.75">
      <c r="A5" s="2">
        <f t="shared" si="0"/>
        <v>3</v>
      </c>
      <c r="B5" s="2" t="s">
        <v>7</v>
      </c>
      <c r="C5" s="2" t="s">
        <v>178</v>
      </c>
      <c r="D5" s="2" t="s">
        <v>179</v>
      </c>
      <c r="E5" s="13" t="s">
        <v>156</v>
      </c>
      <c r="F5" s="14" t="s">
        <v>520</v>
      </c>
      <c r="G5" s="13"/>
    </row>
    <row r="6" spans="1:7" ht="12.75">
      <c r="A6" s="2">
        <f t="shared" si="0"/>
        <v>4</v>
      </c>
      <c r="B6" s="2" t="s">
        <v>8</v>
      </c>
      <c r="C6" s="2" t="s">
        <v>137</v>
      </c>
      <c r="D6" s="2" t="s">
        <v>39</v>
      </c>
      <c r="E6" s="15" t="s">
        <v>483</v>
      </c>
      <c r="F6" s="16"/>
      <c r="G6" s="13" t="s">
        <v>154</v>
      </c>
    </row>
    <row r="7" spans="1:7" ht="12.75">
      <c r="A7" s="2">
        <f t="shared" si="0"/>
        <v>5</v>
      </c>
      <c r="B7" s="2" t="s">
        <v>8</v>
      </c>
      <c r="C7" s="2" t="s">
        <v>193</v>
      </c>
      <c r="D7" s="2" t="s">
        <v>35</v>
      </c>
      <c r="E7" s="13" t="s">
        <v>155</v>
      </c>
      <c r="F7" s="16"/>
      <c r="G7" s="17" t="s">
        <v>544</v>
      </c>
    </row>
    <row r="8" spans="1:7" ht="12.75">
      <c r="A8" s="2">
        <f t="shared" si="0"/>
        <v>6</v>
      </c>
      <c r="B8" s="2" t="s">
        <v>5</v>
      </c>
      <c r="C8" s="2" t="s">
        <v>210</v>
      </c>
      <c r="D8" s="2" t="s">
        <v>131</v>
      </c>
      <c r="E8" s="14" t="s">
        <v>493</v>
      </c>
      <c r="F8" s="18" t="s">
        <v>155</v>
      </c>
      <c r="G8" s="16"/>
    </row>
    <row r="9" spans="1:8" ht="12.75">
      <c r="A9" s="2">
        <f t="shared" si="0"/>
        <v>7</v>
      </c>
      <c r="B9" s="2" t="s">
        <v>7</v>
      </c>
      <c r="C9" s="2" t="s">
        <v>430</v>
      </c>
      <c r="D9" s="2" t="s">
        <v>32</v>
      </c>
      <c r="E9" s="13" t="s">
        <v>481</v>
      </c>
      <c r="F9" s="15" t="s">
        <v>517</v>
      </c>
      <c r="G9" s="16"/>
      <c r="H9" s="13" t="s">
        <v>154</v>
      </c>
    </row>
    <row r="10" spans="1:8" ht="12.75">
      <c r="A10" s="2">
        <f t="shared" si="0"/>
        <v>8</v>
      </c>
      <c r="B10" s="2" t="s">
        <v>8</v>
      </c>
      <c r="C10" s="2" t="s">
        <v>129</v>
      </c>
      <c r="D10" s="2" t="s">
        <v>33</v>
      </c>
      <c r="E10" s="15" t="s">
        <v>482</v>
      </c>
      <c r="F10" s="13"/>
      <c r="G10" s="16"/>
      <c r="H10" s="13" t="s">
        <v>601</v>
      </c>
    </row>
    <row r="11" spans="1:8" ht="12.75">
      <c r="A11" s="2">
        <f t="shared" si="0"/>
        <v>9</v>
      </c>
      <c r="B11" s="2" t="s">
        <v>8</v>
      </c>
      <c r="C11" s="2" t="s">
        <v>222</v>
      </c>
      <c r="D11" s="2" t="s">
        <v>223</v>
      </c>
      <c r="E11" s="13"/>
      <c r="F11" s="13"/>
      <c r="G11" s="16"/>
      <c r="H11" s="17"/>
    </row>
    <row r="12" spans="1:8" ht="12.75">
      <c r="A12" s="2">
        <f t="shared" si="0"/>
        <v>10</v>
      </c>
      <c r="B12" s="2"/>
      <c r="C12" s="2"/>
      <c r="D12" s="2"/>
      <c r="E12" s="14"/>
      <c r="F12" s="13" t="s">
        <v>442</v>
      </c>
      <c r="G12" s="16"/>
      <c r="H12" s="16"/>
    </row>
    <row r="13" spans="1:8" ht="12.75">
      <c r="A13" s="2">
        <f t="shared" si="0"/>
        <v>11</v>
      </c>
      <c r="B13" s="2" t="s">
        <v>7</v>
      </c>
      <c r="C13" s="2" t="s">
        <v>431</v>
      </c>
      <c r="D13" s="2" t="s">
        <v>189</v>
      </c>
      <c r="E13" s="13" t="s">
        <v>442</v>
      </c>
      <c r="F13" s="14" t="s">
        <v>550</v>
      </c>
      <c r="G13" s="16"/>
      <c r="H13" s="16"/>
    </row>
    <row r="14" spans="1:8" ht="12.75">
      <c r="A14" s="2">
        <f t="shared" si="0"/>
        <v>12</v>
      </c>
      <c r="B14" s="2" t="s">
        <v>8</v>
      </c>
      <c r="C14" s="2" t="s">
        <v>232</v>
      </c>
      <c r="D14" s="2" t="s">
        <v>198</v>
      </c>
      <c r="E14" s="15" t="s">
        <v>486</v>
      </c>
      <c r="F14" s="16"/>
      <c r="G14" s="18" t="s">
        <v>442</v>
      </c>
      <c r="H14" s="16"/>
    </row>
    <row r="15" spans="1:8" ht="12.75">
      <c r="A15" s="2">
        <f t="shared" si="0"/>
        <v>13</v>
      </c>
      <c r="B15" s="2" t="s">
        <v>7</v>
      </c>
      <c r="C15" s="2" t="s">
        <v>106</v>
      </c>
      <c r="D15" s="2" t="s">
        <v>33</v>
      </c>
      <c r="E15" s="13" t="s">
        <v>496</v>
      </c>
      <c r="F15" s="13"/>
      <c r="G15" s="15" t="s">
        <v>568</v>
      </c>
      <c r="H15" s="16"/>
    </row>
    <row r="16" spans="1:8" ht="12.75">
      <c r="A16" s="2">
        <f t="shared" si="0"/>
        <v>14</v>
      </c>
      <c r="B16" s="2" t="s">
        <v>7</v>
      </c>
      <c r="C16" s="2" t="s">
        <v>138</v>
      </c>
      <c r="D16" s="2" t="s">
        <v>39</v>
      </c>
      <c r="E16" s="14" t="s">
        <v>497</v>
      </c>
      <c r="F16" s="19" t="s">
        <v>541</v>
      </c>
      <c r="G16" s="13"/>
      <c r="H16" s="16"/>
    </row>
    <row r="17" spans="1:8" ht="12.75">
      <c r="A17" s="2">
        <f t="shared" si="0"/>
        <v>15</v>
      </c>
      <c r="B17" s="2"/>
      <c r="C17" s="2"/>
      <c r="D17" s="2"/>
      <c r="E17" s="13"/>
      <c r="F17" s="15" t="s">
        <v>542</v>
      </c>
      <c r="G17" s="13"/>
      <c r="H17" s="16"/>
    </row>
    <row r="18" spans="1:8" ht="12.75">
      <c r="A18" s="2">
        <f t="shared" si="0"/>
        <v>16</v>
      </c>
      <c r="B18" s="2" t="s">
        <v>8</v>
      </c>
      <c r="C18" s="2" t="s">
        <v>175</v>
      </c>
      <c r="D18" s="2" t="s">
        <v>30</v>
      </c>
      <c r="E18" s="15"/>
      <c r="F18" s="13"/>
      <c r="G18" s="13"/>
      <c r="H18" s="16"/>
    </row>
    <row r="19" spans="1:9" ht="12.75">
      <c r="A19" s="2">
        <f t="shared" si="0"/>
        <v>17</v>
      </c>
      <c r="B19" s="2" t="s">
        <v>8</v>
      </c>
      <c r="C19" s="2" t="s">
        <v>84</v>
      </c>
      <c r="D19" s="2" t="s">
        <v>33</v>
      </c>
      <c r="E19" s="13"/>
      <c r="F19" s="13"/>
      <c r="G19" s="13"/>
      <c r="H19" s="16"/>
      <c r="I19" s="131">
        <v>24</v>
      </c>
    </row>
    <row r="20" spans="1:9" ht="12.75">
      <c r="A20" s="2">
        <f t="shared" si="0"/>
        <v>18</v>
      </c>
      <c r="B20" s="2"/>
      <c r="C20" s="2"/>
      <c r="D20" s="2"/>
      <c r="E20" s="14"/>
      <c r="F20" s="30" t="s">
        <v>521</v>
      </c>
      <c r="G20" s="11"/>
      <c r="H20" s="16"/>
      <c r="I20" s="208" t="s">
        <v>610</v>
      </c>
    </row>
    <row r="21" spans="1:9" ht="12.75">
      <c r="A21" s="2">
        <f t="shared" si="0"/>
        <v>19</v>
      </c>
      <c r="B21" s="2" t="s">
        <v>5</v>
      </c>
      <c r="C21" s="2" t="s">
        <v>209</v>
      </c>
      <c r="D21" s="2" t="s">
        <v>131</v>
      </c>
      <c r="E21" s="13" t="s">
        <v>446</v>
      </c>
      <c r="F21" s="14" t="s">
        <v>522</v>
      </c>
      <c r="G21" s="13"/>
      <c r="H21" s="16"/>
      <c r="I21" s="133"/>
    </row>
    <row r="22" spans="1:9" ht="12.75">
      <c r="A22" s="2">
        <f t="shared" si="0"/>
        <v>20</v>
      </c>
      <c r="B22" s="2" t="s">
        <v>8</v>
      </c>
      <c r="C22" s="2" t="s">
        <v>107</v>
      </c>
      <c r="D22" s="2" t="s">
        <v>44</v>
      </c>
      <c r="E22" s="15" t="s">
        <v>488</v>
      </c>
      <c r="F22" s="16"/>
      <c r="G22" s="13" t="s">
        <v>460</v>
      </c>
      <c r="H22" s="16"/>
      <c r="I22" s="133"/>
    </row>
    <row r="23" spans="1:9" ht="12.75">
      <c r="A23" s="2">
        <f t="shared" si="0"/>
        <v>21</v>
      </c>
      <c r="B23" s="2" t="s">
        <v>8</v>
      </c>
      <c r="C23" s="2" t="s">
        <v>115</v>
      </c>
      <c r="D23" s="2" t="s">
        <v>198</v>
      </c>
      <c r="E23" s="13" t="s">
        <v>498</v>
      </c>
      <c r="F23" s="13"/>
      <c r="G23" s="14" t="s">
        <v>554</v>
      </c>
      <c r="H23" s="16"/>
      <c r="I23" s="133"/>
    </row>
    <row r="24" spans="1:9" ht="12.75">
      <c r="A24" s="2">
        <f t="shared" si="0"/>
        <v>22</v>
      </c>
      <c r="B24" s="2" t="s">
        <v>5</v>
      </c>
      <c r="C24" s="2" t="s">
        <v>220</v>
      </c>
      <c r="D24" s="2" t="s">
        <v>221</v>
      </c>
      <c r="E24" s="14" t="s">
        <v>499</v>
      </c>
      <c r="F24" s="19" t="s">
        <v>460</v>
      </c>
      <c r="G24" s="16"/>
      <c r="H24" s="16"/>
      <c r="I24" s="133"/>
    </row>
    <row r="25" spans="1:9" ht="12.75">
      <c r="A25" s="2">
        <f t="shared" si="0"/>
        <v>23</v>
      </c>
      <c r="B25" s="2" t="s">
        <v>7</v>
      </c>
      <c r="C25" s="2" t="s">
        <v>429</v>
      </c>
      <c r="D25" s="2" t="s">
        <v>39</v>
      </c>
      <c r="E25" s="13" t="s">
        <v>460</v>
      </c>
      <c r="F25" s="20" t="s">
        <v>532</v>
      </c>
      <c r="G25" s="16"/>
      <c r="H25" s="16"/>
      <c r="I25" s="133"/>
    </row>
    <row r="26" spans="1:9" ht="12.75">
      <c r="A26" s="2">
        <f t="shared" si="0"/>
        <v>24</v>
      </c>
      <c r="B26" s="2" t="s">
        <v>8</v>
      </c>
      <c r="C26" s="2" t="s">
        <v>180</v>
      </c>
      <c r="D26" s="2" t="s">
        <v>135</v>
      </c>
      <c r="E26" s="15" t="s">
        <v>489</v>
      </c>
      <c r="F26" s="13"/>
      <c r="G26" s="16"/>
      <c r="H26" s="18" t="s">
        <v>460</v>
      </c>
      <c r="I26" s="133"/>
    </row>
    <row r="27" spans="1:9" ht="12.75">
      <c r="A27" s="2">
        <f t="shared" si="0"/>
        <v>25</v>
      </c>
      <c r="B27" s="2" t="s">
        <v>8</v>
      </c>
      <c r="C27" s="2" t="s">
        <v>217</v>
      </c>
      <c r="D27" s="2" t="s">
        <v>198</v>
      </c>
      <c r="E27" s="13" t="s">
        <v>494</v>
      </c>
      <c r="F27" s="13"/>
      <c r="G27" s="16"/>
      <c r="H27" s="21" t="s">
        <v>576</v>
      </c>
      <c r="I27" s="133"/>
    </row>
    <row r="28" spans="1:9" ht="12.75">
      <c r="A28" s="2">
        <f t="shared" si="0"/>
        <v>26</v>
      </c>
      <c r="B28" s="2" t="s">
        <v>8</v>
      </c>
      <c r="C28" s="2" t="s">
        <v>355</v>
      </c>
      <c r="D28" s="2" t="s">
        <v>189</v>
      </c>
      <c r="E28" s="14" t="s">
        <v>495</v>
      </c>
      <c r="F28" s="13" t="s">
        <v>494</v>
      </c>
      <c r="G28" s="16"/>
      <c r="I28" s="133"/>
    </row>
    <row r="29" spans="1:9" ht="12.75">
      <c r="A29" s="2">
        <f t="shared" si="0"/>
        <v>27</v>
      </c>
      <c r="B29" s="2" t="s">
        <v>353</v>
      </c>
      <c r="C29" s="2" t="s">
        <v>167</v>
      </c>
      <c r="D29" s="2" t="s">
        <v>161</v>
      </c>
      <c r="E29" s="13" t="s">
        <v>484</v>
      </c>
      <c r="F29" s="14" t="s">
        <v>526</v>
      </c>
      <c r="G29" s="16"/>
      <c r="I29" s="133"/>
    </row>
    <row r="30" spans="1:9" ht="12.75">
      <c r="A30" s="2">
        <f t="shared" si="0"/>
        <v>28</v>
      </c>
      <c r="B30" s="2" t="s">
        <v>8</v>
      </c>
      <c r="C30" s="2" t="s">
        <v>116</v>
      </c>
      <c r="D30" s="2" t="s">
        <v>39</v>
      </c>
      <c r="E30" s="15" t="s">
        <v>485</v>
      </c>
      <c r="F30" s="16"/>
      <c r="G30" s="18" t="s">
        <v>494</v>
      </c>
      <c r="I30" s="133"/>
    </row>
    <row r="31" spans="1:9" ht="12.75">
      <c r="A31" s="2">
        <f t="shared" si="0"/>
        <v>29</v>
      </c>
      <c r="B31" s="2" t="s">
        <v>7</v>
      </c>
      <c r="C31" s="2" t="s">
        <v>177</v>
      </c>
      <c r="D31" s="2" t="s">
        <v>179</v>
      </c>
      <c r="E31" s="13" t="s">
        <v>462</v>
      </c>
      <c r="F31" s="13"/>
      <c r="G31" s="15" t="s">
        <v>547</v>
      </c>
      <c r="I31" s="133"/>
    </row>
    <row r="32" spans="1:9" ht="12.75">
      <c r="A32" s="2">
        <f t="shared" si="0"/>
        <v>30</v>
      </c>
      <c r="B32" s="2" t="s">
        <v>7</v>
      </c>
      <c r="C32" s="2" t="s">
        <v>230</v>
      </c>
      <c r="D32" s="2" t="s">
        <v>32</v>
      </c>
      <c r="E32" s="14" t="s">
        <v>492</v>
      </c>
      <c r="F32" s="19" t="s">
        <v>524</v>
      </c>
      <c r="G32" s="13"/>
      <c r="I32" s="133"/>
    </row>
    <row r="33" spans="1:9" ht="12.75">
      <c r="A33" s="2">
        <f t="shared" si="0"/>
        <v>31</v>
      </c>
      <c r="B33" s="2"/>
      <c r="C33" s="2"/>
      <c r="D33" s="2"/>
      <c r="E33" s="13"/>
      <c r="F33" s="20" t="s">
        <v>525</v>
      </c>
      <c r="G33" s="13"/>
      <c r="I33" s="133"/>
    </row>
    <row r="34" spans="1:10" ht="12.75">
      <c r="A34" s="2">
        <f t="shared" si="0"/>
        <v>32</v>
      </c>
      <c r="B34" s="2" t="s">
        <v>8</v>
      </c>
      <c r="C34" s="2" t="s">
        <v>173</v>
      </c>
      <c r="D34" s="2" t="s">
        <v>136</v>
      </c>
      <c r="E34" s="15"/>
      <c r="F34" s="13"/>
      <c r="G34" s="13"/>
      <c r="I34" s="133"/>
      <c r="J34">
        <v>64</v>
      </c>
    </row>
    <row r="35" spans="1:10" ht="12.75">
      <c r="A35" s="2">
        <v>33</v>
      </c>
      <c r="B35" s="2" t="s">
        <v>8</v>
      </c>
      <c r="C35" s="5" t="s">
        <v>205</v>
      </c>
      <c r="D35" s="5" t="s">
        <v>39</v>
      </c>
      <c r="E35" s="13"/>
      <c r="F35" s="13"/>
      <c r="G35" s="13"/>
      <c r="I35" s="133"/>
      <c r="J35" s="209" t="s">
        <v>618</v>
      </c>
    </row>
    <row r="36" spans="1:9" ht="12.75">
      <c r="A36" s="2">
        <f aca="true" t="shared" si="1" ref="A36:A66">A35+1</f>
        <v>34</v>
      </c>
      <c r="B36" s="2"/>
      <c r="C36" s="5"/>
      <c r="D36" s="5"/>
      <c r="E36" s="14"/>
      <c r="F36" s="13" t="s">
        <v>529</v>
      </c>
      <c r="G36" s="13"/>
      <c r="I36" s="133"/>
    </row>
    <row r="37" spans="1:9" ht="12.75">
      <c r="A37" s="2">
        <f t="shared" si="1"/>
        <v>35</v>
      </c>
      <c r="B37" s="2" t="s">
        <v>7</v>
      </c>
      <c r="C37" s="2" t="s">
        <v>164</v>
      </c>
      <c r="D37" s="2" t="s">
        <v>38</v>
      </c>
      <c r="E37" s="13" t="s">
        <v>490</v>
      </c>
      <c r="F37" s="14" t="s">
        <v>530</v>
      </c>
      <c r="G37" s="13"/>
      <c r="I37" s="133"/>
    </row>
    <row r="38" spans="1:9" ht="12.75">
      <c r="A38" s="2">
        <f t="shared" si="1"/>
        <v>36</v>
      </c>
      <c r="B38" s="2" t="s">
        <v>7</v>
      </c>
      <c r="C38" s="2" t="s">
        <v>41</v>
      </c>
      <c r="D38" s="2" t="s">
        <v>135</v>
      </c>
      <c r="E38" s="15" t="s">
        <v>491</v>
      </c>
      <c r="F38" s="16"/>
      <c r="G38" s="13" t="s">
        <v>529</v>
      </c>
      <c r="I38" s="133"/>
    </row>
    <row r="39" spans="1:9" ht="12.75">
      <c r="A39" s="2">
        <f t="shared" si="1"/>
        <v>37</v>
      </c>
      <c r="B39" s="2" t="s">
        <v>7</v>
      </c>
      <c r="C39" s="2" t="s">
        <v>114</v>
      </c>
      <c r="D39" s="2" t="s">
        <v>31</v>
      </c>
      <c r="E39" s="13" t="s">
        <v>484</v>
      </c>
      <c r="F39" s="16"/>
      <c r="G39" s="17" t="s">
        <v>549</v>
      </c>
      <c r="I39" s="133"/>
    </row>
    <row r="40" spans="1:9" ht="12.75">
      <c r="A40" s="2">
        <f t="shared" si="1"/>
        <v>38</v>
      </c>
      <c r="B40" s="2" t="s">
        <v>7</v>
      </c>
      <c r="C40" s="2" t="s">
        <v>171</v>
      </c>
      <c r="D40" s="2" t="s">
        <v>170</v>
      </c>
      <c r="E40" s="14" t="s">
        <v>501</v>
      </c>
      <c r="F40" s="18" t="s">
        <v>527</v>
      </c>
      <c r="G40" s="16"/>
      <c r="I40" s="133"/>
    </row>
    <row r="41" spans="1:9" ht="12.75">
      <c r="A41" s="2">
        <f t="shared" si="1"/>
        <v>39</v>
      </c>
      <c r="B41" s="2"/>
      <c r="C41" s="2"/>
      <c r="D41" s="2"/>
      <c r="E41" s="13"/>
      <c r="F41" s="15" t="s">
        <v>528</v>
      </c>
      <c r="G41" s="16"/>
      <c r="I41" s="133"/>
    </row>
    <row r="42" spans="1:9" ht="12.75">
      <c r="A42" s="2">
        <f t="shared" si="1"/>
        <v>40</v>
      </c>
      <c r="B42" s="2" t="s">
        <v>8</v>
      </c>
      <c r="C42" s="2" t="s">
        <v>123</v>
      </c>
      <c r="D42" s="2" t="s">
        <v>105</v>
      </c>
      <c r="E42" s="15"/>
      <c r="F42" s="13"/>
      <c r="G42" s="16"/>
      <c r="H42" s="13" t="s">
        <v>529</v>
      </c>
      <c r="I42" s="133"/>
    </row>
    <row r="43" spans="1:9" ht="12.75">
      <c r="A43" s="2">
        <f t="shared" si="1"/>
        <v>41</v>
      </c>
      <c r="B43" s="2" t="s">
        <v>8</v>
      </c>
      <c r="C43" s="2" t="s">
        <v>172</v>
      </c>
      <c r="D43" s="2" t="s">
        <v>33</v>
      </c>
      <c r="E43" s="13"/>
      <c r="F43" s="13"/>
      <c r="G43" s="16"/>
      <c r="H43" s="17" t="s">
        <v>578</v>
      </c>
      <c r="I43" s="133"/>
    </row>
    <row r="44" spans="1:9" ht="12.75">
      <c r="A44" s="2">
        <f t="shared" si="1"/>
        <v>42</v>
      </c>
      <c r="B44" s="2"/>
      <c r="C44" s="2"/>
      <c r="D44" s="2"/>
      <c r="E44" s="14"/>
      <c r="F44" s="13" t="s">
        <v>535</v>
      </c>
      <c r="G44" s="16"/>
      <c r="H44" s="16"/>
      <c r="I44" s="133"/>
    </row>
    <row r="45" spans="1:9" ht="12.75">
      <c r="A45" s="2">
        <f t="shared" si="1"/>
        <v>43</v>
      </c>
      <c r="B45" s="2" t="s">
        <v>7</v>
      </c>
      <c r="C45" s="2" t="s">
        <v>224</v>
      </c>
      <c r="D45" s="2" t="s">
        <v>30</v>
      </c>
      <c r="E45" s="13" t="s">
        <v>509</v>
      </c>
      <c r="F45" s="14" t="s">
        <v>536</v>
      </c>
      <c r="G45" s="16"/>
      <c r="H45" s="16"/>
      <c r="I45" s="133"/>
    </row>
    <row r="46" spans="1:9" ht="12.75">
      <c r="A46" s="2">
        <f t="shared" si="1"/>
        <v>44</v>
      </c>
      <c r="B46" s="2" t="s">
        <v>7</v>
      </c>
      <c r="C46" s="2" t="s">
        <v>176</v>
      </c>
      <c r="D46" s="2" t="s">
        <v>179</v>
      </c>
      <c r="E46" s="15" t="s">
        <v>510</v>
      </c>
      <c r="F46" s="16"/>
      <c r="G46" s="18" t="s">
        <v>537</v>
      </c>
      <c r="H46" s="16"/>
      <c r="I46" s="133"/>
    </row>
    <row r="47" spans="1:9" ht="12.75">
      <c r="A47" s="2">
        <f t="shared" si="1"/>
        <v>45</v>
      </c>
      <c r="B47" s="2" t="s">
        <v>7</v>
      </c>
      <c r="C47" s="2" t="s">
        <v>108</v>
      </c>
      <c r="D47" s="2" t="s">
        <v>198</v>
      </c>
      <c r="E47" s="13" t="s">
        <v>505</v>
      </c>
      <c r="F47" s="13"/>
      <c r="G47" s="15" t="s">
        <v>557</v>
      </c>
      <c r="H47" s="16"/>
      <c r="I47" s="133"/>
    </row>
    <row r="48" spans="1:9" ht="12.75">
      <c r="A48" s="2">
        <f t="shared" si="1"/>
        <v>46</v>
      </c>
      <c r="B48" s="2" t="s">
        <v>5</v>
      </c>
      <c r="C48" s="2" t="s">
        <v>219</v>
      </c>
      <c r="D48" s="2" t="s">
        <v>221</v>
      </c>
      <c r="E48" s="14" t="s">
        <v>506</v>
      </c>
      <c r="F48" s="19" t="s">
        <v>537</v>
      </c>
      <c r="G48" s="13"/>
      <c r="H48" s="16"/>
      <c r="I48" s="133"/>
    </row>
    <row r="49" spans="1:9" ht="12.75">
      <c r="A49" s="2">
        <f t="shared" si="1"/>
        <v>47</v>
      </c>
      <c r="B49" s="2"/>
      <c r="C49" s="2"/>
      <c r="D49" s="2"/>
      <c r="E49" s="13"/>
      <c r="F49" s="15" t="s">
        <v>538</v>
      </c>
      <c r="G49" s="13"/>
      <c r="H49" s="16"/>
      <c r="I49" s="133"/>
    </row>
    <row r="50" spans="1:9" ht="12.75">
      <c r="A50" s="2">
        <f t="shared" si="1"/>
        <v>48</v>
      </c>
      <c r="B50" s="2" t="s">
        <v>8</v>
      </c>
      <c r="C50" s="2" t="s">
        <v>162</v>
      </c>
      <c r="D50" s="2" t="s">
        <v>38</v>
      </c>
      <c r="E50" s="15"/>
      <c r="F50" s="13"/>
      <c r="G50" s="13"/>
      <c r="H50" s="16"/>
      <c r="I50" s="134">
        <v>64</v>
      </c>
    </row>
    <row r="51" spans="1:9" ht="12.75">
      <c r="A51" s="2">
        <f t="shared" si="1"/>
        <v>49</v>
      </c>
      <c r="B51" s="2" t="s">
        <v>8</v>
      </c>
      <c r="C51" s="2" t="s">
        <v>143</v>
      </c>
      <c r="D51" s="2" t="s">
        <v>33</v>
      </c>
      <c r="E51" s="13"/>
      <c r="F51" s="13"/>
      <c r="G51" s="13"/>
      <c r="H51" s="16"/>
      <c r="I51" t="s">
        <v>593</v>
      </c>
    </row>
    <row r="52" spans="1:8" ht="12.75">
      <c r="A52" s="2">
        <f t="shared" si="1"/>
        <v>50</v>
      </c>
      <c r="B52" s="2"/>
      <c r="C52" s="2"/>
      <c r="D52" s="2"/>
      <c r="E52" s="14"/>
      <c r="F52" s="30" t="s">
        <v>503</v>
      </c>
      <c r="G52" s="11"/>
      <c r="H52" s="16"/>
    </row>
    <row r="53" spans="1:8" ht="12.75">
      <c r="A53" s="2">
        <f t="shared" si="1"/>
        <v>51</v>
      </c>
      <c r="B53" s="2" t="s">
        <v>5</v>
      </c>
      <c r="C53" s="2" t="s">
        <v>211</v>
      </c>
      <c r="D53" s="5" t="s">
        <v>131</v>
      </c>
      <c r="E53" s="13" t="s">
        <v>503</v>
      </c>
      <c r="F53" s="14" t="s">
        <v>533</v>
      </c>
      <c r="G53" s="13"/>
      <c r="H53" s="16"/>
    </row>
    <row r="54" spans="1:8" ht="12.75">
      <c r="A54" s="2">
        <f t="shared" si="1"/>
        <v>52</v>
      </c>
      <c r="B54" s="2" t="s">
        <v>8</v>
      </c>
      <c r="C54" s="5" t="s">
        <v>321</v>
      </c>
      <c r="D54" s="5" t="s">
        <v>39</v>
      </c>
      <c r="E54" s="15" t="s">
        <v>504</v>
      </c>
      <c r="F54" s="16"/>
      <c r="G54" s="13" t="s">
        <v>518</v>
      </c>
      <c r="H54" s="16"/>
    </row>
    <row r="55" spans="1:8" ht="12.75">
      <c r="A55" s="2">
        <f t="shared" si="1"/>
        <v>53</v>
      </c>
      <c r="B55" s="2" t="s">
        <v>8</v>
      </c>
      <c r="C55" s="2" t="s">
        <v>103</v>
      </c>
      <c r="D55" s="2" t="s">
        <v>38</v>
      </c>
      <c r="E55" s="13" t="s">
        <v>518</v>
      </c>
      <c r="F55" s="13"/>
      <c r="G55" s="14" t="s">
        <v>552</v>
      </c>
      <c r="H55" s="16"/>
    </row>
    <row r="56" spans="1:8" ht="12.75">
      <c r="A56" s="2">
        <f t="shared" si="1"/>
        <v>54</v>
      </c>
      <c r="B56" s="2" t="s">
        <v>7</v>
      </c>
      <c r="C56" s="2" t="s">
        <v>71</v>
      </c>
      <c r="D56" s="2" t="s">
        <v>33</v>
      </c>
      <c r="E56" s="14" t="s">
        <v>519</v>
      </c>
      <c r="F56" s="19" t="s">
        <v>518</v>
      </c>
      <c r="G56" s="16"/>
      <c r="H56" s="16"/>
    </row>
    <row r="57" spans="1:8" ht="12.75">
      <c r="A57" s="2">
        <f t="shared" si="1"/>
        <v>55</v>
      </c>
      <c r="B57" s="2"/>
      <c r="C57" s="2"/>
      <c r="D57" s="2"/>
      <c r="E57" s="13"/>
      <c r="F57" s="20" t="s">
        <v>534</v>
      </c>
      <c r="G57" s="16"/>
      <c r="H57" s="16"/>
    </row>
    <row r="58" spans="1:8" ht="12.75">
      <c r="A58" s="2">
        <f t="shared" si="1"/>
        <v>56</v>
      </c>
      <c r="B58" s="2" t="s">
        <v>8</v>
      </c>
      <c r="C58" s="2" t="s">
        <v>94</v>
      </c>
      <c r="D58" s="2" t="s">
        <v>95</v>
      </c>
      <c r="E58" s="15"/>
      <c r="F58" s="13"/>
      <c r="G58" s="16"/>
      <c r="H58" s="18" t="s">
        <v>539</v>
      </c>
    </row>
    <row r="59" spans="1:8" ht="12.75">
      <c r="A59" s="2">
        <f t="shared" si="1"/>
        <v>57</v>
      </c>
      <c r="B59" s="2" t="s">
        <v>8</v>
      </c>
      <c r="C59" s="2" t="s">
        <v>139</v>
      </c>
      <c r="D59" s="5" t="s">
        <v>39</v>
      </c>
      <c r="E59" s="13"/>
      <c r="F59" s="13"/>
      <c r="G59" s="16"/>
      <c r="H59" s="21" t="s">
        <v>584</v>
      </c>
    </row>
    <row r="60" spans="1:7" ht="12.75">
      <c r="A60" s="2">
        <f t="shared" si="1"/>
        <v>58</v>
      </c>
      <c r="B60" s="2"/>
      <c r="C60" s="2"/>
      <c r="D60" s="2"/>
      <c r="E60" s="14"/>
      <c r="F60" s="13" t="s">
        <v>511</v>
      </c>
      <c r="G60" s="16"/>
    </row>
    <row r="61" spans="1:7" ht="12.75">
      <c r="A61" s="2">
        <f t="shared" si="1"/>
        <v>59</v>
      </c>
      <c r="B61" s="2" t="s">
        <v>7</v>
      </c>
      <c r="C61" s="2" t="s">
        <v>428</v>
      </c>
      <c r="D61" s="2" t="s">
        <v>39</v>
      </c>
      <c r="E61" s="13" t="s">
        <v>511</v>
      </c>
      <c r="F61" s="14" t="s">
        <v>531</v>
      </c>
      <c r="G61" s="16"/>
    </row>
    <row r="62" spans="1:7" ht="12.75">
      <c r="A62" s="2">
        <f t="shared" si="1"/>
        <v>60</v>
      </c>
      <c r="B62" s="2" t="s">
        <v>8</v>
      </c>
      <c r="C62" s="2" t="s">
        <v>412</v>
      </c>
      <c r="D62" s="2" t="s">
        <v>33</v>
      </c>
      <c r="E62" s="15" t="s">
        <v>512</v>
      </c>
      <c r="F62" s="16"/>
      <c r="G62" s="18" t="s">
        <v>539</v>
      </c>
    </row>
    <row r="63" spans="1:7" ht="12.75">
      <c r="A63" s="2">
        <f t="shared" si="1"/>
        <v>61</v>
      </c>
      <c r="B63" s="2" t="s">
        <v>8</v>
      </c>
      <c r="C63" s="2" t="s">
        <v>100</v>
      </c>
      <c r="D63" s="2" t="s">
        <v>39</v>
      </c>
      <c r="E63" s="13" t="s">
        <v>515</v>
      </c>
      <c r="F63" s="13"/>
      <c r="G63" s="15" t="s">
        <v>551</v>
      </c>
    </row>
    <row r="64" spans="1:7" ht="12.75">
      <c r="A64" s="2">
        <f t="shared" si="1"/>
        <v>62</v>
      </c>
      <c r="B64" s="2" t="s">
        <v>7</v>
      </c>
      <c r="C64" s="2" t="s">
        <v>168</v>
      </c>
      <c r="D64" s="2" t="s">
        <v>161</v>
      </c>
      <c r="E64" s="14" t="s">
        <v>516</v>
      </c>
      <c r="F64" s="19" t="s">
        <v>539</v>
      </c>
      <c r="G64" s="13"/>
    </row>
    <row r="65" spans="1:7" ht="12.75">
      <c r="A65" s="2">
        <f t="shared" si="1"/>
        <v>63</v>
      </c>
      <c r="B65" s="2"/>
      <c r="C65" s="2"/>
      <c r="D65" s="2"/>
      <c r="E65" s="13"/>
      <c r="F65" s="20" t="s">
        <v>540</v>
      </c>
      <c r="G65" s="13"/>
    </row>
    <row r="66" spans="1:7" ht="12.75">
      <c r="A66" s="2">
        <f t="shared" si="1"/>
        <v>64</v>
      </c>
      <c r="B66" s="2" t="s">
        <v>8</v>
      </c>
      <c r="C66" s="2" t="s">
        <v>90</v>
      </c>
      <c r="D66" s="2" t="s">
        <v>198</v>
      </c>
      <c r="E66" s="15"/>
      <c r="F66" s="13"/>
      <c r="G66" s="13"/>
    </row>
    <row r="67" spans="5:7" ht="12.75">
      <c r="E67" s="13"/>
      <c r="F67" s="13"/>
      <c r="G67" s="13"/>
    </row>
  </sheetData>
  <printOptions/>
  <pageMargins left="0.75" right="0.75" top="1" bottom="1" header="0.5" footer="0.5"/>
  <pageSetup horizontalDpi="600" verticalDpi="600" orientation="portrait" paperSize="9" scale="92" r:id="rId1"/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view="pageBreakPreview" zoomScale="60" zoomScaleNormal="60" workbookViewId="0" topLeftCell="A16">
      <selection activeCell="B24" sqref="B24:C24"/>
    </sheetView>
  </sheetViews>
  <sheetFormatPr defaultColWidth="9.140625" defaultRowHeight="12.75"/>
  <cols>
    <col min="1" max="1" width="22.7109375" style="0" customWidth="1"/>
    <col min="2" max="2" width="17.140625" style="0" customWidth="1"/>
  </cols>
  <sheetData>
    <row r="1" spans="1:9" ht="12.75">
      <c r="A1" t="s">
        <v>350</v>
      </c>
      <c r="B1" s="3"/>
      <c r="C1" s="3"/>
      <c r="D1" s="11"/>
      <c r="E1" s="11"/>
      <c r="F1" s="11"/>
      <c r="G1" s="11"/>
      <c r="H1" s="11"/>
      <c r="I1" s="11"/>
    </row>
    <row r="2" ht="13.5" thickBot="1"/>
    <row r="3" spans="1:38" ht="16.5" thickTop="1">
      <c r="A3" s="32"/>
      <c r="B3" s="33"/>
      <c r="C3" s="34"/>
      <c r="D3" s="34"/>
      <c r="E3" s="34"/>
      <c r="F3" s="35"/>
      <c r="G3" s="34"/>
      <c r="H3" s="36" t="s">
        <v>324</v>
      </c>
      <c r="I3" s="37"/>
      <c r="J3" s="213" t="s">
        <v>351</v>
      </c>
      <c r="K3" s="214"/>
      <c r="L3" s="214"/>
      <c r="M3" s="215"/>
      <c r="N3" s="216" t="s">
        <v>325</v>
      </c>
      <c r="O3" s="217"/>
      <c r="P3" s="217"/>
      <c r="Q3" s="218" t="s">
        <v>4</v>
      </c>
      <c r="R3" s="219"/>
      <c r="S3" s="220"/>
      <c r="AI3" s="13"/>
      <c r="AJ3" s="13"/>
      <c r="AK3" s="13"/>
      <c r="AL3" s="13"/>
    </row>
    <row r="4" spans="1:38" ht="16.5" thickBot="1">
      <c r="A4" s="38"/>
      <c r="B4" s="39"/>
      <c r="C4" s="40" t="s">
        <v>326</v>
      </c>
      <c r="D4" s="232"/>
      <c r="E4" s="233"/>
      <c r="F4" s="234"/>
      <c r="G4" s="235" t="s">
        <v>327</v>
      </c>
      <c r="H4" s="236"/>
      <c r="I4" s="236"/>
      <c r="J4" s="237"/>
      <c r="K4" s="237"/>
      <c r="L4" s="237"/>
      <c r="M4" s="238"/>
      <c r="N4" s="41" t="s">
        <v>328</v>
      </c>
      <c r="O4" s="42"/>
      <c r="P4" s="42"/>
      <c r="Q4" s="222"/>
      <c r="R4" s="222"/>
      <c r="S4" s="223"/>
      <c r="AI4" s="13"/>
      <c r="AJ4" s="13"/>
      <c r="AK4" s="13"/>
      <c r="AL4" s="13"/>
    </row>
    <row r="5" spans="1:38" ht="15.75" thickTop="1">
      <c r="A5" s="43"/>
      <c r="B5" s="44" t="s">
        <v>329</v>
      </c>
      <c r="C5" s="45" t="s">
        <v>330</v>
      </c>
      <c r="D5" s="226" t="s">
        <v>154</v>
      </c>
      <c r="E5" s="227"/>
      <c r="F5" s="226" t="s">
        <v>157</v>
      </c>
      <c r="G5" s="227"/>
      <c r="H5" s="226" t="s">
        <v>331</v>
      </c>
      <c r="I5" s="227"/>
      <c r="J5" s="226" t="s">
        <v>156</v>
      </c>
      <c r="K5" s="227"/>
      <c r="L5" s="226"/>
      <c r="M5" s="227"/>
      <c r="N5" s="46" t="s">
        <v>236</v>
      </c>
      <c r="O5" s="47" t="s">
        <v>332</v>
      </c>
      <c r="P5" s="48" t="s">
        <v>333</v>
      </c>
      <c r="Q5" s="49"/>
      <c r="R5" s="228" t="s">
        <v>50</v>
      </c>
      <c r="S5" s="229"/>
      <c r="U5" s="50" t="s">
        <v>334</v>
      </c>
      <c r="V5" s="51"/>
      <c r="W5" s="52" t="s">
        <v>335</v>
      </c>
      <c r="AI5" s="13"/>
      <c r="AJ5" s="13"/>
      <c r="AK5" s="13"/>
      <c r="AL5" s="13"/>
    </row>
    <row r="6" spans="1:38" ht="12.75">
      <c r="A6" s="53" t="s">
        <v>154</v>
      </c>
      <c r="B6" s="54" t="s">
        <v>414</v>
      </c>
      <c r="C6" s="55" t="s">
        <v>33</v>
      </c>
      <c r="D6" s="56"/>
      <c r="E6" s="57"/>
      <c r="F6" s="58">
        <f>+P16</f>
        <v>3</v>
      </c>
      <c r="G6" s="59">
        <f>+Q16</f>
        <v>0</v>
      </c>
      <c r="H6" s="58">
        <f>P12</f>
        <v>3</v>
      </c>
      <c r="I6" s="59">
        <f>Q12</f>
        <v>0</v>
      </c>
      <c r="J6" s="58">
        <f>P14</f>
      </c>
      <c r="K6" s="59">
        <f>Q14</f>
      </c>
      <c r="L6" s="58"/>
      <c r="M6" s="59"/>
      <c r="N6" s="60">
        <f>IF(SUM(D6:M6)=0,"",COUNTIF(E6:E9,"3"))</f>
        <v>2</v>
      </c>
      <c r="O6" s="61">
        <f>IF(SUM(E6:N6)=0,"",COUNTIF(D6:D9,"3"))</f>
        <v>0</v>
      </c>
      <c r="P6" s="62">
        <f>IF(SUM(D6:M6)=0,"",SUM(E6:E9))</f>
        <v>6</v>
      </c>
      <c r="Q6" s="63">
        <f>IF(SUM(D6:M6)=0,"",SUM(D6:D9))</f>
        <v>0</v>
      </c>
      <c r="R6" s="221"/>
      <c r="S6" s="212"/>
      <c r="U6" s="64">
        <f>+U12+U14+U16</f>
        <v>66</v>
      </c>
      <c r="V6" s="65">
        <f>+V12+V14+V16</f>
        <v>26</v>
      </c>
      <c r="W6" s="66">
        <f>+U6-V6</f>
        <v>40</v>
      </c>
      <c r="AI6" s="13"/>
      <c r="AJ6" s="13"/>
      <c r="AK6" s="13"/>
      <c r="AL6" s="13"/>
    </row>
    <row r="7" spans="1:38" ht="12.75">
      <c r="A7" s="67" t="s">
        <v>157</v>
      </c>
      <c r="B7" s="54" t="s">
        <v>231</v>
      </c>
      <c r="C7" s="68" t="s">
        <v>39</v>
      </c>
      <c r="D7" s="69">
        <f>+Q16</f>
        <v>0</v>
      </c>
      <c r="E7" s="70">
        <f>+P16</f>
        <v>3</v>
      </c>
      <c r="F7" s="71"/>
      <c r="G7" s="72"/>
      <c r="H7" s="69">
        <f>P15</f>
        <v>3</v>
      </c>
      <c r="I7" s="70">
        <f>Q15</f>
        <v>1</v>
      </c>
      <c r="J7" s="69">
        <f>P13</f>
      </c>
      <c r="K7" s="70">
        <f>Q13</f>
      </c>
      <c r="L7" s="69"/>
      <c r="M7" s="70"/>
      <c r="N7" s="60">
        <f>IF(SUM(D7:M7)=0,"",COUNTIF(G6:G9,"3"))</f>
        <v>1</v>
      </c>
      <c r="O7" s="61">
        <f>IF(SUM(E7:N7)=0,"",COUNTIF(F6:F9,"3"))</f>
        <v>1</v>
      </c>
      <c r="P7" s="62">
        <f>IF(SUM(D7:M7)=0,"",SUM(G6:G9))</f>
        <v>3</v>
      </c>
      <c r="Q7" s="63">
        <f>IF(SUM(D7:M7)=0,"",SUM(F6:F9))</f>
        <v>4</v>
      </c>
      <c r="R7" s="221"/>
      <c r="S7" s="212"/>
      <c r="U7" s="64">
        <f>+U13+U15+V16</f>
        <v>54</v>
      </c>
      <c r="V7" s="65">
        <f>+V13+V15+U16</f>
        <v>69</v>
      </c>
      <c r="W7" s="66">
        <f>+U7-V7</f>
        <v>-15</v>
      </c>
      <c r="AI7" s="13"/>
      <c r="AJ7" s="13"/>
      <c r="AK7" s="13"/>
      <c r="AL7" s="13"/>
    </row>
    <row r="8" spans="1:38" ht="12.75">
      <c r="A8" s="67" t="s">
        <v>331</v>
      </c>
      <c r="B8" s="54" t="s">
        <v>146</v>
      </c>
      <c r="C8" s="68" t="s">
        <v>189</v>
      </c>
      <c r="D8" s="69">
        <f>+Q12</f>
        <v>0</v>
      </c>
      <c r="E8" s="70">
        <f>+P12</f>
        <v>3</v>
      </c>
      <c r="F8" s="69">
        <f>Q15</f>
        <v>1</v>
      </c>
      <c r="G8" s="70">
        <f>P15</f>
        <v>3</v>
      </c>
      <c r="H8" s="71"/>
      <c r="I8" s="72"/>
      <c r="J8" s="69">
        <f>P17</f>
      </c>
      <c r="K8" s="70">
        <f>Q17</f>
      </c>
      <c r="L8" s="69"/>
      <c r="M8" s="70"/>
      <c r="N8" s="60">
        <f>IF(SUM(D8:M8)=0,"",COUNTIF(I6:I9,"3"))</f>
        <v>0</v>
      </c>
      <c r="O8" s="61">
        <f>IF(SUM(E8:N8)=0,"",COUNTIF(H6:H9,"3"))</f>
        <v>2</v>
      </c>
      <c r="P8" s="62">
        <f>IF(SUM(D8:M8)=0,"",SUM(I6:I9))</f>
        <v>1</v>
      </c>
      <c r="Q8" s="63">
        <f>IF(SUM(D8:M8)=0,"",SUM(H6:H9))</f>
        <v>6</v>
      </c>
      <c r="R8" s="221"/>
      <c r="S8" s="212"/>
      <c r="U8" s="64">
        <f>+V12+V15+U17</f>
        <v>46</v>
      </c>
      <c r="V8" s="65">
        <f>+U12+U15+V17</f>
        <v>71</v>
      </c>
      <c r="W8" s="66">
        <f>+U8-V8</f>
        <v>-25</v>
      </c>
      <c r="AI8" s="13"/>
      <c r="AJ8" s="13"/>
      <c r="AK8" s="13"/>
      <c r="AL8" s="13"/>
    </row>
    <row r="9" spans="1:38" ht="13.5" thickBot="1">
      <c r="A9" s="73" t="s">
        <v>156</v>
      </c>
      <c r="B9" s="74"/>
      <c r="C9" s="75"/>
      <c r="D9" s="76">
        <f>Q14</f>
      </c>
      <c r="E9" s="77">
        <f>P14</f>
      </c>
      <c r="F9" s="76">
        <f>Q13</f>
      </c>
      <c r="G9" s="77">
        <f>P13</f>
      </c>
      <c r="H9" s="76">
        <f>Q17</f>
      </c>
      <c r="I9" s="77">
        <f>P17</f>
      </c>
      <c r="J9" s="78"/>
      <c r="K9" s="79"/>
      <c r="L9" s="76"/>
      <c r="M9" s="77"/>
      <c r="N9" s="80">
        <f>IF(SUM(D9:M9)=0,"",COUNTIF(K6:K9,"3"))</f>
      </c>
      <c r="O9" s="81">
        <f>IF(SUM(E9:N9)=0,"",COUNTIF(J6:J9,"3"))</f>
      </c>
      <c r="P9" s="82">
        <f>IF(SUM(D9:M10)=0,"",SUM(K6:K9))</f>
      </c>
      <c r="Q9" s="83">
        <f>IF(SUM(D9:M9)=0,"",SUM(J6:J9))</f>
      </c>
      <c r="R9" s="224"/>
      <c r="S9" s="225"/>
      <c r="U9" s="64">
        <f>+V13+V14+V17</f>
        <v>0</v>
      </c>
      <c r="V9" s="65">
        <f>+U13+U14+U17</f>
        <v>0</v>
      </c>
      <c r="W9" s="66">
        <f>+U9-V9</f>
        <v>0</v>
      </c>
      <c r="AI9" s="13"/>
      <c r="AJ9" s="13"/>
      <c r="AK9" s="13"/>
      <c r="AL9" s="13"/>
    </row>
    <row r="10" spans="1:38" ht="15.75" thickTop="1">
      <c r="A10" s="84"/>
      <c r="B10" s="85" t="s">
        <v>336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/>
      <c r="S10" s="88"/>
      <c r="U10" s="89"/>
      <c r="V10" s="90" t="s">
        <v>337</v>
      </c>
      <c r="W10" s="91">
        <f>SUM(W6:W9)</f>
        <v>0</v>
      </c>
      <c r="X10" s="90" t="str">
        <f>IF(W10=0,"OK","Virhe")</f>
        <v>OK</v>
      </c>
      <c r="AI10" s="13"/>
      <c r="AJ10" s="13"/>
      <c r="AK10" s="13"/>
      <c r="AL10" s="13"/>
    </row>
    <row r="11" spans="1:38" ht="15.75" thickBot="1">
      <c r="A11" s="92"/>
      <c r="B11" s="93" t="s">
        <v>338</v>
      </c>
      <c r="C11" s="94"/>
      <c r="D11" s="94"/>
      <c r="E11" s="95"/>
      <c r="F11" s="248" t="s">
        <v>51</v>
      </c>
      <c r="G11" s="240"/>
      <c r="H11" s="239" t="s">
        <v>52</v>
      </c>
      <c r="I11" s="240"/>
      <c r="J11" s="239" t="s">
        <v>53</v>
      </c>
      <c r="K11" s="240"/>
      <c r="L11" s="239" t="s">
        <v>68</v>
      </c>
      <c r="M11" s="240"/>
      <c r="N11" s="239" t="s">
        <v>69</v>
      </c>
      <c r="O11" s="240"/>
      <c r="P11" s="241" t="s">
        <v>48</v>
      </c>
      <c r="Q11" s="242"/>
      <c r="S11" s="96"/>
      <c r="U11" s="97" t="s">
        <v>334</v>
      </c>
      <c r="V11" s="98"/>
      <c r="W11" s="52" t="s">
        <v>335</v>
      </c>
      <c r="AI11" s="13"/>
      <c r="AJ11" s="13"/>
      <c r="AK11" s="13"/>
      <c r="AL11" s="13"/>
    </row>
    <row r="12" spans="1:38" ht="15.75">
      <c r="A12" s="99" t="s">
        <v>339</v>
      </c>
      <c r="B12" s="100" t="str">
        <f>IF(B6&gt;"",B6,"")</f>
        <v>Jan Nyberg</v>
      </c>
      <c r="C12" s="101" t="str">
        <f>IF(B8&gt;"",B8,"")</f>
        <v>Elma Nurmiaho</v>
      </c>
      <c r="D12" s="86"/>
      <c r="E12" s="102"/>
      <c r="F12" s="245">
        <v>4</v>
      </c>
      <c r="G12" s="246"/>
      <c r="H12" s="243">
        <v>4</v>
      </c>
      <c r="I12" s="244"/>
      <c r="J12" s="243">
        <v>2</v>
      </c>
      <c r="K12" s="244"/>
      <c r="L12" s="243"/>
      <c r="M12" s="244"/>
      <c r="N12" s="247"/>
      <c r="O12" s="244"/>
      <c r="P12" s="103">
        <f aca="true" t="shared" si="0" ref="P12:P17">IF(COUNT(F12:N12)=0,"",COUNTIF(F12:N12,"&gt;=0"))</f>
        <v>3</v>
      </c>
      <c r="Q12" s="104">
        <f aca="true" t="shared" si="1" ref="Q12:Q17">IF(COUNT(F12:N12)=0,"",(IF(LEFT(F12,1)="-",1,0)+IF(LEFT(H12,1)="-",1,0)+IF(LEFT(J12,1)="-",1,0)+IF(LEFT(L12,1)="-",1,0)+IF(LEFT(N12,1)="-",1,0)))</f>
        <v>0</v>
      </c>
      <c r="R12" s="105"/>
      <c r="S12" s="106"/>
      <c r="U12" s="107">
        <f aca="true" t="shared" si="2" ref="U12:V17">+Y12+AA12+AC12+AE12+AG12</f>
        <v>33</v>
      </c>
      <c r="V12" s="108">
        <f t="shared" si="2"/>
        <v>10</v>
      </c>
      <c r="W12" s="109">
        <f aca="true" t="shared" si="3" ref="W12:W17">+U12-V12</f>
        <v>23</v>
      </c>
      <c r="Y12" s="110">
        <f aca="true" t="shared" si="4" ref="Y12:Y17">IF(F12="",0,IF(LEFT(F12,1)="-",ABS(F12),(IF(F12&gt;9,F12+2,11))))</f>
        <v>11</v>
      </c>
      <c r="Z12" s="111">
        <f aca="true" t="shared" si="5" ref="Z12:Z17">IF(F12="",0,IF(LEFT(F12,1)="-",(IF(ABS(F12)&gt;9,(ABS(F12)+2),11)),F12))</f>
        <v>4</v>
      </c>
      <c r="AA12" s="110">
        <f aca="true" t="shared" si="6" ref="AA12:AA17">IF(H12="",0,IF(LEFT(H12,1)="-",ABS(H12),(IF(H12&gt;9,H12+2,11))))</f>
        <v>11</v>
      </c>
      <c r="AB12" s="111">
        <f aca="true" t="shared" si="7" ref="AB12:AB17">IF(H12="",0,IF(LEFT(H12,1)="-",(IF(ABS(H12)&gt;9,(ABS(H12)+2),11)),H12))</f>
        <v>4</v>
      </c>
      <c r="AC12" s="110">
        <f aca="true" t="shared" si="8" ref="AC12:AC17">IF(J12="",0,IF(LEFT(J12,1)="-",ABS(J12),(IF(J12&gt;9,J12+2,11))))</f>
        <v>11</v>
      </c>
      <c r="AD12" s="111">
        <f aca="true" t="shared" si="9" ref="AD12:AD17">IF(J12="",0,IF(LEFT(J12,1)="-",(IF(ABS(J12)&gt;9,(ABS(J12)+2),11)),J12))</f>
        <v>2</v>
      </c>
      <c r="AE12" s="110">
        <f aca="true" t="shared" si="10" ref="AE12:AE17">IF(L12="",0,IF(LEFT(L12,1)="-",ABS(L12),(IF(L12&gt;9,L12+2,11))))</f>
        <v>0</v>
      </c>
      <c r="AF12" s="111">
        <f aca="true" t="shared" si="11" ref="AF12:AF17">IF(L12="",0,IF(LEFT(L12,1)="-",(IF(ABS(L12)&gt;9,(ABS(L12)+2),11)),L12))</f>
        <v>0</v>
      </c>
      <c r="AG12" s="110">
        <f aca="true" t="shared" si="12" ref="AG12:AG17">IF(N12="",0,IF(LEFT(N12,1)="-",ABS(N12),(IF(N12&gt;9,N12+2,11))))</f>
        <v>0</v>
      </c>
      <c r="AH12" s="111">
        <f aca="true" t="shared" si="13" ref="AH12:AH17">IF(N12="",0,IF(LEFT(N12,1)="-",(IF(ABS(N12)&gt;9,(ABS(N12)+2),11)),N12))</f>
        <v>0</v>
      </c>
      <c r="AI12" s="13"/>
      <c r="AJ12" s="13"/>
      <c r="AK12" s="13"/>
      <c r="AL12" s="13"/>
    </row>
    <row r="13" spans="1:38" ht="15.75">
      <c r="A13" s="99" t="s">
        <v>340</v>
      </c>
      <c r="B13" s="100" t="str">
        <f>IF(B7&gt;"",B7,"")</f>
        <v>Frej Hewitt</v>
      </c>
      <c r="C13" s="112">
        <f>IF(B9&gt;"",B9,"")</f>
      </c>
      <c r="D13" s="113"/>
      <c r="E13" s="102"/>
      <c r="F13" s="249"/>
      <c r="G13" s="250"/>
      <c r="H13" s="249"/>
      <c r="I13" s="250"/>
      <c r="J13" s="249"/>
      <c r="K13" s="250"/>
      <c r="L13" s="249"/>
      <c r="M13" s="250"/>
      <c r="N13" s="249"/>
      <c r="O13" s="250"/>
      <c r="P13" s="103">
        <f t="shared" si="0"/>
      </c>
      <c r="Q13" s="104">
        <f t="shared" si="1"/>
      </c>
      <c r="R13" s="114"/>
      <c r="S13" s="115"/>
      <c r="U13" s="107">
        <f t="shared" si="2"/>
        <v>0</v>
      </c>
      <c r="V13" s="108">
        <f t="shared" si="2"/>
        <v>0</v>
      </c>
      <c r="W13" s="109">
        <f t="shared" si="3"/>
        <v>0</v>
      </c>
      <c r="Y13" s="116">
        <f t="shared" si="4"/>
        <v>0</v>
      </c>
      <c r="Z13" s="117">
        <f t="shared" si="5"/>
        <v>0</v>
      </c>
      <c r="AA13" s="116">
        <f t="shared" si="6"/>
        <v>0</v>
      </c>
      <c r="AB13" s="117">
        <f t="shared" si="7"/>
        <v>0</v>
      </c>
      <c r="AC13" s="116">
        <f t="shared" si="8"/>
        <v>0</v>
      </c>
      <c r="AD13" s="117">
        <f t="shared" si="9"/>
        <v>0</v>
      </c>
      <c r="AE13" s="116">
        <f t="shared" si="10"/>
        <v>0</v>
      </c>
      <c r="AF13" s="117">
        <f t="shared" si="11"/>
        <v>0</v>
      </c>
      <c r="AG13" s="116">
        <f t="shared" si="12"/>
        <v>0</v>
      </c>
      <c r="AH13" s="117">
        <f t="shared" si="13"/>
        <v>0</v>
      </c>
      <c r="AI13" s="13"/>
      <c r="AJ13" s="13"/>
      <c r="AK13" s="13"/>
      <c r="AL13" s="13"/>
    </row>
    <row r="14" spans="1:38" ht="16.5" thickBot="1">
      <c r="A14" s="99" t="s">
        <v>341</v>
      </c>
      <c r="B14" s="118" t="str">
        <f>IF(B6&gt;"",B6,"")</f>
        <v>Jan Nyberg</v>
      </c>
      <c r="C14" s="119">
        <f>IF(B9&gt;"",B9,"")</f>
      </c>
      <c r="D14" s="94"/>
      <c r="E14" s="95"/>
      <c r="F14" s="251"/>
      <c r="G14" s="252"/>
      <c r="H14" s="251"/>
      <c r="I14" s="252"/>
      <c r="J14" s="251"/>
      <c r="K14" s="252"/>
      <c r="L14" s="251"/>
      <c r="M14" s="252"/>
      <c r="N14" s="251"/>
      <c r="O14" s="252"/>
      <c r="P14" s="103">
        <f t="shared" si="0"/>
      </c>
      <c r="Q14" s="104">
        <f t="shared" si="1"/>
      </c>
      <c r="R14" s="114"/>
      <c r="S14" s="115"/>
      <c r="U14" s="107">
        <f t="shared" si="2"/>
        <v>0</v>
      </c>
      <c r="V14" s="108">
        <f t="shared" si="2"/>
        <v>0</v>
      </c>
      <c r="W14" s="109">
        <f t="shared" si="3"/>
        <v>0</v>
      </c>
      <c r="Y14" s="116">
        <f t="shared" si="4"/>
        <v>0</v>
      </c>
      <c r="Z14" s="117">
        <f t="shared" si="5"/>
        <v>0</v>
      </c>
      <c r="AA14" s="116">
        <f t="shared" si="6"/>
        <v>0</v>
      </c>
      <c r="AB14" s="117">
        <f t="shared" si="7"/>
        <v>0</v>
      </c>
      <c r="AC14" s="116">
        <f t="shared" si="8"/>
        <v>0</v>
      </c>
      <c r="AD14" s="117">
        <f t="shared" si="9"/>
        <v>0</v>
      </c>
      <c r="AE14" s="116">
        <f t="shared" si="10"/>
        <v>0</v>
      </c>
      <c r="AF14" s="117">
        <f t="shared" si="11"/>
        <v>0</v>
      </c>
      <c r="AG14" s="116">
        <f t="shared" si="12"/>
        <v>0</v>
      </c>
      <c r="AH14" s="117">
        <f t="shared" si="13"/>
        <v>0</v>
      </c>
      <c r="AI14" s="13"/>
      <c r="AJ14" s="13"/>
      <c r="AK14" s="13"/>
      <c r="AL14" s="13"/>
    </row>
    <row r="15" spans="1:38" ht="15.75">
      <c r="A15" s="99" t="s">
        <v>342</v>
      </c>
      <c r="B15" s="100" t="str">
        <f>IF(B7&gt;"",B7,"")</f>
        <v>Frej Hewitt</v>
      </c>
      <c r="C15" s="112" t="str">
        <f>IF(B8&gt;"",B8,"")</f>
        <v>Elma Nurmiaho</v>
      </c>
      <c r="D15" s="86"/>
      <c r="E15" s="102"/>
      <c r="F15" s="243">
        <v>9</v>
      </c>
      <c r="G15" s="244"/>
      <c r="H15" s="243">
        <v>8</v>
      </c>
      <c r="I15" s="244"/>
      <c r="J15" s="243">
        <v>-5</v>
      </c>
      <c r="K15" s="244"/>
      <c r="L15" s="243">
        <v>8</v>
      </c>
      <c r="M15" s="244"/>
      <c r="N15" s="243"/>
      <c r="O15" s="244"/>
      <c r="P15" s="103">
        <f t="shared" si="0"/>
        <v>3</v>
      </c>
      <c r="Q15" s="104">
        <f t="shared" si="1"/>
        <v>1</v>
      </c>
      <c r="R15" s="114"/>
      <c r="S15" s="115"/>
      <c r="U15" s="107">
        <f t="shared" si="2"/>
        <v>38</v>
      </c>
      <c r="V15" s="108">
        <f t="shared" si="2"/>
        <v>36</v>
      </c>
      <c r="W15" s="109">
        <f t="shared" si="3"/>
        <v>2</v>
      </c>
      <c r="Y15" s="116">
        <f t="shared" si="4"/>
        <v>11</v>
      </c>
      <c r="Z15" s="117">
        <f t="shared" si="5"/>
        <v>9</v>
      </c>
      <c r="AA15" s="116">
        <f t="shared" si="6"/>
        <v>11</v>
      </c>
      <c r="AB15" s="117">
        <f t="shared" si="7"/>
        <v>8</v>
      </c>
      <c r="AC15" s="116">
        <f t="shared" si="8"/>
        <v>5</v>
      </c>
      <c r="AD15" s="117">
        <f t="shared" si="9"/>
        <v>11</v>
      </c>
      <c r="AE15" s="116">
        <f t="shared" si="10"/>
        <v>11</v>
      </c>
      <c r="AF15" s="117">
        <f t="shared" si="11"/>
        <v>8</v>
      </c>
      <c r="AG15" s="116">
        <f t="shared" si="12"/>
        <v>0</v>
      </c>
      <c r="AH15" s="117">
        <f t="shared" si="13"/>
        <v>0</v>
      </c>
      <c r="AI15" s="13"/>
      <c r="AJ15" s="13"/>
      <c r="AK15" s="13"/>
      <c r="AL15" s="13"/>
    </row>
    <row r="16" spans="1:38" ht="15.75">
      <c r="A16" s="99" t="s">
        <v>343</v>
      </c>
      <c r="B16" s="100" t="str">
        <f>IF(B6&gt;"",B6,"")</f>
        <v>Jan Nyberg</v>
      </c>
      <c r="C16" s="112" t="str">
        <f>IF(B7&gt;"",B7,"")</f>
        <v>Frej Hewitt</v>
      </c>
      <c r="D16" s="113"/>
      <c r="E16" s="102"/>
      <c r="F16" s="249">
        <v>7</v>
      </c>
      <c r="G16" s="250"/>
      <c r="H16" s="249">
        <v>4</v>
      </c>
      <c r="I16" s="250"/>
      <c r="J16" s="253">
        <v>5</v>
      </c>
      <c r="K16" s="250"/>
      <c r="L16" s="249"/>
      <c r="M16" s="250"/>
      <c r="N16" s="249"/>
      <c r="O16" s="250"/>
      <c r="P16" s="103">
        <f t="shared" si="0"/>
        <v>3</v>
      </c>
      <c r="Q16" s="104">
        <f t="shared" si="1"/>
        <v>0</v>
      </c>
      <c r="R16" s="114"/>
      <c r="S16" s="115"/>
      <c r="U16" s="107">
        <f t="shared" si="2"/>
        <v>33</v>
      </c>
      <c r="V16" s="108">
        <f t="shared" si="2"/>
        <v>16</v>
      </c>
      <c r="W16" s="109">
        <f t="shared" si="3"/>
        <v>17</v>
      </c>
      <c r="Y16" s="116">
        <f t="shared" si="4"/>
        <v>11</v>
      </c>
      <c r="Z16" s="117">
        <f t="shared" si="5"/>
        <v>7</v>
      </c>
      <c r="AA16" s="116">
        <f t="shared" si="6"/>
        <v>11</v>
      </c>
      <c r="AB16" s="117">
        <f t="shared" si="7"/>
        <v>4</v>
      </c>
      <c r="AC16" s="116">
        <f t="shared" si="8"/>
        <v>11</v>
      </c>
      <c r="AD16" s="117">
        <f t="shared" si="9"/>
        <v>5</v>
      </c>
      <c r="AE16" s="116">
        <f t="shared" si="10"/>
        <v>0</v>
      </c>
      <c r="AF16" s="117">
        <f t="shared" si="11"/>
        <v>0</v>
      </c>
      <c r="AG16" s="116">
        <f t="shared" si="12"/>
        <v>0</v>
      </c>
      <c r="AH16" s="117">
        <f t="shared" si="13"/>
        <v>0</v>
      </c>
      <c r="AI16" s="13"/>
      <c r="AJ16" s="13"/>
      <c r="AK16" s="13"/>
      <c r="AL16" s="13"/>
    </row>
    <row r="17" spans="1:38" ht="16.5" thickBot="1">
      <c r="A17" s="120" t="s">
        <v>344</v>
      </c>
      <c r="B17" s="121" t="str">
        <f>IF(B8&gt;"",B8,"")</f>
        <v>Elma Nurmiaho</v>
      </c>
      <c r="C17" s="122">
        <f>IF(B9&gt;"",B9,"")</f>
      </c>
      <c r="D17" s="123"/>
      <c r="E17" s="124"/>
      <c r="F17" s="230"/>
      <c r="G17" s="231"/>
      <c r="H17" s="230"/>
      <c r="I17" s="231"/>
      <c r="J17" s="230"/>
      <c r="K17" s="231"/>
      <c r="L17" s="230"/>
      <c r="M17" s="231"/>
      <c r="N17" s="230"/>
      <c r="O17" s="231"/>
      <c r="P17" s="125">
        <f t="shared" si="0"/>
      </c>
      <c r="Q17" s="126">
        <f t="shared" si="1"/>
      </c>
      <c r="R17" s="127"/>
      <c r="S17" s="128"/>
      <c r="U17" s="107">
        <f t="shared" si="2"/>
        <v>0</v>
      </c>
      <c r="V17" s="108">
        <f t="shared" si="2"/>
        <v>0</v>
      </c>
      <c r="W17" s="109">
        <f t="shared" si="3"/>
        <v>0</v>
      </c>
      <c r="Y17" s="129">
        <f t="shared" si="4"/>
        <v>0</v>
      </c>
      <c r="Z17" s="130">
        <f t="shared" si="5"/>
        <v>0</v>
      </c>
      <c r="AA17" s="129">
        <f t="shared" si="6"/>
        <v>0</v>
      </c>
      <c r="AB17" s="130">
        <f t="shared" si="7"/>
        <v>0</v>
      </c>
      <c r="AC17" s="129">
        <f t="shared" si="8"/>
        <v>0</v>
      </c>
      <c r="AD17" s="130">
        <f t="shared" si="9"/>
        <v>0</v>
      </c>
      <c r="AE17" s="129">
        <f t="shared" si="10"/>
        <v>0</v>
      </c>
      <c r="AF17" s="130">
        <f t="shared" si="11"/>
        <v>0</v>
      </c>
      <c r="AG17" s="129">
        <f t="shared" si="12"/>
        <v>0</v>
      </c>
      <c r="AH17" s="130">
        <f t="shared" si="13"/>
        <v>0</v>
      </c>
      <c r="AI17" s="13"/>
      <c r="AJ17" s="13"/>
      <c r="AK17" s="13"/>
      <c r="AL17" s="13"/>
    </row>
    <row r="18" spans="1:38" ht="13.5" thickTop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8" ht="13.5" thickBo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</row>
    <row r="20" spans="1:38" ht="16.5" thickTop="1">
      <c r="A20" s="32"/>
      <c r="B20" s="33"/>
      <c r="C20" s="34"/>
      <c r="D20" s="34"/>
      <c r="E20" s="34"/>
      <c r="F20" s="35"/>
      <c r="G20" s="34"/>
      <c r="H20" s="36" t="s">
        <v>324</v>
      </c>
      <c r="I20" s="37"/>
      <c r="J20" s="213" t="s">
        <v>351</v>
      </c>
      <c r="K20" s="214"/>
      <c r="L20" s="214"/>
      <c r="M20" s="215"/>
      <c r="N20" s="216" t="s">
        <v>325</v>
      </c>
      <c r="O20" s="217"/>
      <c r="P20" s="217"/>
      <c r="Q20" s="218" t="s">
        <v>8</v>
      </c>
      <c r="R20" s="219"/>
      <c r="S20" s="220"/>
      <c r="AI20" s="13"/>
      <c r="AJ20" s="13"/>
      <c r="AK20" s="13"/>
      <c r="AL20" s="13"/>
    </row>
    <row r="21" spans="1:38" ht="16.5" thickBot="1">
      <c r="A21" s="38"/>
      <c r="B21" s="39"/>
      <c r="C21" s="40" t="s">
        <v>326</v>
      </c>
      <c r="D21" s="232"/>
      <c r="E21" s="233"/>
      <c r="F21" s="234"/>
      <c r="G21" s="235" t="s">
        <v>327</v>
      </c>
      <c r="H21" s="236"/>
      <c r="I21" s="236"/>
      <c r="J21" s="237"/>
      <c r="K21" s="237"/>
      <c r="L21" s="237"/>
      <c r="M21" s="238"/>
      <c r="N21" s="41" t="s">
        <v>328</v>
      </c>
      <c r="O21" s="42"/>
      <c r="P21" s="42"/>
      <c r="Q21" s="222"/>
      <c r="R21" s="222"/>
      <c r="S21" s="223"/>
      <c r="AI21" s="13"/>
      <c r="AJ21" s="13"/>
      <c r="AK21" s="13"/>
      <c r="AL21" s="13"/>
    </row>
    <row r="22" spans="1:38" ht="15.75" thickTop="1">
      <c r="A22" s="43"/>
      <c r="B22" s="44" t="s">
        <v>329</v>
      </c>
      <c r="C22" s="45" t="s">
        <v>330</v>
      </c>
      <c r="D22" s="226" t="s">
        <v>154</v>
      </c>
      <c r="E22" s="227"/>
      <c r="F22" s="226" t="s">
        <v>157</v>
      </c>
      <c r="G22" s="227"/>
      <c r="H22" s="226" t="s">
        <v>331</v>
      </c>
      <c r="I22" s="227"/>
      <c r="J22" s="226" t="s">
        <v>156</v>
      </c>
      <c r="K22" s="227"/>
      <c r="L22" s="226"/>
      <c r="M22" s="227"/>
      <c r="N22" s="46" t="s">
        <v>236</v>
      </c>
      <c r="O22" s="47" t="s">
        <v>332</v>
      </c>
      <c r="P22" s="48" t="s">
        <v>333</v>
      </c>
      <c r="Q22" s="49"/>
      <c r="R22" s="228" t="s">
        <v>50</v>
      </c>
      <c r="S22" s="229"/>
      <c r="U22" s="50" t="s">
        <v>334</v>
      </c>
      <c r="V22" s="51"/>
      <c r="W22" s="52" t="s">
        <v>335</v>
      </c>
      <c r="AI22" s="13"/>
      <c r="AJ22" s="13"/>
      <c r="AK22" s="13"/>
      <c r="AL22" s="13"/>
    </row>
    <row r="23" spans="1:38" ht="12.75">
      <c r="A23" s="53" t="s">
        <v>154</v>
      </c>
      <c r="B23" s="54" t="s">
        <v>111</v>
      </c>
      <c r="C23" s="55" t="s">
        <v>33</v>
      </c>
      <c r="D23" s="56"/>
      <c r="E23" s="57"/>
      <c r="F23" s="58">
        <f>+P33</f>
        <v>3</v>
      </c>
      <c r="G23" s="59">
        <f>+Q33</f>
        <v>0</v>
      </c>
      <c r="H23" s="58">
        <f>P29</f>
        <v>3</v>
      </c>
      <c r="I23" s="59">
        <f>Q29</f>
        <v>0</v>
      </c>
      <c r="J23" s="58">
        <f>P31</f>
        <v>3</v>
      </c>
      <c r="K23" s="59">
        <f>Q31</f>
        <v>0</v>
      </c>
      <c r="L23" s="58"/>
      <c r="M23" s="59"/>
      <c r="N23" s="60">
        <f>IF(SUM(D23:M23)=0,"",COUNTIF(E23:E26,"3"))</f>
        <v>3</v>
      </c>
      <c r="O23" s="61">
        <f>IF(SUM(E23:N23)=0,"",COUNTIF(D23:D26,"3"))</f>
        <v>0</v>
      </c>
      <c r="P23" s="62">
        <f>IF(SUM(D23:M23)=0,"",SUM(E23:E26))</f>
        <v>9</v>
      </c>
      <c r="Q23" s="63">
        <f>IF(SUM(D23:M23)=0,"",SUM(D23:D26))</f>
        <v>0</v>
      </c>
      <c r="R23" s="221"/>
      <c r="S23" s="212"/>
      <c r="U23" s="64">
        <f>+U29+U31+U33</f>
        <v>99</v>
      </c>
      <c r="V23" s="65">
        <f>+V29+V31+V33</f>
        <v>31</v>
      </c>
      <c r="W23" s="66">
        <f>+U23-V23</f>
        <v>68</v>
      </c>
      <c r="AI23" s="13"/>
      <c r="AJ23" s="13"/>
      <c r="AK23" s="13"/>
      <c r="AL23" s="13"/>
    </row>
    <row r="24" spans="1:38" ht="12.75">
      <c r="A24" s="67" t="s">
        <v>157</v>
      </c>
      <c r="B24" s="54" t="s">
        <v>142</v>
      </c>
      <c r="C24" s="68" t="s">
        <v>44</v>
      </c>
      <c r="D24" s="69">
        <f>+Q33</f>
        <v>0</v>
      </c>
      <c r="E24" s="70">
        <f>+P33</f>
        <v>3</v>
      </c>
      <c r="F24" s="71"/>
      <c r="G24" s="72"/>
      <c r="H24" s="69">
        <f>P32</f>
        <v>3</v>
      </c>
      <c r="I24" s="70">
        <f>Q32</f>
        <v>0</v>
      </c>
      <c r="J24" s="69">
        <f>P30</f>
        <v>3</v>
      </c>
      <c r="K24" s="70">
        <f>Q30</f>
        <v>0</v>
      </c>
      <c r="L24" s="69"/>
      <c r="M24" s="70"/>
      <c r="N24" s="60">
        <f>IF(SUM(D24:M24)=0,"",COUNTIF(G23:G26,"3"))</f>
        <v>2</v>
      </c>
      <c r="O24" s="61">
        <f>IF(SUM(E24:N24)=0,"",COUNTIF(F23:F26,"3"))</f>
        <v>1</v>
      </c>
      <c r="P24" s="62">
        <f>IF(SUM(D24:M24)=0,"",SUM(G23:G26))</f>
        <v>6</v>
      </c>
      <c r="Q24" s="63">
        <f>IF(SUM(D24:M24)=0,"",SUM(F23:F26))</f>
        <v>3</v>
      </c>
      <c r="R24" s="221"/>
      <c r="S24" s="212"/>
      <c r="U24" s="64">
        <f>+U30+U32+V33</f>
        <v>82</v>
      </c>
      <c r="V24" s="65">
        <f>+V30+V32+U33</f>
        <v>56</v>
      </c>
      <c r="W24" s="66">
        <f>+U24-V24</f>
        <v>26</v>
      </c>
      <c r="AI24" s="13"/>
      <c r="AJ24" s="13"/>
      <c r="AK24" s="13"/>
      <c r="AL24" s="13"/>
    </row>
    <row r="25" spans="1:38" ht="13.5" thickBot="1">
      <c r="A25" s="67" t="s">
        <v>331</v>
      </c>
      <c r="B25" s="74" t="s">
        <v>201</v>
      </c>
      <c r="C25" s="75" t="s">
        <v>39</v>
      </c>
      <c r="D25" s="69">
        <f>+Q29</f>
        <v>0</v>
      </c>
      <c r="E25" s="70">
        <f>+P29</f>
        <v>3</v>
      </c>
      <c r="F25" s="69">
        <f>Q32</f>
        <v>0</v>
      </c>
      <c r="G25" s="70">
        <f>P32</f>
        <v>3</v>
      </c>
      <c r="H25" s="71"/>
      <c r="I25" s="72"/>
      <c r="J25" s="69">
        <f>P34</f>
        <v>3</v>
      </c>
      <c r="K25" s="70">
        <f>Q34</f>
        <v>0</v>
      </c>
      <c r="L25" s="69"/>
      <c r="M25" s="70"/>
      <c r="N25" s="60">
        <f>IF(SUM(D25:M25)=0,"",COUNTIF(I23:I26,"3"))</f>
        <v>1</v>
      </c>
      <c r="O25" s="61">
        <f>IF(SUM(E25:N25)=0,"",COUNTIF(H23:H26,"3"))</f>
        <v>2</v>
      </c>
      <c r="P25" s="62">
        <f>IF(SUM(D25:M25)=0,"",SUM(I23:I26))</f>
        <v>3</v>
      </c>
      <c r="Q25" s="63">
        <f>IF(SUM(D25:M25)=0,"",SUM(H23:H26))</f>
        <v>6</v>
      </c>
      <c r="R25" s="221"/>
      <c r="S25" s="212"/>
      <c r="U25" s="64">
        <f>+V29+V32+U34</f>
        <v>52</v>
      </c>
      <c r="V25" s="65">
        <f>+U29+U32+V34</f>
        <v>81</v>
      </c>
      <c r="W25" s="66">
        <f>+U25-V25</f>
        <v>-29</v>
      </c>
      <c r="AI25" s="13"/>
      <c r="AJ25" s="13"/>
      <c r="AK25" s="13"/>
      <c r="AL25" s="13"/>
    </row>
    <row r="26" spans="1:38" ht="14.25" thickBot="1" thickTop="1">
      <c r="A26" s="73" t="s">
        <v>156</v>
      </c>
      <c r="B26" s="74" t="s">
        <v>127</v>
      </c>
      <c r="C26" s="75" t="s">
        <v>189</v>
      </c>
      <c r="D26" s="76">
        <f>Q31</f>
        <v>0</v>
      </c>
      <c r="E26" s="77">
        <f>P31</f>
        <v>3</v>
      </c>
      <c r="F26" s="76">
        <f>Q30</f>
        <v>0</v>
      </c>
      <c r="G26" s="77">
        <f>P30</f>
        <v>3</v>
      </c>
      <c r="H26" s="76">
        <f>Q34</f>
        <v>0</v>
      </c>
      <c r="I26" s="77">
        <f>P34</f>
        <v>3</v>
      </c>
      <c r="J26" s="78"/>
      <c r="K26" s="79"/>
      <c r="L26" s="76"/>
      <c r="M26" s="77"/>
      <c r="N26" s="80">
        <f>IF(SUM(D26:M26)=0,"",COUNTIF(K23:K26,"3"))</f>
        <v>0</v>
      </c>
      <c r="O26" s="81">
        <f>IF(SUM(E26:N26)=0,"",COUNTIF(J23:J26,"3"))</f>
        <v>3</v>
      </c>
      <c r="P26" s="82">
        <f>IF(SUM(D26:M27)=0,"",SUM(K23:K26))</f>
        <v>0</v>
      </c>
      <c r="Q26" s="83">
        <f>IF(SUM(D26:M26)=0,"",SUM(J23:J26))</f>
        <v>9</v>
      </c>
      <c r="R26" s="224"/>
      <c r="S26" s="225"/>
      <c r="U26" s="64">
        <f>+V30+V31+V34</f>
        <v>35</v>
      </c>
      <c r="V26" s="65">
        <f>+U30+U31+U34</f>
        <v>100</v>
      </c>
      <c r="W26" s="66">
        <f>+U26-V26</f>
        <v>-65</v>
      </c>
      <c r="AI26" s="13"/>
      <c r="AJ26" s="13"/>
      <c r="AK26" s="13"/>
      <c r="AL26" s="13"/>
    </row>
    <row r="27" spans="1:38" ht="15.75" thickTop="1">
      <c r="A27" s="84"/>
      <c r="B27" s="85" t="s">
        <v>336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7"/>
      <c r="S27" s="88"/>
      <c r="U27" s="89"/>
      <c r="V27" s="90" t="s">
        <v>337</v>
      </c>
      <c r="W27" s="91">
        <f>SUM(W23:W26)</f>
        <v>0</v>
      </c>
      <c r="X27" s="90" t="str">
        <f>IF(W27=0,"OK","Virhe")</f>
        <v>OK</v>
      </c>
      <c r="AI27" s="13"/>
      <c r="AJ27" s="13"/>
      <c r="AK27" s="13"/>
      <c r="AL27" s="13"/>
    </row>
    <row r="28" spans="1:38" ht="15.75" thickBot="1">
      <c r="A28" s="92"/>
      <c r="B28" s="93" t="s">
        <v>338</v>
      </c>
      <c r="C28" s="94"/>
      <c r="D28" s="94"/>
      <c r="E28" s="95"/>
      <c r="F28" s="248" t="s">
        <v>51</v>
      </c>
      <c r="G28" s="240"/>
      <c r="H28" s="239" t="s">
        <v>52</v>
      </c>
      <c r="I28" s="240"/>
      <c r="J28" s="239" t="s">
        <v>53</v>
      </c>
      <c r="K28" s="240"/>
      <c r="L28" s="239" t="s">
        <v>68</v>
      </c>
      <c r="M28" s="240"/>
      <c r="N28" s="239" t="s">
        <v>69</v>
      </c>
      <c r="O28" s="240"/>
      <c r="P28" s="241" t="s">
        <v>48</v>
      </c>
      <c r="Q28" s="242"/>
      <c r="S28" s="96"/>
      <c r="U28" s="97" t="s">
        <v>334</v>
      </c>
      <c r="V28" s="98"/>
      <c r="W28" s="52" t="s">
        <v>335</v>
      </c>
      <c r="AI28" s="13"/>
      <c r="AJ28" s="13"/>
      <c r="AK28" s="13"/>
      <c r="AL28" s="13"/>
    </row>
    <row r="29" spans="1:38" ht="15.75">
      <c r="A29" s="99" t="s">
        <v>339</v>
      </c>
      <c r="B29" s="100" t="str">
        <f>IF(B23&gt;"",B23,"")</f>
        <v>Mikhail Kantonistov</v>
      </c>
      <c r="C29" s="101" t="str">
        <f>IF(B25&gt;"",B25,"")</f>
        <v>Annika Lundsröm</v>
      </c>
      <c r="D29" s="86"/>
      <c r="E29" s="102"/>
      <c r="F29" s="245">
        <v>2</v>
      </c>
      <c r="G29" s="246"/>
      <c r="H29" s="243">
        <v>2</v>
      </c>
      <c r="I29" s="244"/>
      <c r="J29" s="243">
        <v>5</v>
      </c>
      <c r="K29" s="244"/>
      <c r="L29" s="243"/>
      <c r="M29" s="244"/>
      <c r="N29" s="247"/>
      <c r="O29" s="244"/>
      <c r="P29" s="103">
        <f aca="true" t="shared" si="14" ref="P29:P34">IF(COUNT(F29:N29)=0,"",COUNTIF(F29:N29,"&gt;=0"))</f>
        <v>3</v>
      </c>
      <c r="Q29" s="104">
        <f aca="true" t="shared" si="15" ref="Q29:Q34">IF(COUNT(F29:N29)=0,"",(IF(LEFT(F29,1)="-",1,0)+IF(LEFT(H29,1)="-",1,0)+IF(LEFT(J29,1)="-",1,0)+IF(LEFT(L29,1)="-",1,0)+IF(LEFT(N29,1)="-",1,0)))</f>
        <v>0</v>
      </c>
      <c r="R29" s="105"/>
      <c r="S29" s="106"/>
      <c r="U29" s="107">
        <f aca="true" t="shared" si="16" ref="U29:V34">+Y29+AA29+AC29+AE29+AG29</f>
        <v>33</v>
      </c>
      <c r="V29" s="108">
        <f t="shared" si="16"/>
        <v>9</v>
      </c>
      <c r="W29" s="109">
        <f aca="true" t="shared" si="17" ref="W29:W34">+U29-V29</f>
        <v>24</v>
      </c>
      <c r="Y29" s="110">
        <f aca="true" t="shared" si="18" ref="Y29:Y34">IF(F29="",0,IF(LEFT(F29,1)="-",ABS(F29),(IF(F29&gt;9,F29+2,11))))</f>
        <v>11</v>
      </c>
      <c r="Z29" s="111">
        <f aca="true" t="shared" si="19" ref="Z29:Z34">IF(F29="",0,IF(LEFT(F29,1)="-",(IF(ABS(F29)&gt;9,(ABS(F29)+2),11)),F29))</f>
        <v>2</v>
      </c>
      <c r="AA29" s="110">
        <f aca="true" t="shared" si="20" ref="AA29:AA34">IF(H29="",0,IF(LEFT(H29,1)="-",ABS(H29),(IF(H29&gt;9,H29+2,11))))</f>
        <v>11</v>
      </c>
      <c r="AB29" s="111">
        <f aca="true" t="shared" si="21" ref="AB29:AB34">IF(H29="",0,IF(LEFT(H29,1)="-",(IF(ABS(H29)&gt;9,(ABS(H29)+2),11)),H29))</f>
        <v>2</v>
      </c>
      <c r="AC29" s="110">
        <f aca="true" t="shared" si="22" ref="AC29:AC34">IF(J29="",0,IF(LEFT(J29,1)="-",ABS(J29),(IF(J29&gt;9,J29+2,11))))</f>
        <v>11</v>
      </c>
      <c r="AD29" s="111">
        <f aca="true" t="shared" si="23" ref="AD29:AD34">IF(J29="",0,IF(LEFT(J29,1)="-",(IF(ABS(J29)&gt;9,(ABS(J29)+2),11)),J29))</f>
        <v>5</v>
      </c>
      <c r="AE29" s="110">
        <f aca="true" t="shared" si="24" ref="AE29:AE34">IF(L29="",0,IF(LEFT(L29,1)="-",ABS(L29),(IF(L29&gt;9,L29+2,11))))</f>
        <v>0</v>
      </c>
      <c r="AF29" s="111">
        <f aca="true" t="shared" si="25" ref="AF29:AF34">IF(L29="",0,IF(LEFT(L29,1)="-",(IF(ABS(L29)&gt;9,(ABS(L29)+2),11)),L29))</f>
        <v>0</v>
      </c>
      <c r="AG29" s="110">
        <f aca="true" t="shared" si="26" ref="AG29:AG34">IF(N29="",0,IF(LEFT(N29,1)="-",ABS(N29),(IF(N29&gt;9,N29+2,11))))</f>
        <v>0</v>
      </c>
      <c r="AH29" s="111">
        <f aca="true" t="shared" si="27" ref="AH29:AH34">IF(N29="",0,IF(LEFT(N29,1)="-",(IF(ABS(N29)&gt;9,(ABS(N29)+2),11)),N29))</f>
        <v>0</v>
      </c>
      <c r="AI29" s="13"/>
      <c r="AJ29" s="13"/>
      <c r="AK29" s="13"/>
      <c r="AL29" s="13"/>
    </row>
    <row r="30" spans="1:38" ht="15.75">
      <c r="A30" s="99" t="s">
        <v>340</v>
      </c>
      <c r="B30" s="100" t="str">
        <f>IF(B24&gt;"",B24,"")</f>
        <v>Veikka Flemming</v>
      </c>
      <c r="C30" s="112" t="str">
        <f>IF(B26&gt;"",B26,"")</f>
        <v>Roland Jansons</v>
      </c>
      <c r="D30" s="113"/>
      <c r="E30" s="102"/>
      <c r="F30" s="249">
        <v>0</v>
      </c>
      <c r="G30" s="250"/>
      <c r="H30" s="249">
        <v>10</v>
      </c>
      <c r="I30" s="250"/>
      <c r="J30" s="249">
        <v>3</v>
      </c>
      <c r="K30" s="250"/>
      <c r="L30" s="249"/>
      <c r="M30" s="250"/>
      <c r="N30" s="249"/>
      <c r="O30" s="250"/>
      <c r="P30" s="103">
        <f t="shared" si="14"/>
        <v>3</v>
      </c>
      <c r="Q30" s="104">
        <f t="shared" si="15"/>
        <v>0</v>
      </c>
      <c r="R30" s="114"/>
      <c r="S30" s="115"/>
      <c r="U30" s="107">
        <f t="shared" si="16"/>
        <v>34</v>
      </c>
      <c r="V30" s="108">
        <f t="shared" si="16"/>
        <v>13</v>
      </c>
      <c r="W30" s="109">
        <f t="shared" si="17"/>
        <v>21</v>
      </c>
      <c r="Y30" s="116">
        <f t="shared" si="18"/>
        <v>11</v>
      </c>
      <c r="Z30" s="117">
        <f t="shared" si="19"/>
        <v>0</v>
      </c>
      <c r="AA30" s="116">
        <f t="shared" si="20"/>
        <v>12</v>
      </c>
      <c r="AB30" s="117">
        <f t="shared" si="21"/>
        <v>10</v>
      </c>
      <c r="AC30" s="116">
        <f t="shared" si="22"/>
        <v>11</v>
      </c>
      <c r="AD30" s="117">
        <f t="shared" si="23"/>
        <v>3</v>
      </c>
      <c r="AE30" s="116">
        <f t="shared" si="24"/>
        <v>0</v>
      </c>
      <c r="AF30" s="117">
        <f t="shared" si="25"/>
        <v>0</v>
      </c>
      <c r="AG30" s="116">
        <f t="shared" si="26"/>
        <v>0</v>
      </c>
      <c r="AH30" s="117">
        <f t="shared" si="27"/>
        <v>0</v>
      </c>
      <c r="AI30" s="13"/>
      <c r="AJ30" s="13"/>
      <c r="AK30" s="13"/>
      <c r="AL30" s="13"/>
    </row>
    <row r="31" spans="1:38" ht="16.5" thickBot="1">
      <c r="A31" s="99" t="s">
        <v>341</v>
      </c>
      <c r="B31" s="118" t="str">
        <f>IF(B23&gt;"",B23,"")</f>
        <v>Mikhail Kantonistov</v>
      </c>
      <c r="C31" s="119" t="str">
        <f>IF(B26&gt;"",B26,"")</f>
        <v>Roland Jansons</v>
      </c>
      <c r="D31" s="94"/>
      <c r="E31" s="95"/>
      <c r="F31" s="251">
        <v>1</v>
      </c>
      <c r="G31" s="252"/>
      <c r="H31" s="251">
        <v>5</v>
      </c>
      <c r="I31" s="252"/>
      <c r="J31" s="251">
        <v>1</v>
      </c>
      <c r="K31" s="252"/>
      <c r="L31" s="251"/>
      <c r="M31" s="252"/>
      <c r="N31" s="251"/>
      <c r="O31" s="252"/>
      <c r="P31" s="103">
        <f t="shared" si="14"/>
        <v>3</v>
      </c>
      <c r="Q31" s="104">
        <f t="shared" si="15"/>
        <v>0</v>
      </c>
      <c r="R31" s="114"/>
      <c r="S31" s="115"/>
      <c r="U31" s="107">
        <f t="shared" si="16"/>
        <v>33</v>
      </c>
      <c r="V31" s="108">
        <f t="shared" si="16"/>
        <v>7</v>
      </c>
      <c r="W31" s="109">
        <f t="shared" si="17"/>
        <v>26</v>
      </c>
      <c r="Y31" s="116">
        <f t="shared" si="18"/>
        <v>11</v>
      </c>
      <c r="Z31" s="117">
        <f t="shared" si="19"/>
        <v>1</v>
      </c>
      <c r="AA31" s="116">
        <f t="shared" si="20"/>
        <v>11</v>
      </c>
      <c r="AB31" s="117">
        <f t="shared" si="21"/>
        <v>5</v>
      </c>
      <c r="AC31" s="116">
        <f t="shared" si="22"/>
        <v>11</v>
      </c>
      <c r="AD31" s="117">
        <f t="shared" si="23"/>
        <v>1</v>
      </c>
      <c r="AE31" s="116">
        <f t="shared" si="24"/>
        <v>0</v>
      </c>
      <c r="AF31" s="117">
        <f t="shared" si="25"/>
        <v>0</v>
      </c>
      <c r="AG31" s="116">
        <f t="shared" si="26"/>
        <v>0</v>
      </c>
      <c r="AH31" s="117">
        <f t="shared" si="27"/>
        <v>0</v>
      </c>
      <c r="AI31" s="13"/>
      <c r="AJ31" s="13"/>
      <c r="AK31" s="13"/>
      <c r="AL31" s="13"/>
    </row>
    <row r="32" spans="1:38" ht="15.75">
      <c r="A32" s="99" t="s">
        <v>342</v>
      </c>
      <c r="B32" s="100" t="str">
        <f>IF(B24&gt;"",B24,"")</f>
        <v>Veikka Flemming</v>
      </c>
      <c r="C32" s="112" t="str">
        <f>IF(B25&gt;"",B25,"")</f>
        <v>Annika Lundsröm</v>
      </c>
      <c r="D32" s="86"/>
      <c r="E32" s="102"/>
      <c r="F32" s="243">
        <v>3</v>
      </c>
      <c r="G32" s="244"/>
      <c r="H32" s="243">
        <v>2</v>
      </c>
      <c r="I32" s="244"/>
      <c r="J32" s="243">
        <v>5</v>
      </c>
      <c r="K32" s="244"/>
      <c r="L32" s="243"/>
      <c r="M32" s="244"/>
      <c r="N32" s="243"/>
      <c r="O32" s="244"/>
      <c r="P32" s="103">
        <f t="shared" si="14"/>
        <v>3</v>
      </c>
      <c r="Q32" s="104">
        <f t="shared" si="15"/>
        <v>0</v>
      </c>
      <c r="R32" s="114"/>
      <c r="S32" s="115"/>
      <c r="U32" s="107">
        <f t="shared" si="16"/>
        <v>33</v>
      </c>
      <c r="V32" s="108">
        <f t="shared" si="16"/>
        <v>10</v>
      </c>
      <c r="W32" s="109">
        <f t="shared" si="17"/>
        <v>23</v>
      </c>
      <c r="Y32" s="116">
        <f t="shared" si="18"/>
        <v>11</v>
      </c>
      <c r="Z32" s="117">
        <f t="shared" si="19"/>
        <v>3</v>
      </c>
      <c r="AA32" s="116">
        <f t="shared" si="20"/>
        <v>11</v>
      </c>
      <c r="AB32" s="117">
        <f t="shared" si="21"/>
        <v>2</v>
      </c>
      <c r="AC32" s="116">
        <f t="shared" si="22"/>
        <v>11</v>
      </c>
      <c r="AD32" s="117">
        <f t="shared" si="23"/>
        <v>5</v>
      </c>
      <c r="AE32" s="116">
        <f t="shared" si="24"/>
        <v>0</v>
      </c>
      <c r="AF32" s="117">
        <f t="shared" si="25"/>
        <v>0</v>
      </c>
      <c r="AG32" s="116">
        <f t="shared" si="26"/>
        <v>0</v>
      </c>
      <c r="AH32" s="117">
        <f t="shared" si="27"/>
        <v>0</v>
      </c>
      <c r="AI32" s="13"/>
      <c r="AJ32" s="13"/>
      <c r="AK32" s="13"/>
      <c r="AL32" s="13"/>
    </row>
    <row r="33" spans="1:38" ht="15.75">
      <c r="A33" s="99" t="s">
        <v>343</v>
      </c>
      <c r="B33" s="100" t="str">
        <f>IF(B23&gt;"",B23,"")</f>
        <v>Mikhail Kantonistov</v>
      </c>
      <c r="C33" s="112" t="str">
        <f>IF(B24&gt;"",B24,"")</f>
        <v>Veikka Flemming</v>
      </c>
      <c r="D33" s="113"/>
      <c r="E33" s="102"/>
      <c r="F33" s="249">
        <v>4</v>
      </c>
      <c r="G33" s="250"/>
      <c r="H33" s="249">
        <v>3</v>
      </c>
      <c r="I33" s="250"/>
      <c r="J33" s="253">
        <v>8</v>
      </c>
      <c r="K33" s="250"/>
      <c r="L33" s="249"/>
      <c r="M33" s="250"/>
      <c r="N33" s="249"/>
      <c r="O33" s="250"/>
      <c r="P33" s="103">
        <f t="shared" si="14"/>
        <v>3</v>
      </c>
      <c r="Q33" s="104">
        <f t="shared" si="15"/>
        <v>0</v>
      </c>
      <c r="R33" s="114"/>
      <c r="S33" s="115"/>
      <c r="U33" s="107">
        <f t="shared" si="16"/>
        <v>33</v>
      </c>
      <c r="V33" s="108">
        <f t="shared" si="16"/>
        <v>15</v>
      </c>
      <c r="W33" s="109">
        <f t="shared" si="17"/>
        <v>18</v>
      </c>
      <c r="Y33" s="116">
        <f t="shared" si="18"/>
        <v>11</v>
      </c>
      <c r="Z33" s="117">
        <f t="shared" si="19"/>
        <v>4</v>
      </c>
      <c r="AA33" s="116">
        <f t="shared" si="20"/>
        <v>11</v>
      </c>
      <c r="AB33" s="117">
        <f t="shared" si="21"/>
        <v>3</v>
      </c>
      <c r="AC33" s="116">
        <f t="shared" si="22"/>
        <v>11</v>
      </c>
      <c r="AD33" s="117">
        <f t="shared" si="23"/>
        <v>8</v>
      </c>
      <c r="AE33" s="116">
        <f t="shared" si="24"/>
        <v>0</v>
      </c>
      <c r="AF33" s="117">
        <f t="shared" si="25"/>
        <v>0</v>
      </c>
      <c r="AG33" s="116">
        <f t="shared" si="26"/>
        <v>0</v>
      </c>
      <c r="AH33" s="117">
        <f t="shared" si="27"/>
        <v>0</v>
      </c>
      <c r="AI33" s="13"/>
      <c r="AJ33" s="13"/>
      <c r="AK33" s="13"/>
      <c r="AL33" s="13"/>
    </row>
    <row r="34" spans="1:38" ht="16.5" thickBot="1">
      <c r="A34" s="120" t="s">
        <v>344</v>
      </c>
      <c r="B34" s="121" t="str">
        <f>IF(B25&gt;"",B25,"")</f>
        <v>Annika Lundsröm</v>
      </c>
      <c r="C34" s="122" t="str">
        <f>IF(B26&gt;"",B26,"")</f>
        <v>Roland Jansons</v>
      </c>
      <c r="D34" s="123"/>
      <c r="E34" s="124"/>
      <c r="F34" s="230">
        <v>7</v>
      </c>
      <c r="G34" s="231"/>
      <c r="H34" s="230">
        <v>4</v>
      </c>
      <c r="I34" s="231"/>
      <c r="J34" s="230">
        <v>4</v>
      </c>
      <c r="K34" s="231"/>
      <c r="L34" s="230"/>
      <c r="M34" s="231"/>
      <c r="N34" s="230"/>
      <c r="O34" s="231"/>
      <c r="P34" s="125">
        <f t="shared" si="14"/>
        <v>3</v>
      </c>
      <c r="Q34" s="126">
        <f t="shared" si="15"/>
        <v>0</v>
      </c>
      <c r="R34" s="127"/>
      <c r="S34" s="128"/>
      <c r="U34" s="107">
        <f t="shared" si="16"/>
        <v>33</v>
      </c>
      <c r="V34" s="108">
        <f t="shared" si="16"/>
        <v>15</v>
      </c>
      <c r="W34" s="109">
        <f t="shared" si="17"/>
        <v>18</v>
      </c>
      <c r="Y34" s="129">
        <f t="shared" si="18"/>
        <v>11</v>
      </c>
      <c r="Z34" s="130">
        <f t="shared" si="19"/>
        <v>7</v>
      </c>
      <c r="AA34" s="129">
        <f t="shared" si="20"/>
        <v>11</v>
      </c>
      <c r="AB34" s="130">
        <f t="shared" si="21"/>
        <v>4</v>
      </c>
      <c r="AC34" s="129">
        <f t="shared" si="22"/>
        <v>11</v>
      </c>
      <c r="AD34" s="130">
        <f t="shared" si="23"/>
        <v>4</v>
      </c>
      <c r="AE34" s="129">
        <f t="shared" si="24"/>
        <v>0</v>
      </c>
      <c r="AF34" s="130">
        <f t="shared" si="25"/>
        <v>0</v>
      </c>
      <c r="AG34" s="129">
        <f t="shared" si="26"/>
        <v>0</v>
      </c>
      <c r="AH34" s="130">
        <f t="shared" si="27"/>
        <v>0</v>
      </c>
      <c r="AI34" s="13"/>
      <c r="AJ34" s="13"/>
      <c r="AK34" s="13"/>
      <c r="AL34" s="13"/>
    </row>
    <row r="35" spans="1:38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</row>
    <row r="36" spans="1:38" ht="13.5" thickBo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</row>
    <row r="37" spans="1:38" ht="16.5" thickTop="1">
      <c r="A37" s="32"/>
      <c r="B37" s="33"/>
      <c r="C37" s="34"/>
      <c r="D37" s="34"/>
      <c r="E37" s="34"/>
      <c r="F37" s="35"/>
      <c r="G37" s="34"/>
      <c r="H37" s="36" t="s">
        <v>324</v>
      </c>
      <c r="I37" s="37"/>
      <c r="J37" s="213" t="s">
        <v>351</v>
      </c>
      <c r="K37" s="214"/>
      <c r="L37" s="214"/>
      <c r="M37" s="215"/>
      <c r="N37" s="216" t="s">
        <v>325</v>
      </c>
      <c r="O37" s="217"/>
      <c r="P37" s="217"/>
      <c r="Q37" s="218" t="s">
        <v>7</v>
      </c>
      <c r="R37" s="219"/>
      <c r="S37" s="220"/>
      <c r="AI37" s="13"/>
      <c r="AJ37" s="13"/>
      <c r="AK37" s="13"/>
      <c r="AL37" s="13"/>
    </row>
    <row r="38" spans="1:38" ht="16.5" thickBot="1">
      <c r="A38" s="38"/>
      <c r="B38" s="39"/>
      <c r="C38" s="40" t="s">
        <v>326</v>
      </c>
      <c r="D38" s="232"/>
      <c r="E38" s="233"/>
      <c r="F38" s="234"/>
      <c r="G38" s="235" t="s">
        <v>327</v>
      </c>
      <c r="H38" s="236"/>
      <c r="I38" s="236"/>
      <c r="J38" s="237"/>
      <c r="K38" s="237"/>
      <c r="L38" s="237"/>
      <c r="M38" s="238"/>
      <c r="N38" s="41" t="s">
        <v>328</v>
      </c>
      <c r="O38" s="42"/>
      <c r="P38" s="42"/>
      <c r="Q38" s="222"/>
      <c r="R38" s="222"/>
      <c r="S38" s="223"/>
      <c r="AI38" s="13"/>
      <c r="AJ38" s="13"/>
      <c r="AK38" s="13"/>
      <c r="AL38" s="13"/>
    </row>
    <row r="39" spans="1:38" ht="15.75" thickTop="1">
      <c r="A39" s="43"/>
      <c r="B39" s="44" t="s">
        <v>329</v>
      </c>
      <c r="C39" s="45" t="s">
        <v>330</v>
      </c>
      <c r="D39" s="226" t="s">
        <v>154</v>
      </c>
      <c r="E39" s="227"/>
      <c r="F39" s="226" t="s">
        <v>157</v>
      </c>
      <c r="G39" s="227"/>
      <c r="H39" s="226" t="s">
        <v>331</v>
      </c>
      <c r="I39" s="227"/>
      <c r="J39" s="226" t="s">
        <v>156</v>
      </c>
      <c r="K39" s="227"/>
      <c r="L39" s="226"/>
      <c r="M39" s="227"/>
      <c r="N39" s="46" t="s">
        <v>236</v>
      </c>
      <c r="O39" s="47" t="s">
        <v>332</v>
      </c>
      <c r="P39" s="48" t="s">
        <v>333</v>
      </c>
      <c r="Q39" s="49"/>
      <c r="R39" s="228" t="s">
        <v>50</v>
      </c>
      <c r="S39" s="229"/>
      <c r="U39" s="50" t="s">
        <v>334</v>
      </c>
      <c r="V39" s="51"/>
      <c r="W39" s="52" t="s">
        <v>335</v>
      </c>
      <c r="AI39" s="13"/>
      <c r="AJ39" s="13"/>
      <c r="AK39" s="13"/>
      <c r="AL39" s="13"/>
    </row>
    <row r="40" spans="1:38" ht="12.75">
      <c r="A40" s="53" t="s">
        <v>154</v>
      </c>
      <c r="B40" s="54" t="s">
        <v>92</v>
      </c>
      <c r="C40" s="55" t="s">
        <v>39</v>
      </c>
      <c r="D40" s="56"/>
      <c r="E40" s="57"/>
      <c r="F40" s="58">
        <f>+P50</f>
        <v>3</v>
      </c>
      <c r="G40" s="59">
        <f>+Q50</f>
        <v>0</v>
      </c>
      <c r="H40" s="58">
        <f>P46</f>
        <v>3</v>
      </c>
      <c r="I40" s="59">
        <f>Q46</f>
        <v>0</v>
      </c>
      <c r="J40" s="58">
        <f>P48</f>
        <v>3</v>
      </c>
      <c r="K40" s="59">
        <f>Q48</f>
        <v>0</v>
      </c>
      <c r="L40" s="58"/>
      <c r="M40" s="59"/>
      <c r="N40" s="60">
        <f>IF(SUM(D40:M40)=0,"",COUNTIF(E40:E43,"3"))</f>
        <v>3</v>
      </c>
      <c r="O40" s="61">
        <f>IF(SUM(E40:N40)=0,"",COUNTIF(D40:D43,"3"))</f>
        <v>0</v>
      </c>
      <c r="P40" s="62">
        <f>IF(SUM(D40:M40)=0,"",SUM(E40:E43))</f>
        <v>9</v>
      </c>
      <c r="Q40" s="63">
        <f>IF(SUM(D40:M40)=0,"",SUM(D40:D43))</f>
        <v>0</v>
      </c>
      <c r="R40" s="221"/>
      <c r="S40" s="212"/>
      <c r="U40" s="64">
        <f>+U46+U48+U50</f>
        <v>100</v>
      </c>
      <c r="V40" s="65">
        <f>+V46+V48+V50</f>
        <v>56</v>
      </c>
      <c r="W40" s="66">
        <f>+U40-V40</f>
        <v>44</v>
      </c>
      <c r="AI40" s="13"/>
      <c r="AJ40" s="13"/>
      <c r="AK40" s="13"/>
      <c r="AL40" s="13"/>
    </row>
    <row r="41" spans="1:38" ht="12.75">
      <c r="A41" s="67" t="s">
        <v>157</v>
      </c>
      <c r="B41" s="54" t="s">
        <v>426</v>
      </c>
      <c r="C41" s="68" t="s">
        <v>105</v>
      </c>
      <c r="D41" s="69">
        <f>+Q50</f>
        <v>0</v>
      </c>
      <c r="E41" s="70">
        <f>+P50</f>
        <v>3</v>
      </c>
      <c r="F41" s="71"/>
      <c r="G41" s="72"/>
      <c r="H41" s="69">
        <f>P49</f>
        <v>3</v>
      </c>
      <c r="I41" s="70">
        <f>Q49</f>
        <v>0</v>
      </c>
      <c r="J41" s="69">
        <f>P47</f>
        <v>3</v>
      </c>
      <c r="K41" s="70">
        <f>Q47</f>
        <v>2</v>
      </c>
      <c r="L41" s="69"/>
      <c r="M41" s="70"/>
      <c r="N41" s="60">
        <f>IF(SUM(D41:M41)=0,"",COUNTIF(G40:G43,"3"))</f>
        <v>2</v>
      </c>
      <c r="O41" s="61">
        <f>IF(SUM(E41:N41)=0,"",COUNTIF(F40:F43,"3"))</f>
        <v>1</v>
      </c>
      <c r="P41" s="62">
        <f>IF(SUM(D41:M41)=0,"",SUM(G40:G43))</f>
        <v>6</v>
      </c>
      <c r="Q41" s="63">
        <f>IF(SUM(D41:M41)=0,"",SUM(F40:F43))</f>
        <v>5</v>
      </c>
      <c r="R41" s="221"/>
      <c r="S41" s="212"/>
      <c r="U41" s="64">
        <f>+U47+U49+V50</f>
        <v>106</v>
      </c>
      <c r="V41" s="65">
        <f>+V47+V49+U50</f>
        <v>86</v>
      </c>
      <c r="W41" s="66">
        <f>+U41-V41</f>
        <v>20</v>
      </c>
      <c r="AI41" s="13"/>
      <c r="AJ41" s="13"/>
      <c r="AK41" s="13"/>
      <c r="AL41" s="13"/>
    </row>
    <row r="42" spans="1:38" ht="13.5" thickBot="1">
      <c r="A42" s="67" t="s">
        <v>331</v>
      </c>
      <c r="B42" s="74" t="s">
        <v>203</v>
      </c>
      <c r="C42" s="75" t="s">
        <v>35</v>
      </c>
      <c r="D42" s="69">
        <f>+Q46</f>
        <v>0</v>
      </c>
      <c r="E42" s="70">
        <f>+P46</f>
        <v>3</v>
      </c>
      <c r="F42" s="69">
        <f>Q49</f>
        <v>0</v>
      </c>
      <c r="G42" s="70">
        <f>P49</f>
        <v>3</v>
      </c>
      <c r="H42" s="71"/>
      <c r="I42" s="72"/>
      <c r="J42" s="69">
        <f>P51</f>
        <v>0</v>
      </c>
      <c r="K42" s="70">
        <f>Q51</f>
        <v>3</v>
      </c>
      <c r="L42" s="69"/>
      <c r="M42" s="70"/>
      <c r="N42" s="60">
        <f>IF(SUM(D42:M42)=0,"",COUNTIF(I40:I43,"3"))</f>
        <v>0</v>
      </c>
      <c r="O42" s="61">
        <f>IF(SUM(E42:N42)=0,"",COUNTIF(H40:H43,"3"))</f>
        <v>3</v>
      </c>
      <c r="P42" s="62">
        <f>IF(SUM(D42:M42)=0,"",SUM(I40:I43))</f>
        <v>0</v>
      </c>
      <c r="Q42" s="63">
        <f>IF(SUM(D42:M42)=0,"",SUM(H40:H43))</f>
        <v>9</v>
      </c>
      <c r="R42" s="221"/>
      <c r="S42" s="212"/>
      <c r="U42" s="64">
        <f>+V46+V49+U51</f>
        <v>42</v>
      </c>
      <c r="V42" s="65">
        <f>+U46+U49+V51</f>
        <v>99</v>
      </c>
      <c r="W42" s="66">
        <f>+U42-V42</f>
        <v>-57</v>
      </c>
      <c r="AI42" s="13"/>
      <c r="AJ42" s="13"/>
      <c r="AK42" s="13"/>
      <c r="AL42" s="13"/>
    </row>
    <row r="43" spans="1:38" ht="14.25" thickBot="1" thickTop="1">
      <c r="A43" s="73" t="s">
        <v>156</v>
      </c>
      <c r="B43" s="74" t="s">
        <v>418</v>
      </c>
      <c r="C43" s="75" t="s">
        <v>33</v>
      </c>
      <c r="D43" s="76">
        <f>Q48</f>
        <v>0</v>
      </c>
      <c r="E43" s="77">
        <f>P48</f>
        <v>3</v>
      </c>
      <c r="F43" s="76">
        <f>Q47</f>
        <v>2</v>
      </c>
      <c r="G43" s="77">
        <f>P47</f>
        <v>3</v>
      </c>
      <c r="H43" s="76">
        <f>Q51</f>
        <v>3</v>
      </c>
      <c r="I43" s="77">
        <f>P51</f>
        <v>0</v>
      </c>
      <c r="J43" s="78"/>
      <c r="K43" s="79"/>
      <c r="L43" s="76"/>
      <c r="M43" s="77"/>
      <c r="N43" s="80">
        <f>IF(SUM(D43:M43)=0,"",COUNTIF(K40:K43,"3"))</f>
        <v>1</v>
      </c>
      <c r="O43" s="81">
        <f>IF(SUM(E43:N43)=0,"",COUNTIF(J40:J43,"3"))</f>
        <v>2</v>
      </c>
      <c r="P43" s="82">
        <f>IF(SUM(D43:M44)=0,"",SUM(K40:K43))</f>
        <v>5</v>
      </c>
      <c r="Q43" s="83">
        <f>IF(SUM(D43:M43)=0,"",SUM(J40:J43))</f>
        <v>6</v>
      </c>
      <c r="R43" s="224"/>
      <c r="S43" s="225"/>
      <c r="U43" s="64">
        <f>+V47+V48+V51</f>
        <v>91</v>
      </c>
      <c r="V43" s="65">
        <f>+U47+U48+U51</f>
        <v>98</v>
      </c>
      <c r="W43" s="66">
        <f>+U43-V43</f>
        <v>-7</v>
      </c>
      <c r="AI43" s="13"/>
      <c r="AJ43" s="13"/>
      <c r="AK43" s="13"/>
      <c r="AL43" s="13"/>
    </row>
    <row r="44" spans="1:38" ht="15.75" thickTop="1">
      <c r="A44" s="84"/>
      <c r="B44" s="85" t="s">
        <v>336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7"/>
      <c r="S44" s="88"/>
      <c r="U44" s="89"/>
      <c r="V44" s="90" t="s">
        <v>337</v>
      </c>
      <c r="W44" s="91">
        <f>SUM(W40:W43)</f>
        <v>0</v>
      </c>
      <c r="X44" s="90" t="str">
        <f>IF(W44=0,"OK","Virhe")</f>
        <v>OK</v>
      </c>
      <c r="AI44" s="13"/>
      <c r="AJ44" s="13"/>
      <c r="AK44" s="13"/>
      <c r="AL44" s="13"/>
    </row>
    <row r="45" spans="1:38" ht="15.75" thickBot="1">
      <c r="A45" s="92"/>
      <c r="B45" s="93" t="s">
        <v>338</v>
      </c>
      <c r="C45" s="94"/>
      <c r="D45" s="94"/>
      <c r="E45" s="95"/>
      <c r="F45" s="248" t="s">
        <v>51</v>
      </c>
      <c r="G45" s="240"/>
      <c r="H45" s="239" t="s">
        <v>52</v>
      </c>
      <c r="I45" s="240"/>
      <c r="J45" s="239" t="s">
        <v>53</v>
      </c>
      <c r="K45" s="240"/>
      <c r="L45" s="239" t="s">
        <v>68</v>
      </c>
      <c r="M45" s="240"/>
      <c r="N45" s="239" t="s">
        <v>69</v>
      </c>
      <c r="O45" s="240"/>
      <c r="P45" s="241" t="s">
        <v>48</v>
      </c>
      <c r="Q45" s="242"/>
      <c r="S45" s="96"/>
      <c r="U45" s="97" t="s">
        <v>334</v>
      </c>
      <c r="V45" s="98"/>
      <c r="W45" s="52" t="s">
        <v>335</v>
      </c>
      <c r="AI45" s="13"/>
      <c r="AJ45" s="13"/>
      <c r="AK45" s="13"/>
      <c r="AL45" s="13"/>
    </row>
    <row r="46" spans="1:38" ht="15.75">
      <c r="A46" s="99" t="s">
        <v>339</v>
      </c>
      <c r="B46" s="100" t="str">
        <f>IF(B40&gt;"",B40,"")</f>
        <v>Anton Mäkinen</v>
      </c>
      <c r="C46" s="101" t="str">
        <f>IF(B42&gt;"",B42,"")</f>
        <v>Evert Aittokallio</v>
      </c>
      <c r="D46" s="86"/>
      <c r="E46" s="102"/>
      <c r="F46" s="245">
        <v>4</v>
      </c>
      <c r="G46" s="246"/>
      <c r="H46" s="243">
        <v>5</v>
      </c>
      <c r="I46" s="244"/>
      <c r="J46" s="243">
        <v>3</v>
      </c>
      <c r="K46" s="244"/>
      <c r="L46" s="243"/>
      <c r="M46" s="244"/>
      <c r="N46" s="247"/>
      <c r="O46" s="244"/>
      <c r="P46" s="103">
        <f aca="true" t="shared" si="28" ref="P46:P51">IF(COUNT(F46:N46)=0,"",COUNTIF(F46:N46,"&gt;=0"))</f>
        <v>3</v>
      </c>
      <c r="Q46" s="104">
        <f aca="true" t="shared" si="29" ref="Q46:Q51">IF(COUNT(F46:N46)=0,"",(IF(LEFT(F46,1)="-",1,0)+IF(LEFT(H46,1)="-",1,0)+IF(LEFT(J46,1)="-",1,0)+IF(LEFT(L46,1)="-",1,0)+IF(LEFT(N46,1)="-",1,0)))</f>
        <v>0</v>
      </c>
      <c r="R46" s="105"/>
      <c r="S46" s="106"/>
      <c r="U46" s="107">
        <f aca="true" t="shared" si="30" ref="U46:U51">+Y46+AA46+AC46+AE46+AG46</f>
        <v>33</v>
      </c>
      <c r="V46" s="108">
        <f aca="true" t="shared" si="31" ref="V46:V51">+Z46+AB46+AD46+AF46+AH46</f>
        <v>12</v>
      </c>
      <c r="W46" s="109">
        <f aca="true" t="shared" si="32" ref="W46:W51">+U46-V46</f>
        <v>21</v>
      </c>
      <c r="Y46" s="110">
        <f aca="true" t="shared" si="33" ref="Y46:Y51">IF(F46="",0,IF(LEFT(F46,1)="-",ABS(F46),(IF(F46&gt;9,F46+2,11))))</f>
        <v>11</v>
      </c>
      <c r="Z46" s="111">
        <f aca="true" t="shared" si="34" ref="Z46:Z51">IF(F46="",0,IF(LEFT(F46,1)="-",(IF(ABS(F46)&gt;9,(ABS(F46)+2),11)),F46))</f>
        <v>4</v>
      </c>
      <c r="AA46" s="110">
        <f aca="true" t="shared" si="35" ref="AA46:AA51">IF(H46="",0,IF(LEFT(H46,1)="-",ABS(H46),(IF(H46&gt;9,H46+2,11))))</f>
        <v>11</v>
      </c>
      <c r="AB46" s="111">
        <f aca="true" t="shared" si="36" ref="AB46:AB51">IF(H46="",0,IF(LEFT(H46,1)="-",(IF(ABS(H46)&gt;9,(ABS(H46)+2),11)),H46))</f>
        <v>5</v>
      </c>
      <c r="AC46" s="110">
        <f aca="true" t="shared" si="37" ref="AC46:AC51">IF(J46="",0,IF(LEFT(J46,1)="-",ABS(J46),(IF(J46&gt;9,J46+2,11))))</f>
        <v>11</v>
      </c>
      <c r="AD46" s="111">
        <f aca="true" t="shared" si="38" ref="AD46:AD51">IF(J46="",0,IF(LEFT(J46,1)="-",(IF(ABS(J46)&gt;9,(ABS(J46)+2),11)),J46))</f>
        <v>3</v>
      </c>
      <c r="AE46" s="110">
        <f aca="true" t="shared" si="39" ref="AE46:AE51">IF(L46="",0,IF(LEFT(L46,1)="-",ABS(L46),(IF(L46&gt;9,L46+2,11))))</f>
        <v>0</v>
      </c>
      <c r="AF46" s="111">
        <f aca="true" t="shared" si="40" ref="AF46:AF51">IF(L46="",0,IF(LEFT(L46,1)="-",(IF(ABS(L46)&gt;9,(ABS(L46)+2),11)),L46))</f>
        <v>0</v>
      </c>
      <c r="AG46" s="110">
        <f aca="true" t="shared" si="41" ref="AG46:AG51">IF(N46="",0,IF(LEFT(N46,1)="-",ABS(N46),(IF(N46&gt;9,N46+2,11))))</f>
        <v>0</v>
      </c>
      <c r="AH46" s="111">
        <f aca="true" t="shared" si="42" ref="AH46:AH51">IF(N46="",0,IF(LEFT(N46,1)="-",(IF(ABS(N46)&gt;9,(ABS(N46)+2),11)),N46))</f>
        <v>0</v>
      </c>
      <c r="AI46" s="13"/>
      <c r="AJ46" s="13"/>
      <c r="AK46" s="13"/>
      <c r="AL46" s="13"/>
    </row>
    <row r="47" spans="1:38" ht="15.75">
      <c r="A47" s="99" t="s">
        <v>340</v>
      </c>
      <c r="B47" s="100" t="str">
        <f>IF(B41&gt;"",B41,"")</f>
        <v>Joonatan Nieminen</v>
      </c>
      <c r="C47" s="112" t="str">
        <f>IF(B43&gt;"",B43,"")</f>
        <v>Johan Nyberg</v>
      </c>
      <c r="D47" s="113"/>
      <c r="E47" s="102"/>
      <c r="F47" s="249">
        <v>9</v>
      </c>
      <c r="G47" s="250"/>
      <c r="H47" s="249">
        <v>-8</v>
      </c>
      <c r="I47" s="250"/>
      <c r="J47" s="249">
        <v>4</v>
      </c>
      <c r="K47" s="250"/>
      <c r="L47" s="249">
        <v>-9</v>
      </c>
      <c r="M47" s="250"/>
      <c r="N47" s="249">
        <v>2</v>
      </c>
      <c r="O47" s="250"/>
      <c r="P47" s="103">
        <f t="shared" si="28"/>
        <v>3</v>
      </c>
      <c r="Q47" s="104">
        <f t="shared" si="29"/>
        <v>2</v>
      </c>
      <c r="R47" s="114"/>
      <c r="S47" s="115"/>
      <c r="U47" s="107">
        <f t="shared" si="30"/>
        <v>50</v>
      </c>
      <c r="V47" s="108">
        <f t="shared" si="31"/>
        <v>37</v>
      </c>
      <c r="W47" s="109">
        <f t="shared" si="32"/>
        <v>13</v>
      </c>
      <c r="Y47" s="116">
        <f t="shared" si="33"/>
        <v>11</v>
      </c>
      <c r="Z47" s="117">
        <f t="shared" si="34"/>
        <v>9</v>
      </c>
      <c r="AA47" s="116">
        <f t="shared" si="35"/>
        <v>8</v>
      </c>
      <c r="AB47" s="117">
        <f t="shared" si="36"/>
        <v>11</v>
      </c>
      <c r="AC47" s="116">
        <f t="shared" si="37"/>
        <v>11</v>
      </c>
      <c r="AD47" s="117">
        <f t="shared" si="38"/>
        <v>4</v>
      </c>
      <c r="AE47" s="116">
        <f t="shared" si="39"/>
        <v>9</v>
      </c>
      <c r="AF47" s="117">
        <f t="shared" si="40"/>
        <v>11</v>
      </c>
      <c r="AG47" s="116">
        <f t="shared" si="41"/>
        <v>11</v>
      </c>
      <c r="AH47" s="117">
        <f t="shared" si="42"/>
        <v>2</v>
      </c>
      <c r="AI47" s="13"/>
      <c r="AJ47" s="13"/>
      <c r="AK47" s="13"/>
      <c r="AL47" s="13"/>
    </row>
    <row r="48" spans="1:38" ht="16.5" thickBot="1">
      <c r="A48" s="99" t="s">
        <v>341</v>
      </c>
      <c r="B48" s="118" t="str">
        <f>IF(B40&gt;"",B40,"")</f>
        <v>Anton Mäkinen</v>
      </c>
      <c r="C48" s="119" t="str">
        <f>IF(B43&gt;"",B43,"")</f>
        <v>Johan Nyberg</v>
      </c>
      <c r="D48" s="94"/>
      <c r="E48" s="95"/>
      <c r="F48" s="251">
        <v>5</v>
      </c>
      <c r="G48" s="252"/>
      <c r="H48" s="251">
        <v>8</v>
      </c>
      <c r="I48" s="252"/>
      <c r="J48" s="251">
        <v>8</v>
      </c>
      <c r="K48" s="252"/>
      <c r="L48" s="251"/>
      <c r="M48" s="252"/>
      <c r="N48" s="251"/>
      <c r="O48" s="252"/>
      <c r="P48" s="103">
        <f t="shared" si="28"/>
        <v>3</v>
      </c>
      <c r="Q48" s="104">
        <f t="shared" si="29"/>
        <v>0</v>
      </c>
      <c r="R48" s="114"/>
      <c r="S48" s="115"/>
      <c r="U48" s="107">
        <f t="shared" si="30"/>
        <v>33</v>
      </c>
      <c r="V48" s="108">
        <f t="shared" si="31"/>
        <v>21</v>
      </c>
      <c r="W48" s="109">
        <f t="shared" si="32"/>
        <v>12</v>
      </c>
      <c r="Y48" s="116">
        <f t="shared" si="33"/>
        <v>11</v>
      </c>
      <c r="Z48" s="117">
        <f t="shared" si="34"/>
        <v>5</v>
      </c>
      <c r="AA48" s="116">
        <f t="shared" si="35"/>
        <v>11</v>
      </c>
      <c r="AB48" s="117">
        <f t="shared" si="36"/>
        <v>8</v>
      </c>
      <c r="AC48" s="116">
        <f t="shared" si="37"/>
        <v>11</v>
      </c>
      <c r="AD48" s="117">
        <f t="shared" si="38"/>
        <v>8</v>
      </c>
      <c r="AE48" s="116">
        <f t="shared" si="39"/>
        <v>0</v>
      </c>
      <c r="AF48" s="117">
        <f t="shared" si="40"/>
        <v>0</v>
      </c>
      <c r="AG48" s="116">
        <f t="shared" si="41"/>
        <v>0</v>
      </c>
      <c r="AH48" s="117">
        <f t="shared" si="42"/>
        <v>0</v>
      </c>
      <c r="AI48" s="13"/>
      <c r="AJ48" s="13"/>
      <c r="AK48" s="13"/>
      <c r="AL48" s="13"/>
    </row>
    <row r="49" spans="1:38" ht="15.75">
      <c r="A49" s="99" t="s">
        <v>342</v>
      </c>
      <c r="B49" s="100" t="str">
        <f>IF(B41&gt;"",B41,"")</f>
        <v>Joonatan Nieminen</v>
      </c>
      <c r="C49" s="112" t="str">
        <f>IF(B42&gt;"",B42,"")</f>
        <v>Evert Aittokallio</v>
      </c>
      <c r="D49" s="86"/>
      <c r="E49" s="102"/>
      <c r="F49" s="243">
        <v>7</v>
      </c>
      <c r="G49" s="244"/>
      <c r="H49" s="243">
        <v>2</v>
      </c>
      <c r="I49" s="244"/>
      <c r="J49" s="243">
        <v>6</v>
      </c>
      <c r="K49" s="244"/>
      <c r="L49" s="243"/>
      <c r="M49" s="244"/>
      <c r="N49" s="243"/>
      <c r="O49" s="244"/>
      <c r="P49" s="103">
        <f t="shared" si="28"/>
        <v>3</v>
      </c>
      <c r="Q49" s="104">
        <f t="shared" si="29"/>
        <v>0</v>
      </c>
      <c r="R49" s="114"/>
      <c r="S49" s="115"/>
      <c r="U49" s="107">
        <f t="shared" si="30"/>
        <v>33</v>
      </c>
      <c r="V49" s="108">
        <f t="shared" si="31"/>
        <v>15</v>
      </c>
      <c r="W49" s="109">
        <f t="shared" si="32"/>
        <v>18</v>
      </c>
      <c r="Y49" s="116">
        <f t="shared" si="33"/>
        <v>11</v>
      </c>
      <c r="Z49" s="117">
        <f t="shared" si="34"/>
        <v>7</v>
      </c>
      <c r="AA49" s="116">
        <f t="shared" si="35"/>
        <v>11</v>
      </c>
      <c r="AB49" s="117">
        <f t="shared" si="36"/>
        <v>2</v>
      </c>
      <c r="AC49" s="116">
        <f t="shared" si="37"/>
        <v>11</v>
      </c>
      <c r="AD49" s="117">
        <f t="shared" si="38"/>
        <v>6</v>
      </c>
      <c r="AE49" s="116">
        <f t="shared" si="39"/>
        <v>0</v>
      </c>
      <c r="AF49" s="117">
        <f t="shared" si="40"/>
        <v>0</v>
      </c>
      <c r="AG49" s="116">
        <f t="shared" si="41"/>
        <v>0</v>
      </c>
      <c r="AH49" s="117">
        <f t="shared" si="42"/>
        <v>0</v>
      </c>
      <c r="AI49" s="13"/>
      <c r="AJ49" s="13"/>
      <c r="AK49" s="13"/>
      <c r="AL49" s="13"/>
    </row>
    <row r="50" spans="1:38" ht="15.75">
      <c r="A50" s="99" t="s">
        <v>343</v>
      </c>
      <c r="B50" s="100" t="str">
        <f>IF(B40&gt;"",B40,"")</f>
        <v>Anton Mäkinen</v>
      </c>
      <c r="C50" s="112" t="str">
        <f>IF(B41&gt;"",B41,"")</f>
        <v>Joonatan Nieminen</v>
      </c>
      <c r="D50" s="113"/>
      <c r="E50" s="102"/>
      <c r="F50" s="249">
        <v>10</v>
      </c>
      <c r="G50" s="250"/>
      <c r="H50" s="249">
        <v>4</v>
      </c>
      <c r="I50" s="250"/>
      <c r="J50" s="253">
        <v>9</v>
      </c>
      <c r="K50" s="250"/>
      <c r="L50" s="249"/>
      <c r="M50" s="250"/>
      <c r="N50" s="249"/>
      <c r="O50" s="250"/>
      <c r="P50" s="103">
        <f t="shared" si="28"/>
        <v>3</v>
      </c>
      <c r="Q50" s="104">
        <f t="shared" si="29"/>
        <v>0</v>
      </c>
      <c r="R50" s="114"/>
      <c r="S50" s="115"/>
      <c r="U50" s="107">
        <f t="shared" si="30"/>
        <v>34</v>
      </c>
      <c r="V50" s="108">
        <f t="shared" si="31"/>
        <v>23</v>
      </c>
      <c r="W50" s="109">
        <f t="shared" si="32"/>
        <v>11</v>
      </c>
      <c r="Y50" s="116">
        <f t="shared" si="33"/>
        <v>12</v>
      </c>
      <c r="Z50" s="117">
        <f t="shared" si="34"/>
        <v>10</v>
      </c>
      <c r="AA50" s="116">
        <f t="shared" si="35"/>
        <v>11</v>
      </c>
      <c r="AB50" s="117">
        <f t="shared" si="36"/>
        <v>4</v>
      </c>
      <c r="AC50" s="116">
        <f t="shared" si="37"/>
        <v>11</v>
      </c>
      <c r="AD50" s="117">
        <f t="shared" si="38"/>
        <v>9</v>
      </c>
      <c r="AE50" s="116">
        <f t="shared" si="39"/>
        <v>0</v>
      </c>
      <c r="AF50" s="117">
        <f t="shared" si="40"/>
        <v>0</v>
      </c>
      <c r="AG50" s="116">
        <f t="shared" si="41"/>
        <v>0</v>
      </c>
      <c r="AH50" s="117">
        <f t="shared" si="42"/>
        <v>0</v>
      </c>
      <c r="AI50" s="13"/>
      <c r="AJ50" s="13"/>
      <c r="AK50" s="13"/>
      <c r="AL50" s="13"/>
    </row>
    <row r="51" spans="1:38" ht="16.5" thickBot="1">
      <c r="A51" s="120" t="s">
        <v>344</v>
      </c>
      <c r="B51" s="121" t="str">
        <f>IF(B42&gt;"",B42,"")</f>
        <v>Evert Aittokallio</v>
      </c>
      <c r="C51" s="122" t="str">
        <f>IF(B43&gt;"",B43,"")</f>
        <v>Johan Nyberg</v>
      </c>
      <c r="D51" s="123"/>
      <c r="E51" s="124"/>
      <c r="F51" s="230">
        <v>-6</v>
      </c>
      <c r="G51" s="231"/>
      <c r="H51" s="230">
        <v>-8</v>
      </c>
      <c r="I51" s="231"/>
      <c r="J51" s="230">
        <v>-1</v>
      </c>
      <c r="K51" s="231"/>
      <c r="L51" s="230"/>
      <c r="M51" s="231"/>
      <c r="N51" s="230"/>
      <c r="O51" s="231"/>
      <c r="P51" s="125">
        <f t="shared" si="28"/>
        <v>0</v>
      </c>
      <c r="Q51" s="126">
        <f t="shared" si="29"/>
        <v>3</v>
      </c>
      <c r="R51" s="127"/>
      <c r="S51" s="128"/>
      <c r="U51" s="107">
        <f t="shared" si="30"/>
        <v>15</v>
      </c>
      <c r="V51" s="108">
        <f t="shared" si="31"/>
        <v>33</v>
      </c>
      <c r="W51" s="109">
        <f t="shared" si="32"/>
        <v>-18</v>
      </c>
      <c r="Y51" s="129">
        <f t="shared" si="33"/>
        <v>6</v>
      </c>
      <c r="Z51" s="130">
        <f t="shared" si="34"/>
        <v>11</v>
      </c>
      <c r="AA51" s="129">
        <f t="shared" si="35"/>
        <v>8</v>
      </c>
      <c r="AB51" s="130">
        <f t="shared" si="36"/>
        <v>11</v>
      </c>
      <c r="AC51" s="129">
        <f t="shared" si="37"/>
        <v>1</v>
      </c>
      <c r="AD51" s="130">
        <f t="shared" si="38"/>
        <v>11</v>
      </c>
      <c r="AE51" s="129">
        <f t="shared" si="39"/>
        <v>0</v>
      </c>
      <c r="AF51" s="130">
        <f t="shared" si="40"/>
        <v>0</v>
      </c>
      <c r="AG51" s="129">
        <f t="shared" si="41"/>
        <v>0</v>
      </c>
      <c r="AH51" s="130">
        <f t="shared" si="42"/>
        <v>0</v>
      </c>
      <c r="AI51" s="13"/>
      <c r="AJ51" s="13"/>
      <c r="AK51" s="13"/>
      <c r="AL51" s="13"/>
    </row>
    <row r="52" ht="13.5" thickTop="1"/>
  </sheetData>
  <mergeCells count="159">
    <mergeCell ref="N33:O33"/>
    <mergeCell ref="F34:G34"/>
    <mergeCell ref="H34:I34"/>
    <mergeCell ref="J34:K34"/>
    <mergeCell ref="L34:M34"/>
    <mergeCell ref="N34:O34"/>
    <mergeCell ref="F33:G33"/>
    <mergeCell ref="H33:I33"/>
    <mergeCell ref="J33:K33"/>
    <mergeCell ref="L33:M33"/>
    <mergeCell ref="N31:O31"/>
    <mergeCell ref="F32:G32"/>
    <mergeCell ref="H32:I32"/>
    <mergeCell ref="J32:K32"/>
    <mergeCell ref="L32:M32"/>
    <mergeCell ref="N32:O32"/>
    <mergeCell ref="F31:G31"/>
    <mergeCell ref="H31:I31"/>
    <mergeCell ref="J31:K31"/>
    <mergeCell ref="L31:M31"/>
    <mergeCell ref="N29:O29"/>
    <mergeCell ref="F30:G30"/>
    <mergeCell ref="H30:I30"/>
    <mergeCell ref="J30:K30"/>
    <mergeCell ref="L30:M30"/>
    <mergeCell ref="N30:O30"/>
    <mergeCell ref="F29:G29"/>
    <mergeCell ref="H29:I29"/>
    <mergeCell ref="J29:K29"/>
    <mergeCell ref="L29:M29"/>
    <mergeCell ref="R25:S25"/>
    <mergeCell ref="R26:S26"/>
    <mergeCell ref="F28:G28"/>
    <mergeCell ref="H28:I28"/>
    <mergeCell ref="J28:K28"/>
    <mergeCell ref="L28:M28"/>
    <mergeCell ref="N28:O28"/>
    <mergeCell ref="P28:Q28"/>
    <mergeCell ref="L22:M22"/>
    <mergeCell ref="R22:S22"/>
    <mergeCell ref="R23:S23"/>
    <mergeCell ref="R24:S24"/>
    <mergeCell ref="D22:E22"/>
    <mergeCell ref="F22:G22"/>
    <mergeCell ref="H22:I22"/>
    <mergeCell ref="J22:K22"/>
    <mergeCell ref="J20:M20"/>
    <mergeCell ref="N20:P20"/>
    <mergeCell ref="Q20:S20"/>
    <mergeCell ref="D21:F21"/>
    <mergeCell ref="G21:I21"/>
    <mergeCell ref="J21:M21"/>
    <mergeCell ref="Q21:S21"/>
    <mergeCell ref="N16:O16"/>
    <mergeCell ref="F17:G17"/>
    <mergeCell ref="H17:I17"/>
    <mergeCell ref="J17:K17"/>
    <mergeCell ref="L17:M17"/>
    <mergeCell ref="N17:O17"/>
    <mergeCell ref="F16:G16"/>
    <mergeCell ref="H16:I16"/>
    <mergeCell ref="J16:K16"/>
    <mergeCell ref="L16:M16"/>
    <mergeCell ref="N14:O14"/>
    <mergeCell ref="F15:G15"/>
    <mergeCell ref="H15:I15"/>
    <mergeCell ref="J15:K15"/>
    <mergeCell ref="L15:M15"/>
    <mergeCell ref="N15:O15"/>
    <mergeCell ref="F14:G14"/>
    <mergeCell ref="H14:I14"/>
    <mergeCell ref="J14:K14"/>
    <mergeCell ref="L14:M14"/>
    <mergeCell ref="N12:O12"/>
    <mergeCell ref="F13:G13"/>
    <mergeCell ref="H13:I13"/>
    <mergeCell ref="J13:K13"/>
    <mergeCell ref="L13:M13"/>
    <mergeCell ref="N13:O13"/>
    <mergeCell ref="F12:G12"/>
    <mergeCell ref="H12:I12"/>
    <mergeCell ref="J12:K12"/>
    <mergeCell ref="L12:M12"/>
    <mergeCell ref="R8:S8"/>
    <mergeCell ref="R9:S9"/>
    <mergeCell ref="F11:G11"/>
    <mergeCell ref="H11:I11"/>
    <mergeCell ref="J11:K11"/>
    <mergeCell ref="L11:M11"/>
    <mergeCell ref="N11:O11"/>
    <mergeCell ref="P11:Q11"/>
    <mergeCell ref="L5:M5"/>
    <mergeCell ref="R5:S5"/>
    <mergeCell ref="R6:S6"/>
    <mergeCell ref="R7:S7"/>
    <mergeCell ref="D5:E5"/>
    <mergeCell ref="F5:G5"/>
    <mergeCell ref="H5:I5"/>
    <mergeCell ref="J5:K5"/>
    <mergeCell ref="J3:M3"/>
    <mergeCell ref="N3:P3"/>
    <mergeCell ref="Q3:S3"/>
    <mergeCell ref="D4:F4"/>
    <mergeCell ref="G4:I4"/>
    <mergeCell ref="J4:M4"/>
    <mergeCell ref="Q4:S4"/>
    <mergeCell ref="J37:M37"/>
    <mergeCell ref="N37:P37"/>
    <mergeCell ref="Q37:S37"/>
    <mergeCell ref="D38:F38"/>
    <mergeCell ref="G38:I38"/>
    <mergeCell ref="J38:M38"/>
    <mergeCell ref="Q38:S38"/>
    <mergeCell ref="D39:E39"/>
    <mergeCell ref="F39:G39"/>
    <mergeCell ref="H39:I39"/>
    <mergeCell ref="J39:K39"/>
    <mergeCell ref="L39:M39"/>
    <mergeCell ref="R39:S39"/>
    <mergeCell ref="R40:S40"/>
    <mergeCell ref="R41:S41"/>
    <mergeCell ref="R42:S42"/>
    <mergeCell ref="R43:S43"/>
    <mergeCell ref="F45:G45"/>
    <mergeCell ref="H45:I45"/>
    <mergeCell ref="J45:K45"/>
    <mergeCell ref="L45:M45"/>
    <mergeCell ref="N45:O45"/>
    <mergeCell ref="P45:Q45"/>
    <mergeCell ref="N46:O46"/>
    <mergeCell ref="F47:G47"/>
    <mergeCell ref="H47:I47"/>
    <mergeCell ref="J47:K47"/>
    <mergeCell ref="L47:M47"/>
    <mergeCell ref="N47:O47"/>
    <mergeCell ref="F46:G46"/>
    <mergeCell ref="H46:I46"/>
    <mergeCell ref="J46:K46"/>
    <mergeCell ref="L46:M46"/>
    <mergeCell ref="N48:O48"/>
    <mergeCell ref="F49:G49"/>
    <mergeCell ref="H49:I49"/>
    <mergeCell ref="J49:K49"/>
    <mergeCell ref="L49:M49"/>
    <mergeCell ref="N49:O49"/>
    <mergeCell ref="F48:G48"/>
    <mergeCell ref="H48:I48"/>
    <mergeCell ref="J48:K48"/>
    <mergeCell ref="L48:M48"/>
    <mergeCell ref="N50:O50"/>
    <mergeCell ref="F51:G51"/>
    <mergeCell ref="H51:I51"/>
    <mergeCell ref="J51:K51"/>
    <mergeCell ref="L51:M51"/>
    <mergeCell ref="N51:O51"/>
    <mergeCell ref="F50:G50"/>
    <mergeCell ref="H50:I50"/>
    <mergeCell ref="J50:K50"/>
    <mergeCell ref="L50:M50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 Kyläkallio</dc:creator>
  <cp:keywords/>
  <dc:description/>
  <cp:lastModifiedBy>aarnek</cp:lastModifiedBy>
  <cp:lastPrinted>2009-09-26T19:06:13Z</cp:lastPrinted>
  <dcterms:created xsi:type="dcterms:W3CDTF">1998-01-08T18:15:26Z</dcterms:created>
  <dcterms:modified xsi:type="dcterms:W3CDTF">2009-10-02T07:52:22Z</dcterms:modified>
  <cp:category/>
  <cp:version/>
  <cp:contentType/>
  <cp:contentStatus/>
</cp:coreProperties>
</file>