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1765" windowHeight="12360" firstSheet="1" activeTab="13"/>
  </bookViews>
  <sheets>
    <sheet name="M15" sheetId="1" r:id="rId1"/>
    <sheet name="M13" sheetId="2" r:id="rId2"/>
    <sheet name="N15" sheetId="3" r:id="rId3"/>
    <sheet name="N13" sheetId="4" r:id="rId4"/>
    <sheet name="m15-cup" sheetId="5" r:id="rId5"/>
    <sheet name="m13-cup" sheetId="6" r:id="rId6"/>
    <sheet name="N15-cup" sheetId="7" r:id="rId7"/>
    <sheet name="N13-cup" sheetId="8" r:id="rId8"/>
    <sheet name="MJ-joukkue" sheetId="9" r:id="rId9"/>
    <sheet name="M13-jo" sheetId="10" r:id="rId10"/>
    <sheet name="M15-jo" sheetId="11" r:id="rId11"/>
    <sheet name="NJ-joukkue" sheetId="12" r:id="rId12"/>
    <sheet name="N13-jo" sheetId="13" r:id="rId13"/>
    <sheet name="N15-jo" sheetId="14" r:id="rId14"/>
  </sheets>
  <definedNames>
    <definedName name="_xlnm.Print_Area" localSheetId="1">'M13'!$B$2:$T$112</definedName>
    <definedName name="_xlnm.Print_Area" localSheetId="9">'M13-jo'!$A$1:$O$241</definedName>
    <definedName name="_xlnm.Print_Area" localSheetId="0">'M15'!$A$1:$U$153</definedName>
    <definedName name="_xlnm.Print_Area" localSheetId="4">'m15-cup'!$A$1:$H$41</definedName>
    <definedName name="_xlnm.Print_Area" localSheetId="10">'M15-jo'!$A$1:$N$268</definedName>
    <definedName name="_xlnm.Print_Area" localSheetId="8">'MJ-joukkue'!$A$1:$H$37</definedName>
    <definedName name="_xlnm.Print_Area" localSheetId="3">'N13'!$B$1:$T$47</definedName>
    <definedName name="_xlnm.Print_Area" localSheetId="12">'N13-jo'!$A$1:$O$154</definedName>
    <definedName name="_xlnm.Print_Area" localSheetId="2">'N15'!$B$2:$T$48</definedName>
    <definedName name="_xlnm.Print_Area" localSheetId="6">'N15-cup'!$A$1:$H$15</definedName>
    <definedName name="_xlnm.Print_Area" localSheetId="13">'N15-jo'!$A$1:$O$102</definedName>
    <definedName name="_xlnm.Print_Area" localSheetId="11">'NJ-joukkue'!$A$1:$H$41</definedName>
  </definedNames>
  <calcPr fullCalcOnLoad="1"/>
</workbook>
</file>

<file path=xl/sharedStrings.xml><?xml version="1.0" encoding="utf-8"?>
<sst xmlns="http://schemas.openxmlformats.org/spreadsheetml/2006/main" count="3723" uniqueCount="304">
  <si>
    <t>Junnu-SM</t>
  </si>
  <si>
    <t>Luokka:</t>
  </si>
  <si>
    <t>MJ-15</t>
  </si>
  <si>
    <t>Lohko/Pool</t>
  </si>
  <si>
    <t>TIP-70</t>
  </si>
  <si>
    <t>Pöytä /Table</t>
  </si>
  <si>
    <t>Päivä /Date</t>
  </si>
  <si>
    <t>Klo / Time:</t>
  </si>
  <si>
    <t>Nimi / Name</t>
  </si>
  <si>
    <t>Seura / Club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</si>
  <si>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</si>
  <si>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</si>
  <si>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</si>
  <si>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</si>
  <si>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</si>
  <si>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</si>
  <si>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</si>
  <si>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</si>
  <si>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</si>
  <si>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</si>
  <si>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Miikka O`Connor</t>
  </si>
  <si>
    <t>MBF</t>
  </si>
  <si>
    <t>Veikka Flemming</t>
  </si>
  <si>
    <t>KoKa</t>
  </si>
  <si>
    <t>Joonatan Nieminen</t>
  </si>
  <si>
    <t>Por-83</t>
  </si>
  <si>
    <t>Tatu Pitkänen</t>
  </si>
  <si>
    <t>Wega</t>
  </si>
  <si>
    <t xml:space="preserve">Merkitse vain erien jäännöspisteet ( esim 11-7 = 7 tai 6-11 = -6 ).  Huom. miinus nolla ( '-0 ), käytä edessä tekstimuotoilupilkkua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</si>
  <si>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</si>
  <si>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</si>
  <si>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</si>
  <si>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</si>
  <si>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</si>
  <si>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</si>
  <si>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</si>
  <si>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</si>
  <si>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</si>
  <si>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</si>
  <si>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</si>
  <si>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</si>
  <si>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</si>
  <si>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</si>
  <si>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Thomas Lundström</t>
  </si>
  <si>
    <t>John Anckar</t>
  </si>
  <si>
    <t>ParPi</t>
  </si>
  <si>
    <t>Anton Nurmiaho</t>
  </si>
  <si>
    <t>Spinni</t>
  </si>
  <si>
    <t>Topi Ruotsalainen</t>
  </si>
  <si>
    <t>KuPTS</t>
  </si>
  <si>
    <t>Markus Myllärinen</t>
  </si>
  <si>
    <t>TuKa</t>
  </si>
  <si>
    <t>Niko Pihajoki</t>
  </si>
  <si>
    <t>TuPy</t>
  </si>
  <si>
    <t>Rolands Jansons</t>
  </si>
  <si>
    <t>Lauri Jalkanen</t>
  </si>
  <si>
    <t>Patrik Rissanen</t>
  </si>
  <si>
    <t>Anton Mäkinen</t>
  </si>
  <si>
    <t>Kimi Kivelä</t>
  </si>
  <si>
    <t>Arttu Vartiainen</t>
  </si>
  <si>
    <t>Jan Nyberg</t>
  </si>
  <si>
    <t>PT Espoo</t>
  </si>
  <si>
    <t>Toni Pitkänen</t>
  </si>
  <si>
    <t>Jimi Miettinen</t>
  </si>
  <si>
    <t>Tuomas Niskanen</t>
  </si>
  <si>
    <t>Aleksi Mustonen</t>
  </si>
  <si>
    <t>Konsta Kähtävä</t>
  </si>
  <si>
    <t>Erik Kemppainen</t>
  </si>
  <si>
    <t>Aukusti Kontkanen</t>
  </si>
  <si>
    <t>5</t>
  </si>
  <si>
    <t>Mikhail Kantonistov</t>
  </si>
  <si>
    <t>Konsta Kollanus</t>
  </si>
  <si>
    <t>Asko Keinonen</t>
  </si>
  <si>
    <t>Samu Leskinen</t>
  </si>
  <si>
    <t>Lauri Weman</t>
  </si>
  <si>
    <t>Ero</t>
  </si>
  <si>
    <t>1-5 / 3</t>
  </si>
  <si>
    <t>3-5 / 2</t>
  </si>
  <si>
    <t>1-4 / 5</t>
  </si>
  <si>
    <t>2-5 / 4</t>
  </si>
  <si>
    <t>4-5 / 1</t>
  </si>
  <si>
    <t>3-4 / 5</t>
  </si>
  <si>
    <t>Jussi Mäkelä</t>
  </si>
  <si>
    <t>Henri Kuusjärvi</t>
  </si>
  <si>
    <t>Jami Willgren</t>
  </si>
  <si>
    <t>Frej Hewitt</t>
  </si>
  <si>
    <t>Joonas Sopanen</t>
  </si>
  <si>
    <t>MJ-13</t>
  </si>
  <si>
    <t>Miikka Surakka</t>
  </si>
  <si>
    <t>Santeri Putila</t>
  </si>
  <si>
    <t>OPT-86</t>
  </si>
  <si>
    <t>Eero Koivistoinen</t>
  </si>
  <si>
    <t>Alex Naumi</t>
  </si>
  <si>
    <t>Max Lotto</t>
  </si>
  <si>
    <t>Martti Koivistoinen</t>
  </si>
  <si>
    <t>Miro Seitz</t>
  </si>
  <si>
    <t>Olli Julin</t>
  </si>
  <si>
    <t>Boom</t>
  </si>
  <si>
    <t>NJ-15</t>
  </si>
  <si>
    <t>Pinja Eriksson</t>
  </si>
  <si>
    <t>Pihla Eriksson</t>
  </si>
  <si>
    <t>Carina Englund</t>
  </si>
  <si>
    <t>Sofia Erkheikki</t>
  </si>
  <si>
    <t>Elli Rissanen</t>
  </si>
  <si>
    <t>Annika Lundström</t>
  </si>
  <si>
    <t>Sofie Eriksson</t>
  </si>
  <si>
    <t>Viivi-Mari Vastavuo</t>
  </si>
  <si>
    <t>Paju Eriksson</t>
  </si>
  <si>
    <t>Sabina Englund</t>
  </si>
  <si>
    <t>NJ-13</t>
  </si>
  <si>
    <t>Kaarina Saarialho</t>
  </si>
  <si>
    <t>Eerika Käppi</t>
  </si>
  <si>
    <t>GraPi</t>
  </si>
  <si>
    <t>Marianna Saarialho</t>
  </si>
  <si>
    <t>10.00</t>
  </si>
  <si>
    <t>Elma Nurmiaho</t>
  </si>
  <si>
    <t>Alexandra Lotto</t>
  </si>
  <si>
    <t>Juho Seppänen</t>
  </si>
  <si>
    <t>PT 75</t>
  </si>
  <si>
    <t>Said Shah-Aga</t>
  </si>
  <si>
    <t>Rafael Potiris</t>
  </si>
  <si>
    <t>Emil Laakso</t>
  </si>
  <si>
    <t>13.00</t>
  </si>
  <si>
    <t>--</t>
  </si>
  <si>
    <t>-0</t>
  </si>
  <si>
    <t>Kilpailu</t>
  </si>
  <si>
    <t>Juniori-SM</t>
  </si>
  <si>
    <t>Järjestäjä</t>
  </si>
  <si>
    <t>Luokka</t>
  </si>
  <si>
    <t>MJ-15 cup</t>
  </si>
  <si>
    <t>Pvm</t>
  </si>
  <si>
    <t>13.3.2011</t>
  </si>
  <si>
    <t>Kello</t>
  </si>
  <si>
    <t>Nr</t>
  </si>
  <si>
    <t>Rating</t>
  </si>
  <si>
    <t>Pelaajan nimi</t>
  </si>
  <si>
    <t>Seura</t>
  </si>
  <si>
    <t>1A</t>
  </si>
  <si>
    <t>5,7,0</t>
  </si>
  <si>
    <t>4B</t>
  </si>
  <si>
    <t>8B</t>
  </si>
  <si>
    <t>8,8,-12,8</t>
  </si>
  <si>
    <t>6,10,8</t>
  </si>
  <si>
    <t>7A</t>
  </si>
  <si>
    <t>6,-6,-10,8,10</t>
  </si>
  <si>
    <t>6A</t>
  </si>
  <si>
    <t>5B</t>
  </si>
  <si>
    <t>10,5,6</t>
  </si>
  <si>
    <t>9A</t>
  </si>
  <si>
    <t>10,7,7</t>
  </si>
  <si>
    <t>2B</t>
  </si>
  <si>
    <t>6,7,11</t>
  </si>
  <si>
    <t>6,5,4</t>
  </si>
  <si>
    <t>3A</t>
  </si>
  <si>
    <t>4A</t>
  </si>
  <si>
    <t>9,9,-9,9</t>
  </si>
  <si>
    <t>8,8,9</t>
  </si>
  <si>
    <t>1B</t>
  </si>
  <si>
    <t>3B</t>
  </si>
  <si>
    <t>10,11,5</t>
  </si>
  <si>
    <t>7B</t>
  </si>
  <si>
    <t>4,2,2</t>
  </si>
  <si>
    <t>6,7,8</t>
  </si>
  <si>
    <t>5A</t>
  </si>
  <si>
    <t xml:space="preserve">  </t>
  </si>
  <si>
    <t>3,7,4</t>
  </si>
  <si>
    <t>8A</t>
  </si>
  <si>
    <t>10,-4,9,5</t>
  </si>
  <si>
    <t>6B</t>
  </si>
  <si>
    <t>9B</t>
  </si>
  <si>
    <t>6,9,8</t>
  </si>
  <si>
    <t>4,5,6</t>
  </si>
  <si>
    <t>2A</t>
  </si>
  <si>
    <t>Makro:</t>
  </si>
  <si>
    <t>kaksoisnäpäytä voittajaa, nimi kopioituu kaaviossa eteenpäin.</t>
  </si>
  <si>
    <t>MJ-13 cup</t>
  </si>
  <si>
    <t>2,2,5</t>
  </si>
  <si>
    <t>-8,7,5,-6,8</t>
  </si>
  <si>
    <t>8,9,-9,-7,9</t>
  </si>
  <si>
    <t>8,-5,-7,8,9</t>
  </si>
  <si>
    <t>5,-12,3,10</t>
  </si>
  <si>
    <t>2,7,5</t>
  </si>
  <si>
    <t>9,9,6</t>
  </si>
  <si>
    <t>6,5,3</t>
  </si>
  <si>
    <t>1,6,1</t>
  </si>
  <si>
    <t>8,-9,-7,6,7</t>
  </si>
  <si>
    <t>16,-8,4,13</t>
  </si>
  <si>
    <t>7,8,0</t>
  </si>
  <si>
    <t>6,-4,3,9</t>
  </si>
  <si>
    <t>NJ-15 cup</t>
  </si>
  <si>
    <t>-5,6,3,8</t>
  </si>
  <si>
    <t>-10.7,2,9</t>
  </si>
  <si>
    <t>10,3,3</t>
  </si>
  <si>
    <t>7,6,8</t>
  </si>
  <si>
    <t>3,6,-7,5</t>
  </si>
  <si>
    <t>NJ-13 cup</t>
  </si>
  <si>
    <t>-</t>
  </si>
  <si>
    <t>3,6,9</t>
  </si>
  <si>
    <t>9,6,7</t>
  </si>
  <si>
    <t>5,6,5</t>
  </si>
  <si>
    <t>6,4,7</t>
  </si>
  <si>
    <t>Joukkuekilpailut M15 , M13</t>
  </si>
  <si>
    <t>12.3.2011</t>
  </si>
  <si>
    <t>M15</t>
  </si>
  <si>
    <t>kelloaika ja pöydät merkitty viivan päälle</t>
  </si>
  <si>
    <t>Joukkue</t>
  </si>
  <si>
    <t>Joukkuearvonta n. 30 min ennen ottelun alkua</t>
  </si>
  <si>
    <t>KuPTS 3</t>
  </si>
  <si>
    <t>5-0</t>
  </si>
  <si>
    <t>KuPTS 1</t>
  </si>
  <si>
    <t>5-3</t>
  </si>
  <si>
    <t>5-4</t>
  </si>
  <si>
    <t>5-1</t>
  </si>
  <si>
    <t>Pt Espoo</t>
  </si>
  <si>
    <t>KuPTS 2</t>
  </si>
  <si>
    <t>M13</t>
  </si>
  <si>
    <t>5-2</t>
  </si>
  <si>
    <t>wo</t>
  </si>
  <si>
    <t>Lohdutusottelut 1-kierroksen hävinneiden kesken kuulutetaan erikseen</t>
  </si>
  <si>
    <t>KILPAILU</t>
  </si>
  <si>
    <t>Suomen Pöytätennisliitto - SPTL</t>
  </si>
  <si>
    <t>JÄRJESTÄJÄ</t>
  </si>
  <si>
    <t>JOUKKUEOTTELUN PÖYTÄKIRJA</t>
  </si>
  <si>
    <t>LUOKKA</t>
  </si>
  <si>
    <t>MJ-13 joukkue</t>
  </si>
  <si>
    <t>1.k</t>
  </si>
  <si>
    <t>Päivämäärä</t>
  </si>
  <si>
    <t>Klo</t>
  </si>
  <si>
    <t>A</t>
  </si>
  <si>
    <t>X</t>
  </si>
  <si>
    <t>B</t>
  </si>
  <si>
    <t>Y</t>
  </si>
  <si>
    <t>Johan Nyberg</t>
  </si>
  <si>
    <t>C</t>
  </si>
  <si>
    <t>Z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</si>
  <si>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</si>
  <si>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</si>
  <si>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</si>
  <si>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</si>
  <si>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</si>
  <si>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</si>
  <si>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</si>
  <si>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</si>
  <si>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A-X</t>
  </si>
  <si>
    <t>B-Y</t>
  </si>
  <si>
    <t>C-Z</t>
  </si>
  <si>
    <t>B-X</t>
  </si>
  <si>
    <t>A-Z</t>
  </si>
  <si>
    <t>C-Y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</si>
  <si>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</si>
  <si>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</si>
  <si>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</si>
  <si>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</si>
  <si>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</si>
  <si>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</si>
  <si>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</si>
  <si>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</si>
  <si>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</si>
  <si>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Semifinaali</t>
  </si>
  <si>
    <t>finaali</t>
  </si>
  <si>
    <t>Nyberg Johan</t>
  </si>
  <si>
    <t>Nyberg Jan</t>
  </si>
  <si>
    <t>consolation</t>
  </si>
  <si>
    <t>Makrot</t>
  </si>
  <si>
    <t>Ctrl-q liimaa ilman muotoilua</t>
  </si>
  <si>
    <t>MJ-15 joukkue</t>
  </si>
  <si>
    <t>Ctrl-d tyhjentää keltaiset alueet</t>
  </si>
  <si>
    <t>Ctrl-a vaihtaa joukkueiden paikkaa, kun kotijoukkue on valittuna</t>
  </si>
  <si>
    <t>2.k</t>
  </si>
  <si>
    <t>semifinaali</t>
  </si>
  <si>
    <t>3rtd</t>
  </si>
  <si>
    <t>FINAALI</t>
  </si>
  <si>
    <t>Joukkuekilpailut N13,N15</t>
  </si>
  <si>
    <t>N13</t>
  </si>
  <si>
    <t>kelloaika ja pöytä merkitty viivan päälle</t>
  </si>
  <si>
    <t>MBF 1</t>
  </si>
  <si>
    <t>1) MBF 1</t>
  </si>
  <si>
    <t>2) ParPi</t>
  </si>
  <si>
    <t>3-0</t>
  </si>
  <si>
    <t>3) Spinni</t>
  </si>
  <si>
    <t>3-1</t>
  </si>
  <si>
    <t>4) GraPi</t>
  </si>
  <si>
    <t>MBF 2</t>
  </si>
  <si>
    <t>12.00,13.00- 11,12</t>
  </si>
  <si>
    <t>ottelut 3-sijasta</t>
  </si>
  <si>
    <t>N15</t>
  </si>
  <si>
    <t>MBf 2</t>
  </si>
  <si>
    <t>Suomen Pöytätennisliitto</t>
  </si>
  <si>
    <t>Joukkuepöytäkirja</t>
  </si>
  <si>
    <t>NJ-13 joukkue</t>
  </si>
  <si>
    <t>PÄIVÄ</t>
  </si>
  <si>
    <t xml:space="preserve"> klo</t>
  </si>
  <si>
    <t>Joukkue ja pelaajat</t>
  </si>
  <si>
    <t>Daniela Holmberg</t>
  </si>
  <si>
    <t>Nelinpelin pelaajat</t>
  </si>
  <si>
    <t>Vain erien jäännöspisteet (esim 6 tai -7,-0 tekstimuotoilupilkku eteen)</t>
  </si>
  <si>
    <t>OTTELUT</t>
  </si>
  <si>
    <t>Np</t>
  </si>
  <si>
    <t>Karina Englund</t>
  </si>
  <si>
    <t>11.00</t>
  </si>
  <si>
    <t>ottelu 3-sijasta</t>
  </si>
  <si>
    <t>NJ-15 joukkue</t>
  </si>
  <si>
    <t>Dbl</t>
  </si>
  <si>
    <t>Anna Kirichenko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</si>
</sst>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\.m\.yyyy"/>
    <numFmt numFmtId="166" formatCode="dd/mm/yy"/>
    <numFmt numFmtId="167" formatCode="hh:mm"/>
    <numFmt numFmtId="168" formatCode="#,##0;[Red]\-#,##0"/>
    <numFmt numFmtId="169" formatCode="&quot;Kyllä&quot;;&quot;Kyllä&quot;;&quot;Ei&quot;"/>
    <numFmt numFmtId="170" formatCode="&quot;Tosi&quot;;&quot;Tosi&quot;;&quot;Epätosi&quot;"/>
    <numFmt numFmtId="171" formatCode="&quot;Käytössä&quot;;&quot;Käytössä&quot;;&quot;Ei käytössä&quot;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dd\.mm\.yyyy"/>
    <numFmt numFmtId="181" formatCode="[$-40B]d\.\ mmmm&quot;ta &quot;yyyy"/>
  </numFmts>
  <fonts count="36">
    <font>
      <sz val="10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2"/>
      <name val="SWISS"/>
      <family val="0"/>
    </font>
    <font>
      <b/>
      <sz val="12"/>
      <name val="Arial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2"/>
      <name val="Arial"/>
      <family val="2"/>
    </font>
    <font>
      <sz val="9"/>
      <name val="Arial"/>
      <family val="2"/>
    </font>
    <font>
      <i/>
      <sz val="10"/>
      <color indexed="8"/>
      <name val="SWISS"/>
      <family val="0"/>
    </font>
    <font>
      <sz val="11"/>
      <color indexed="8"/>
      <name val="SWISS"/>
      <family val="0"/>
    </font>
    <font>
      <sz val="9"/>
      <name val="SWIS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color indexed="8"/>
      <name val="SWISS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6">
    <border>
      <left/>
      <right/>
      <top/>
      <bottom/>
      <diagonal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ashed">
        <color indexed="8"/>
      </top>
      <bottom style="medium"/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>
        <color indexed="63"/>
      </left>
      <right style="medium"/>
      <top style="dashed">
        <color indexed="8"/>
      </top>
      <bottom style="medium"/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dashed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dashed">
        <color indexed="8"/>
      </bottom>
    </border>
    <border>
      <left>
        <color indexed="63"/>
      </left>
      <right>
        <color indexed="63"/>
      </right>
      <top style="medium"/>
      <bottom style="dashed">
        <color indexed="8"/>
      </bottom>
    </border>
    <border>
      <left>
        <color indexed="63"/>
      </left>
      <right style="medium"/>
      <top style="medium"/>
      <bottom style="dashed">
        <color indexed="8"/>
      </bottom>
    </border>
    <border>
      <left>
        <color indexed="63"/>
      </left>
      <right style="medium"/>
      <top style="dashed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dashed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ashed">
        <color indexed="8"/>
      </top>
      <bottom style="thin"/>
    </border>
    <border>
      <left>
        <color indexed="63"/>
      </left>
      <right>
        <color indexed="63"/>
      </right>
      <top style="dashed">
        <color indexed="8"/>
      </top>
      <bottom style="thin"/>
    </border>
    <border>
      <left>
        <color indexed="63"/>
      </left>
      <right style="medium"/>
      <top style="dashed">
        <color indexed="8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double"/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double"/>
      <top style="thin"/>
      <bottom style="medium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164" fontId="11" fillId="0" borderId="7" xfId="22" applyFont="1" applyFill="1" applyBorder="1" applyAlignment="1">
      <alignment horizontal="left"/>
      <protection/>
    </xf>
    <xf numFmtId="0" fontId="0" fillId="0" borderId="6" xfId="0" applyBorder="1" applyAlignment="1">
      <alignment/>
    </xf>
    <xf numFmtId="164" fontId="3" fillId="0" borderId="8" xfId="22" applyFont="1" applyBorder="1" applyAlignment="1" applyProtection="1">
      <alignment horizontal="center"/>
      <protection/>
    </xf>
    <xf numFmtId="164" fontId="12" fillId="0" borderId="9" xfId="22" applyFont="1" applyBorder="1" applyAlignment="1" applyProtection="1">
      <alignment horizontal="left" indent="1"/>
      <protection/>
    </xf>
    <xf numFmtId="164" fontId="12" fillId="0" borderId="10" xfId="22" applyFont="1" applyBorder="1" applyAlignment="1" applyProtection="1">
      <alignment/>
      <protection locked="0"/>
    </xf>
    <xf numFmtId="164" fontId="12" fillId="0" borderId="11" xfId="22" applyFont="1" applyBorder="1" applyAlignment="1" applyProtection="1">
      <alignment horizontal="center"/>
      <protection/>
    </xf>
    <xf numFmtId="164" fontId="12" fillId="0" borderId="12" xfId="22" applyFont="1" applyBorder="1" applyAlignment="1" applyProtection="1">
      <alignment horizontal="center"/>
      <protection/>
    </xf>
    <xf numFmtId="164" fontId="13" fillId="0" borderId="13" xfId="22" applyFont="1" applyBorder="1" applyAlignment="1" applyProtection="1">
      <alignment horizontal="left"/>
      <protection/>
    </xf>
    <xf numFmtId="164" fontId="12" fillId="0" borderId="13" xfId="22" applyFont="1" applyBorder="1" applyAlignment="1" applyProtection="1">
      <alignment horizontal="center"/>
      <protection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13" fillId="0" borderId="17" xfId="22" applyFont="1" applyBorder="1" applyAlignment="1" applyProtection="1">
      <alignment horizontal="center"/>
      <protection/>
    </xf>
    <xf numFmtId="164" fontId="12" fillId="2" borderId="18" xfId="22" applyFont="1" applyFill="1" applyBorder="1" applyAlignment="1" applyProtection="1">
      <alignment horizontal="left" indent="1"/>
      <protection locked="0"/>
    </xf>
    <xf numFmtId="164" fontId="12" fillId="2" borderId="19" xfId="22" applyFont="1" applyFill="1" applyBorder="1" applyAlignment="1" applyProtection="1">
      <alignment horizontal="left"/>
      <protection locked="0"/>
    </xf>
    <xf numFmtId="164" fontId="15" fillId="3" borderId="20" xfId="22" applyFont="1" applyFill="1" applyBorder="1" applyAlignment="1" applyProtection="1">
      <alignment horizontal="center"/>
      <protection/>
    </xf>
    <xf numFmtId="164" fontId="15" fillId="3" borderId="19" xfId="22" applyFont="1" applyFill="1" applyBorder="1" applyAlignment="1" applyProtection="1">
      <alignment horizontal="center"/>
      <protection/>
    </xf>
    <xf numFmtId="164" fontId="15" fillId="0" borderId="20" xfId="22" applyFont="1" applyBorder="1" applyProtection="1">
      <alignment/>
      <protection/>
    </xf>
    <xf numFmtId="164" fontId="15" fillId="0" borderId="19" xfId="22" applyFont="1" applyBorder="1" applyProtection="1">
      <alignment/>
      <protection/>
    </xf>
    <xf numFmtId="164" fontId="16" fillId="0" borderId="21" xfId="22" applyFont="1" applyBorder="1" applyAlignment="1" applyProtection="1">
      <alignment horizontal="center"/>
      <protection/>
    </xf>
    <xf numFmtId="164" fontId="16" fillId="0" borderId="22" xfId="22" applyFont="1" applyBorder="1" applyAlignment="1" applyProtection="1">
      <alignment horizontal="center"/>
      <protection/>
    </xf>
    <xf numFmtId="164" fontId="15" fillId="0" borderId="23" xfId="22" applyFont="1" applyBorder="1" applyAlignment="1" applyProtection="1">
      <alignment horizontal="right"/>
      <protection/>
    </xf>
    <xf numFmtId="164" fontId="15" fillId="0" borderId="24" xfId="22" applyFont="1" applyBorder="1" applyAlignment="1" applyProtection="1">
      <alignment horizontal="center"/>
      <protection/>
    </xf>
    <xf numFmtId="0" fontId="14" fillId="4" borderId="25" xfId="0" applyFont="1" applyFill="1" applyBorder="1" applyAlignment="1">
      <alignment/>
    </xf>
    <xf numFmtId="0" fontId="14" fillId="4" borderId="26" xfId="0" applyFont="1" applyFill="1" applyBorder="1" applyAlignment="1">
      <alignment/>
    </xf>
    <xf numFmtId="0" fontId="14" fillId="5" borderId="16" xfId="0" applyFont="1" applyFill="1" applyBorder="1" applyAlignment="1">
      <alignment horizontal="center"/>
    </xf>
    <xf numFmtId="164" fontId="13" fillId="0" borderId="27" xfId="22" applyFont="1" applyBorder="1" applyAlignment="1" applyProtection="1">
      <alignment horizontal="center"/>
      <protection/>
    </xf>
    <xf numFmtId="164" fontId="12" fillId="2" borderId="28" xfId="22" applyFont="1" applyFill="1" applyBorder="1" applyAlignment="1" applyProtection="1">
      <alignment horizontal="left"/>
      <protection locked="0"/>
    </xf>
    <xf numFmtId="164" fontId="15" fillId="0" borderId="29" xfId="22" applyFont="1" applyBorder="1" applyProtection="1">
      <alignment/>
      <protection/>
    </xf>
    <xf numFmtId="164" fontId="15" fillId="0" borderId="28" xfId="22" applyFont="1" applyBorder="1" applyProtection="1">
      <alignment/>
      <protection/>
    </xf>
    <xf numFmtId="164" fontId="15" fillId="3" borderId="29" xfId="22" applyFont="1" applyFill="1" applyBorder="1" applyAlignment="1" applyProtection="1">
      <alignment horizontal="center"/>
      <protection/>
    </xf>
    <xf numFmtId="164" fontId="15" fillId="3" borderId="28" xfId="22" applyFont="1" applyFill="1" applyBorder="1" applyAlignment="1" applyProtection="1">
      <alignment horizontal="center"/>
      <protection/>
    </xf>
    <xf numFmtId="164" fontId="13" fillId="0" borderId="30" xfId="22" applyFont="1" applyBorder="1" applyAlignment="1" applyProtection="1">
      <alignment horizontal="center"/>
      <protection/>
    </xf>
    <xf numFmtId="164" fontId="12" fillId="2" borderId="31" xfId="22" applyFont="1" applyFill="1" applyBorder="1" applyAlignment="1" applyProtection="1">
      <alignment horizontal="left" indent="1"/>
      <protection locked="0"/>
    </xf>
    <xf numFmtId="164" fontId="12" fillId="2" borderId="32" xfId="22" applyFont="1" applyFill="1" applyBorder="1" applyAlignment="1" applyProtection="1">
      <alignment horizontal="left"/>
      <protection locked="0"/>
    </xf>
    <xf numFmtId="164" fontId="15" fillId="0" borderId="33" xfId="22" applyFont="1" applyBorder="1" applyProtection="1">
      <alignment/>
      <protection/>
    </xf>
    <xf numFmtId="164" fontId="15" fillId="0" borderId="32" xfId="22" applyFont="1" applyBorder="1" applyProtection="1">
      <alignment/>
      <protection/>
    </xf>
    <xf numFmtId="164" fontId="15" fillId="3" borderId="33" xfId="22" applyFont="1" applyFill="1" applyBorder="1" applyAlignment="1" applyProtection="1">
      <alignment horizontal="center"/>
      <protection/>
    </xf>
    <xf numFmtId="164" fontId="15" fillId="3" borderId="32" xfId="22" applyFont="1" applyFill="1" applyBorder="1" applyAlignment="1" applyProtection="1">
      <alignment horizontal="center"/>
      <protection/>
    </xf>
    <xf numFmtId="164" fontId="16" fillId="0" borderId="34" xfId="22" applyFont="1" applyBorder="1" applyAlignment="1" applyProtection="1">
      <alignment horizontal="center"/>
      <protection/>
    </xf>
    <xf numFmtId="164" fontId="16" fillId="0" borderId="35" xfId="22" applyFont="1" applyBorder="1" applyAlignment="1" applyProtection="1">
      <alignment horizontal="center"/>
      <protection/>
    </xf>
    <xf numFmtId="164" fontId="15" fillId="0" borderId="36" xfId="22" applyFont="1" applyBorder="1" applyAlignment="1" applyProtection="1">
      <alignment horizontal="right"/>
      <protection/>
    </xf>
    <xf numFmtId="164" fontId="15" fillId="0" borderId="37" xfId="22" applyFont="1" applyBorder="1" applyAlignment="1" applyProtection="1">
      <alignment horizontal="center"/>
      <protection/>
    </xf>
    <xf numFmtId="164" fontId="13" fillId="0" borderId="38" xfId="22" applyFont="1" applyBorder="1" applyAlignment="1" applyProtection="1">
      <alignment horizontal="center"/>
      <protection/>
    </xf>
    <xf numFmtId="164" fontId="18" fillId="0" borderId="18" xfId="22" applyFont="1" applyBorder="1" applyProtection="1">
      <alignment/>
      <protection/>
    </xf>
    <xf numFmtId="164" fontId="3" fillId="0" borderId="18" xfId="22" applyFont="1" applyBorder="1" applyProtection="1">
      <alignment/>
      <protection/>
    </xf>
    <xf numFmtId="164" fontId="6" fillId="0" borderId="18" xfId="22" applyBorder="1">
      <alignment/>
      <protection/>
    </xf>
    <xf numFmtId="164" fontId="6" fillId="0" borderId="39" xfId="22" applyBorder="1">
      <alignment/>
      <protection/>
    </xf>
    <xf numFmtId="0" fontId="19" fillId="0" borderId="40" xfId="0" applyFont="1" applyBorder="1" applyAlignment="1">
      <alignment/>
    </xf>
    <xf numFmtId="0" fontId="14" fillId="6" borderId="0" xfId="0" applyFont="1" applyFill="1" applyAlignment="1">
      <alignment/>
    </xf>
    <xf numFmtId="0" fontId="14" fillId="6" borderId="16" xfId="0" applyFont="1" applyFill="1" applyBorder="1" applyAlignment="1">
      <alignment horizontal="center"/>
    </xf>
    <xf numFmtId="164" fontId="13" fillId="0" borderId="41" xfId="22" applyFont="1" applyBorder="1" applyAlignment="1" applyProtection="1">
      <alignment horizontal="center"/>
      <protection/>
    </xf>
    <xf numFmtId="164" fontId="15" fillId="0" borderId="42" xfId="22" applyFont="1" applyBorder="1" applyAlignment="1" applyProtection="1">
      <alignment horizontal="center"/>
      <protection/>
    </xf>
    <xf numFmtId="164" fontId="3" fillId="0" borderId="43" xfId="22" applyFont="1" applyBorder="1" applyProtection="1">
      <alignment/>
      <protection/>
    </xf>
    <xf numFmtId="164" fontId="3" fillId="0" borderId="44" xfId="22" applyFont="1" applyBorder="1" applyProtection="1">
      <alignment/>
      <protection/>
    </xf>
    <xf numFmtId="164" fontId="6" fillId="0" borderId="45" xfId="22" applyBorder="1">
      <alignment/>
      <protection/>
    </xf>
    <xf numFmtId="0" fontId="14" fillId="0" borderId="46" xfId="0" applyFont="1" applyBorder="1" applyAlignment="1">
      <alignment/>
    </xf>
    <xf numFmtId="0" fontId="14" fillId="0" borderId="16" xfId="0" applyFont="1" applyBorder="1" applyAlignment="1">
      <alignment horizontal="center"/>
    </xf>
    <xf numFmtId="164" fontId="13" fillId="0" borderId="38" xfId="22" applyFont="1" applyBorder="1" applyAlignment="1" applyProtection="1" quotePrefix="1">
      <alignment horizontal="center"/>
      <protection/>
    </xf>
    <xf numFmtId="164" fontId="12" fillId="0" borderId="47" xfId="22" applyFont="1" applyBorder="1" applyAlignment="1" applyProtection="1">
      <alignment horizontal="left" indent="1"/>
      <protection/>
    </xf>
    <xf numFmtId="164" fontId="12" fillId="0" borderId="48" xfId="22" applyFont="1" applyBorder="1" applyProtection="1">
      <alignment/>
      <protection/>
    </xf>
    <xf numFmtId="164" fontId="3" fillId="0" borderId="49" xfId="22" applyFont="1" applyBorder="1" applyProtection="1">
      <alignment/>
      <protection/>
    </xf>
    <xf numFmtId="164" fontId="1" fillId="0" borderId="21" xfId="22" applyFont="1" applyBorder="1" applyAlignment="1" applyProtection="1">
      <alignment horizontal="right"/>
      <protection/>
    </xf>
    <xf numFmtId="0" fontId="7" fillId="0" borderId="50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20" fillId="0" borderId="46" xfId="0" applyFont="1" applyBorder="1" applyAlignment="1">
      <alignment/>
    </xf>
    <xf numFmtId="0" fontId="20" fillId="0" borderId="16" xfId="0" applyFont="1" applyBorder="1" applyAlignment="1">
      <alignment/>
    </xf>
    <xf numFmtId="0" fontId="20" fillId="5" borderId="16" xfId="0" applyFont="1" applyFill="1" applyBorder="1" applyAlignment="1">
      <alignment horizontal="center"/>
    </xf>
    <xf numFmtId="0" fontId="14" fillId="6" borderId="52" xfId="0" applyFont="1" applyFill="1" applyBorder="1" applyAlignment="1">
      <alignment/>
    </xf>
    <xf numFmtId="0" fontId="14" fillId="0" borderId="53" xfId="0" applyFont="1" applyBorder="1" applyAlignment="1">
      <alignment/>
    </xf>
    <xf numFmtId="164" fontId="12" fillId="0" borderId="18" xfId="22" applyFont="1" applyBorder="1" applyProtection="1">
      <alignment/>
      <protection/>
    </xf>
    <xf numFmtId="164" fontId="3" fillId="0" borderId="54" xfId="22" applyFont="1" applyBorder="1" applyProtection="1">
      <alignment/>
      <protection/>
    </xf>
    <xf numFmtId="0" fontId="0" fillId="0" borderId="40" xfId="0" applyBorder="1" applyAlignment="1">
      <alignment/>
    </xf>
    <xf numFmtId="0" fontId="0" fillId="0" borderId="55" xfId="0" applyBorder="1" applyAlignment="1">
      <alignment/>
    </xf>
    <xf numFmtId="0" fontId="14" fillId="6" borderId="56" xfId="0" applyFont="1" applyFill="1" applyBorder="1" applyAlignment="1">
      <alignment/>
    </xf>
    <xf numFmtId="0" fontId="14" fillId="0" borderId="57" xfId="0" applyFont="1" applyBorder="1" applyAlignment="1">
      <alignment/>
    </xf>
    <xf numFmtId="164" fontId="12" fillId="0" borderId="42" xfId="22" applyFont="1" applyBorder="1" applyAlignment="1" applyProtection="1">
      <alignment horizontal="left" indent="1"/>
      <protection/>
    </xf>
    <xf numFmtId="164" fontId="12" fillId="0" borderId="43" xfId="22" applyFont="1" applyBorder="1" applyProtection="1">
      <alignment/>
      <protection/>
    </xf>
    <xf numFmtId="164" fontId="13" fillId="0" borderId="58" xfId="22" applyFont="1" applyBorder="1" applyAlignment="1" applyProtection="1" quotePrefix="1">
      <alignment horizontal="center"/>
      <protection/>
    </xf>
    <xf numFmtId="164" fontId="12" fillId="0" borderId="59" xfId="22" applyFont="1" applyBorder="1" applyAlignment="1" applyProtection="1">
      <alignment horizontal="left" indent="1"/>
      <protection/>
    </xf>
    <xf numFmtId="164" fontId="12" fillId="0" borderId="60" xfId="22" applyFont="1" applyBorder="1" applyProtection="1">
      <alignment/>
      <protection/>
    </xf>
    <xf numFmtId="164" fontId="3" fillId="0" borderId="6" xfId="22" applyFont="1" applyBorder="1" applyProtection="1">
      <alignment/>
      <protection/>
    </xf>
    <xf numFmtId="164" fontId="3" fillId="0" borderId="61" xfId="22" applyFont="1" applyBorder="1" applyProtection="1">
      <alignment/>
      <protection/>
    </xf>
    <xf numFmtId="164" fontId="1" fillId="0" borderId="62" xfId="22" applyFont="1" applyBorder="1" applyAlignment="1" applyProtection="1">
      <alignment horizontal="right"/>
      <protection/>
    </xf>
    <xf numFmtId="0" fontId="7" fillId="0" borderId="63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4" xfId="0" applyBorder="1" applyAlignment="1">
      <alignment/>
    </xf>
    <xf numFmtId="0" fontId="14" fillId="6" borderId="65" xfId="0" applyFont="1" applyFill="1" applyBorder="1" applyAlignment="1">
      <alignment/>
    </xf>
    <xf numFmtId="0" fontId="14" fillId="0" borderId="66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4" fillId="0" borderId="16" xfId="0" applyFont="1" applyBorder="1" applyAlignment="1">
      <alignment horizontal="left"/>
    </xf>
    <xf numFmtId="0" fontId="14" fillId="0" borderId="67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13" fillId="0" borderId="17" xfId="0" applyFont="1" applyBorder="1" applyAlignment="1" applyProtection="1">
      <alignment horizontal="center"/>
      <protection/>
    </xf>
    <xf numFmtId="0" fontId="0" fillId="2" borderId="22" xfId="0" applyFont="1" applyFill="1" applyBorder="1" applyAlignment="1">
      <alignment horizontal="left" indent="1"/>
    </xf>
    <xf numFmtId="0" fontId="0" fillId="2" borderId="19" xfId="0" applyFont="1" applyFill="1" applyBorder="1" applyAlignment="1">
      <alignment/>
    </xf>
    <xf numFmtId="0" fontId="15" fillId="3" borderId="20" xfId="0" applyFont="1" applyFill="1" applyBorder="1" applyAlignment="1" applyProtection="1">
      <alignment horizontal="center"/>
      <protection/>
    </xf>
    <xf numFmtId="0" fontId="15" fillId="3" borderId="19" xfId="0" applyFont="1" applyFill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164" fontId="15" fillId="0" borderId="19" xfId="0" applyNumberFormat="1" applyFont="1" applyBorder="1" applyAlignment="1" applyProtection="1">
      <alignment horizontal="center"/>
      <protection/>
    </xf>
    <xf numFmtId="0" fontId="15" fillId="0" borderId="68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164" fontId="14" fillId="4" borderId="69" xfId="0" applyNumberFormat="1" applyFont="1" applyFill="1" applyBorder="1" applyAlignment="1">
      <alignment/>
    </xf>
    <xf numFmtId="164" fontId="14" fillId="4" borderId="26" xfId="0" applyNumberFormat="1" applyFont="1" applyFill="1" applyBorder="1" applyAlignment="1">
      <alignment/>
    </xf>
    <xf numFmtId="0" fontId="13" fillId="0" borderId="27" xfId="0" applyFont="1" applyBorder="1" applyAlignment="1" applyProtection="1">
      <alignment horizontal="center"/>
      <protection/>
    </xf>
    <xf numFmtId="164" fontId="15" fillId="0" borderId="20" xfId="0" applyNumberFormat="1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15" fillId="3" borderId="29" xfId="0" applyFont="1" applyFill="1" applyBorder="1" applyAlignment="1" applyProtection="1">
      <alignment horizontal="center"/>
      <protection/>
    </xf>
    <xf numFmtId="0" fontId="15" fillId="3" borderId="28" xfId="0" applyFont="1" applyFill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164" fontId="15" fillId="0" borderId="28" xfId="0" applyNumberFormat="1" applyFont="1" applyBorder="1" applyAlignment="1" applyProtection="1">
      <alignment horizontal="center"/>
      <protection/>
    </xf>
    <xf numFmtId="164" fontId="15" fillId="0" borderId="29" xfId="0" applyNumberFormat="1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0" fillId="2" borderId="35" xfId="0" applyFont="1" applyFill="1" applyBorder="1" applyAlignment="1">
      <alignment horizontal="left" indent="1"/>
    </xf>
    <xf numFmtId="0" fontId="0" fillId="2" borderId="70" xfId="0" applyFont="1" applyFill="1" applyBorder="1" applyAlignment="1">
      <alignment/>
    </xf>
    <xf numFmtId="164" fontId="15" fillId="0" borderId="71" xfId="0" applyNumberFormat="1" applyFont="1" applyBorder="1" applyAlignment="1" applyProtection="1">
      <alignment horizontal="center"/>
      <protection/>
    </xf>
    <xf numFmtId="0" fontId="15" fillId="0" borderId="70" xfId="0" applyFont="1" applyBorder="1" applyAlignment="1" applyProtection="1">
      <alignment horizontal="center"/>
      <protection/>
    </xf>
    <xf numFmtId="0" fontId="15" fillId="3" borderId="71" xfId="0" applyFont="1" applyFill="1" applyBorder="1" applyAlignment="1" applyProtection="1">
      <alignment horizontal="center"/>
      <protection/>
    </xf>
    <xf numFmtId="0" fontId="15" fillId="3" borderId="70" xfId="0" applyFont="1" applyFill="1" applyBorder="1" applyAlignment="1" applyProtection="1">
      <alignment horizontal="center"/>
      <protection/>
    </xf>
    <xf numFmtId="0" fontId="15" fillId="0" borderId="72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38" xfId="0" applyFont="1" applyBorder="1" applyAlignment="1">
      <alignment/>
    </xf>
    <xf numFmtId="0" fontId="0" fillId="0" borderId="73" xfId="0" applyFont="1" applyBorder="1" applyAlignment="1">
      <alignment/>
    </xf>
    <xf numFmtId="0" fontId="14" fillId="6" borderId="0" xfId="0" applyFont="1" applyFill="1" applyBorder="1" applyAlignment="1">
      <alignment/>
    </xf>
    <xf numFmtId="0" fontId="3" fillId="0" borderId="74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/>
      <protection/>
    </xf>
    <xf numFmtId="0" fontId="3" fillId="0" borderId="44" xfId="0" applyFont="1" applyBorder="1" applyAlignment="1" applyProtection="1">
      <alignment/>
      <protection/>
    </xf>
    <xf numFmtId="0" fontId="0" fillId="0" borderId="75" xfId="0" applyBorder="1" applyAlignment="1">
      <alignment/>
    </xf>
    <xf numFmtId="0" fontId="0" fillId="0" borderId="38" xfId="0" applyBorder="1" applyAlignment="1">
      <alignment/>
    </xf>
    <xf numFmtId="0" fontId="14" fillId="0" borderId="76" xfId="0" applyFont="1" applyBorder="1" applyAlignment="1">
      <alignment horizontal="center"/>
    </xf>
    <xf numFmtId="0" fontId="13" fillId="0" borderId="38" xfId="0" applyFont="1" applyBorder="1" applyAlignment="1" applyProtection="1" quotePrefix="1">
      <alignment horizontal="center"/>
      <protection/>
    </xf>
    <xf numFmtId="164" fontId="12" fillId="0" borderId="77" xfId="22" applyFont="1" applyBorder="1" applyAlignment="1" applyProtection="1">
      <alignment horizontal="left" indent="1"/>
      <protection/>
    </xf>
    <xf numFmtId="0" fontId="22" fillId="0" borderId="18" xfId="0" applyFont="1" applyBorder="1" applyAlignment="1" applyProtection="1">
      <alignment/>
      <protection/>
    </xf>
    <xf numFmtId="0" fontId="22" fillId="0" borderId="4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164" fontId="7" fillId="0" borderId="50" xfId="0" applyNumberFormat="1" applyFont="1" applyBorder="1" applyAlignment="1">
      <alignment horizontal="center"/>
    </xf>
    <xf numFmtId="0" fontId="20" fillId="0" borderId="78" xfId="0" applyFont="1" applyBorder="1" applyAlignment="1">
      <alignment/>
    </xf>
    <xf numFmtId="0" fontId="20" fillId="0" borderId="79" xfId="0" applyFont="1" applyBorder="1" applyAlignment="1">
      <alignment/>
    </xf>
    <xf numFmtId="0" fontId="14" fillId="0" borderId="80" xfId="0" applyFont="1" applyFill="1" applyBorder="1" applyAlignment="1">
      <alignment/>
    </xf>
    <xf numFmtId="0" fontId="22" fillId="0" borderId="54" xfId="0" applyFont="1" applyBorder="1" applyAlignment="1" applyProtection="1">
      <alignment/>
      <protection/>
    </xf>
    <xf numFmtId="0" fontId="20" fillId="0" borderId="81" xfId="0" applyFont="1" applyBorder="1" applyAlignment="1">
      <alignment/>
    </xf>
    <xf numFmtId="0" fontId="20" fillId="0" borderId="82" xfId="0" applyFont="1" applyBorder="1" applyAlignment="1">
      <alignment/>
    </xf>
    <xf numFmtId="0" fontId="14" fillId="0" borderId="83" xfId="0" applyFont="1" applyFill="1" applyBorder="1" applyAlignment="1">
      <alignment/>
    </xf>
    <xf numFmtId="164" fontId="12" fillId="0" borderId="84" xfId="22" applyFont="1" applyBorder="1" applyAlignment="1" applyProtection="1">
      <alignment horizontal="left" indent="1"/>
      <protection/>
    </xf>
    <xf numFmtId="164" fontId="12" fillId="0" borderId="85" xfId="22" applyFont="1" applyBorder="1" applyProtection="1">
      <alignment/>
      <protection/>
    </xf>
    <xf numFmtId="0" fontId="22" fillId="0" borderId="85" xfId="0" applyFont="1" applyBorder="1" applyAlignment="1" applyProtection="1">
      <alignment/>
      <protection/>
    </xf>
    <xf numFmtId="0" fontId="22" fillId="0" borderId="86" xfId="0" applyFont="1" applyBorder="1" applyAlignment="1" applyProtection="1">
      <alignment/>
      <protection/>
    </xf>
    <xf numFmtId="0" fontId="13" fillId="0" borderId="58" xfId="0" applyFont="1" applyBorder="1" applyAlignment="1" applyProtection="1" quotePrefix="1">
      <alignment horizontal="center"/>
      <protection/>
    </xf>
    <xf numFmtId="0" fontId="22" fillId="0" borderId="60" xfId="0" applyFont="1" applyBorder="1" applyAlignment="1" applyProtection="1">
      <alignment/>
      <protection/>
    </xf>
    <xf numFmtId="0" fontId="22" fillId="0" borderId="61" xfId="0" applyFont="1" applyBorder="1" applyAlignment="1" applyProtection="1">
      <alignment/>
      <protection/>
    </xf>
    <xf numFmtId="0" fontId="1" fillId="0" borderId="62" xfId="0" applyFont="1" applyBorder="1" applyAlignment="1" applyProtection="1">
      <alignment horizontal="center"/>
      <protection/>
    </xf>
    <xf numFmtId="164" fontId="7" fillId="0" borderId="63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20" fillId="0" borderId="87" xfId="0" applyFont="1" applyBorder="1" applyAlignment="1">
      <alignment/>
    </xf>
    <xf numFmtId="0" fontId="20" fillId="0" borderId="88" xfId="0" applyFont="1" applyBorder="1" applyAlignment="1">
      <alignment/>
    </xf>
    <xf numFmtId="0" fontId="14" fillId="0" borderId="89" xfId="0" applyFont="1" applyFill="1" applyBorder="1" applyAlignment="1">
      <alignment/>
    </xf>
    <xf numFmtId="0" fontId="0" fillId="2" borderId="90" xfId="0" applyFont="1" applyFill="1" applyBorder="1" applyAlignment="1">
      <alignment horizontal="left" indent="1"/>
    </xf>
    <xf numFmtId="164" fontId="12" fillId="2" borderId="22" xfId="22" applyFont="1" applyFill="1" applyBorder="1" applyAlignment="1" applyProtection="1">
      <alignment horizontal="left" indent="1"/>
      <protection locked="0"/>
    </xf>
    <xf numFmtId="164" fontId="26" fillId="2" borderId="18" xfId="22" applyFont="1" applyFill="1" applyBorder="1" applyAlignment="1" applyProtection="1">
      <alignment horizontal="left" indent="1"/>
      <protection locked="0"/>
    </xf>
    <xf numFmtId="164" fontId="26" fillId="0" borderId="47" xfId="22" applyFont="1" applyBorder="1" applyAlignment="1" applyProtection="1">
      <alignment horizontal="left" indent="1"/>
      <protection/>
    </xf>
    <xf numFmtId="164" fontId="26" fillId="0" borderId="18" xfId="22" applyFont="1" applyBorder="1" applyProtection="1">
      <alignment/>
      <protection/>
    </xf>
    <xf numFmtId="164" fontId="26" fillId="0" borderId="48" xfId="22" applyFont="1" applyBorder="1" applyProtection="1">
      <alignment/>
      <protection/>
    </xf>
    <xf numFmtId="164" fontId="26" fillId="0" borderId="59" xfId="22" applyFont="1" applyBorder="1" applyAlignment="1" applyProtection="1">
      <alignment horizontal="left" indent="1"/>
      <protection/>
    </xf>
    <xf numFmtId="164" fontId="26" fillId="0" borderId="42" xfId="22" applyFont="1" applyBorder="1" applyAlignment="1" applyProtection="1">
      <alignment horizontal="left" indent="1"/>
      <protection/>
    </xf>
    <xf numFmtId="0" fontId="0" fillId="0" borderId="0" xfId="19">
      <alignment/>
      <protection/>
    </xf>
    <xf numFmtId="0" fontId="0" fillId="0" borderId="91" xfId="19" applyBorder="1">
      <alignment/>
      <protection/>
    </xf>
    <xf numFmtId="0" fontId="0" fillId="0" borderId="92" xfId="19" applyBorder="1">
      <alignment/>
      <protection/>
    </xf>
    <xf numFmtId="0" fontId="0" fillId="0" borderId="93" xfId="19" applyBorder="1">
      <alignment/>
      <protection/>
    </xf>
    <xf numFmtId="49" fontId="0" fillId="0" borderId="0" xfId="19" applyNumberFormat="1" applyFont="1" applyFill="1" applyBorder="1" applyAlignment="1" applyProtection="1">
      <alignment horizontal="left"/>
      <protection/>
    </xf>
    <xf numFmtId="0" fontId="0" fillId="0" borderId="0" xfId="19" applyBorder="1">
      <alignment/>
      <protection/>
    </xf>
    <xf numFmtId="0" fontId="0" fillId="0" borderId="94" xfId="19" applyBorder="1">
      <alignment/>
      <protection/>
    </xf>
    <xf numFmtId="49" fontId="0" fillId="0" borderId="0" xfId="19" applyNumberFormat="1" applyFill="1" applyBorder="1" applyAlignment="1" applyProtection="1">
      <alignment horizontal="left"/>
      <protection/>
    </xf>
    <xf numFmtId="49" fontId="0" fillId="0" borderId="95" xfId="19" applyNumberFormat="1" applyFont="1" applyFill="1" applyBorder="1" applyAlignment="1" applyProtection="1">
      <alignment horizontal="left"/>
      <protection/>
    </xf>
    <xf numFmtId="49" fontId="14" fillId="0" borderId="0" xfId="19" applyNumberFormat="1" applyFont="1" applyFill="1" applyBorder="1" applyAlignment="1" applyProtection="1">
      <alignment horizontal="left"/>
      <protection/>
    </xf>
    <xf numFmtId="49" fontId="0" fillId="0" borderId="96" xfId="19" applyNumberFormat="1" applyFill="1" applyBorder="1" applyAlignment="1" applyProtection="1">
      <alignment horizontal="left"/>
      <protection/>
    </xf>
    <xf numFmtId="49" fontId="0" fillId="0" borderId="96" xfId="19" applyNumberFormat="1" applyFont="1" applyFill="1" applyBorder="1" applyAlignment="1" applyProtection="1">
      <alignment horizontal="left"/>
      <protection/>
    </xf>
    <xf numFmtId="49" fontId="0" fillId="0" borderId="97" xfId="19" applyNumberFormat="1" applyFont="1" applyFill="1" applyBorder="1" applyAlignment="1" applyProtection="1">
      <alignment horizontal="left"/>
      <protection/>
    </xf>
    <xf numFmtId="0" fontId="0" fillId="0" borderId="98" xfId="19" applyBorder="1">
      <alignment/>
      <protection/>
    </xf>
    <xf numFmtId="49" fontId="0" fillId="0" borderId="31" xfId="19" applyNumberFormat="1" applyFill="1" applyBorder="1" applyAlignment="1" applyProtection="1">
      <alignment horizontal="left"/>
      <protection/>
    </xf>
    <xf numFmtId="49" fontId="0" fillId="0" borderId="31" xfId="19" applyNumberFormat="1" applyFill="1" applyBorder="1" applyAlignment="1" applyProtection="1">
      <alignment horizontal="right"/>
      <protection/>
    </xf>
    <xf numFmtId="49" fontId="0" fillId="0" borderId="99" xfId="19" applyNumberFormat="1" applyFont="1" applyFill="1" applyBorder="1" applyAlignment="1" applyProtection="1">
      <alignment horizontal="left"/>
      <protection/>
    </xf>
    <xf numFmtId="49" fontId="0" fillId="0" borderId="18" xfId="19" applyNumberFormat="1" applyFont="1" applyFill="1" applyBorder="1" applyAlignment="1" applyProtection="1">
      <alignment horizontal="left"/>
      <protection/>
    </xf>
    <xf numFmtId="49" fontId="27" fillId="0" borderId="100" xfId="19" applyNumberFormat="1" applyFont="1" applyFill="1" applyBorder="1" applyAlignment="1" applyProtection="1">
      <alignment horizontal="center"/>
      <protection/>
    </xf>
    <xf numFmtId="49" fontId="28" fillId="0" borderId="100" xfId="19" applyNumberFormat="1" applyFont="1" applyFill="1" applyBorder="1" applyAlignment="1" applyProtection="1">
      <alignment horizontal="left"/>
      <protection/>
    </xf>
    <xf numFmtId="49" fontId="28" fillId="0" borderId="100" xfId="19" applyNumberFormat="1" applyFont="1" applyFill="1" applyBorder="1" applyAlignment="1" applyProtection="1">
      <alignment horizontal="center"/>
      <protection/>
    </xf>
    <xf numFmtId="0" fontId="27" fillId="0" borderId="101" xfId="19" applyNumberFormat="1" applyFont="1" applyFill="1" applyBorder="1" applyAlignment="1" applyProtection="1">
      <alignment horizontal="center"/>
      <protection/>
    </xf>
    <xf numFmtId="0" fontId="14" fillId="0" borderId="102" xfId="19" applyNumberFormat="1" applyFont="1" applyFill="1" applyBorder="1" applyAlignment="1" applyProtection="1">
      <alignment horizontal="center"/>
      <protection/>
    </xf>
    <xf numFmtId="49" fontId="0" fillId="0" borderId="103" xfId="19" applyNumberFormat="1" applyFill="1" applyBorder="1" applyAlignment="1" applyProtection="1">
      <alignment horizontal="left"/>
      <protection/>
    </xf>
    <xf numFmtId="49" fontId="0" fillId="0" borderId="104" xfId="19" applyNumberFormat="1" applyFont="1" applyFill="1" applyBorder="1" applyAlignment="1" applyProtection="1">
      <alignment horizontal="left"/>
      <protection/>
    </xf>
    <xf numFmtId="49" fontId="14" fillId="0" borderId="18" xfId="19" applyNumberFormat="1" applyFont="1" applyFill="1" applyBorder="1" applyAlignment="1" applyProtection="1">
      <alignment horizontal="center"/>
      <protection/>
    </xf>
    <xf numFmtId="49" fontId="14" fillId="0" borderId="0" xfId="19" applyNumberFormat="1" applyFont="1" applyFill="1" applyBorder="1" applyAlignment="1" applyProtection="1">
      <alignment horizontal="left" vertical="center"/>
      <protection/>
    </xf>
    <xf numFmtId="49" fontId="20" fillId="0" borderId="0" xfId="19" applyNumberFormat="1" applyFont="1" applyFill="1" applyBorder="1" applyAlignment="1" applyProtection="1">
      <alignment horizontal="left"/>
      <protection/>
    </xf>
    <xf numFmtId="0" fontId="27" fillId="0" borderId="68" xfId="19" applyNumberFormat="1" applyFont="1" applyFill="1" applyBorder="1" applyAlignment="1" applyProtection="1">
      <alignment horizontal="center"/>
      <protection/>
    </xf>
    <xf numFmtId="2" fontId="14" fillId="0" borderId="105" xfId="19" applyNumberFormat="1" applyFont="1" applyFill="1" applyBorder="1" applyAlignment="1" applyProtection="1">
      <alignment horizontal="center"/>
      <protection/>
    </xf>
    <xf numFmtId="49" fontId="0" fillId="0" borderId="106" xfId="19" applyNumberFormat="1" applyFill="1" applyBorder="1" applyAlignment="1" applyProtection="1" quotePrefix="1">
      <alignment horizontal="left"/>
      <protection/>
    </xf>
    <xf numFmtId="49" fontId="0" fillId="0" borderId="107" xfId="19" applyNumberFormat="1" applyFont="1" applyFill="1" applyBorder="1" applyAlignment="1" applyProtection="1">
      <alignment horizontal="left"/>
      <protection/>
    </xf>
    <xf numFmtId="49" fontId="14" fillId="0" borderId="108" xfId="19" applyNumberFormat="1" applyFont="1" applyFill="1" applyBorder="1" applyAlignment="1" applyProtection="1">
      <alignment horizontal="center" vertical="center"/>
      <protection/>
    </xf>
    <xf numFmtId="49" fontId="14" fillId="0" borderId="47" xfId="19" applyNumberFormat="1" applyFont="1" applyFill="1" applyBorder="1" applyAlignment="1" applyProtection="1">
      <alignment horizontal="center"/>
      <protection/>
    </xf>
    <xf numFmtId="0" fontId="27" fillId="0" borderId="109" xfId="19" applyNumberFormat="1" applyFont="1" applyFill="1" applyBorder="1" applyAlignment="1" applyProtection="1">
      <alignment horizontal="center"/>
      <protection/>
    </xf>
    <xf numFmtId="2" fontId="14" fillId="0" borderId="110" xfId="19" applyNumberFormat="1" applyFont="1" applyFill="1" applyBorder="1" applyAlignment="1" applyProtection="1">
      <alignment horizontal="center"/>
      <protection/>
    </xf>
    <xf numFmtId="49" fontId="0" fillId="0" borderId="111" xfId="19" applyNumberFormat="1" applyFill="1" applyBorder="1" applyAlignment="1" applyProtection="1" quotePrefix="1">
      <alignment horizontal="left"/>
      <protection/>
    </xf>
    <xf numFmtId="49" fontId="0" fillId="0" borderId="112" xfId="19" applyNumberFormat="1" applyFont="1" applyFill="1" applyBorder="1" applyAlignment="1" applyProtection="1">
      <alignment horizontal="left"/>
      <protection/>
    </xf>
    <xf numFmtId="49" fontId="14" fillId="0" borderId="49" xfId="19" applyNumberFormat="1" applyFont="1" applyFill="1" applyBorder="1" applyAlignment="1" applyProtection="1">
      <alignment horizontal="center"/>
      <protection/>
    </xf>
    <xf numFmtId="49" fontId="14" fillId="0" borderId="100" xfId="19" applyNumberFormat="1" applyFont="1" applyFill="1" applyBorder="1" applyAlignment="1" applyProtection="1">
      <alignment horizontal="center" vertical="center"/>
      <protection/>
    </xf>
    <xf numFmtId="49" fontId="14" fillId="0" borderId="40" xfId="19" applyNumberFormat="1" applyFont="1" applyFill="1" applyBorder="1" applyAlignment="1" applyProtection="1">
      <alignment horizontal="left" vertical="center"/>
      <protection/>
    </xf>
    <xf numFmtId="0" fontId="14" fillId="0" borderId="105" xfId="19" applyNumberFormat="1" applyFont="1" applyFill="1" applyBorder="1" applyAlignment="1" applyProtection="1">
      <alignment horizontal="center"/>
      <protection/>
    </xf>
    <xf numFmtId="49" fontId="0" fillId="0" borderId="106" xfId="19" applyNumberFormat="1" applyFill="1" applyBorder="1" applyAlignment="1" applyProtection="1">
      <alignment horizontal="left"/>
      <protection/>
    </xf>
    <xf numFmtId="49" fontId="14" fillId="0" borderId="75" xfId="19" applyNumberFormat="1" applyFont="1" applyFill="1" applyBorder="1" applyAlignment="1" applyProtection="1">
      <alignment horizontal="center" vertical="center"/>
      <protection/>
    </xf>
    <xf numFmtId="49" fontId="14" fillId="0" borderId="113" xfId="19" applyNumberFormat="1" applyFont="1" applyFill="1" applyBorder="1" applyAlignment="1" applyProtection="1">
      <alignment horizontal="left" vertical="center"/>
      <protection/>
    </xf>
    <xf numFmtId="0" fontId="14" fillId="0" borderId="110" xfId="19" applyNumberFormat="1" applyFont="1" applyFill="1" applyBorder="1" applyAlignment="1" applyProtection="1">
      <alignment horizontal="center"/>
      <protection/>
    </xf>
    <xf numFmtId="49" fontId="0" fillId="0" borderId="111" xfId="19" applyNumberFormat="1" applyFill="1" applyBorder="1" applyAlignment="1" applyProtection="1">
      <alignment horizontal="left"/>
      <protection/>
    </xf>
    <xf numFmtId="49" fontId="14" fillId="0" borderId="114" xfId="19" applyNumberFormat="1" applyFont="1" applyFill="1" applyBorder="1" applyAlignment="1" applyProtection="1">
      <alignment horizontal="center"/>
      <protection/>
    </xf>
    <xf numFmtId="49" fontId="14" fillId="0" borderId="115" xfId="19" applyNumberFormat="1" applyFont="1" applyFill="1" applyBorder="1" applyAlignment="1" applyProtection="1">
      <alignment horizontal="left" vertical="center"/>
      <protection/>
    </xf>
    <xf numFmtId="0" fontId="27" fillId="0" borderId="116" xfId="19" applyNumberFormat="1" applyFont="1" applyFill="1" applyBorder="1" applyAlignment="1" applyProtection="1">
      <alignment horizontal="center"/>
      <protection/>
    </xf>
    <xf numFmtId="49" fontId="0" fillId="0" borderId="117" xfId="19" applyNumberFormat="1" applyFont="1" applyFill="1" applyBorder="1" applyAlignment="1" applyProtection="1">
      <alignment horizontal="left"/>
      <protection/>
    </xf>
    <xf numFmtId="49" fontId="14" fillId="0" borderId="51" xfId="19" applyNumberFormat="1" applyFont="1" applyFill="1" applyBorder="1" applyAlignment="1" applyProtection="1">
      <alignment horizontal="center" vertical="center"/>
      <protection/>
    </xf>
    <xf numFmtId="0" fontId="27" fillId="0" borderId="118" xfId="19" applyNumberFormat="1" applyFont="1" applyFill="1" applyBorder="1" applyAlignment="1" applyProtection="1">
      <alignment horizontal="center"/>
      <protection/>
    </xf>
    <xf numFmtId="0" fontId="14" fillId="0" borderId="119" xfId="19" applyNumberFormat="1" applyFont="1" applyFill="1" applyBorder="1" applyAlignment="1" applyProtection="1">
      <alignment horizontal="center"/>
      <protection/>
    </xf>
    <xf numFmtId="49" fontId="0" fillId="0" borderId="120" xfId="19" applyNumberFormat="1" applyFill="1" applyBorder="1" applyAlignment="1" applyProtection="1">
      <alignment horizontal="left"/>
      <protection/>
    </xf>
    <xf numFmtId="49" fontId="0" fillId="0" borderId="121" xfId="19" applyNumberFormat="1" applyFont="1" applyFill="1" applyBorder="1" applyAlignment="1" applyProtection="1">
      <alignment horizontal="left"/>
      <protection/>
    </xf>
    <xf numFmtId="2" fontId="27" fillId="0" borderId="0" xfId="19" applyNumberFormat="1" applyFont="1" applyFill="1" applyBorder="1" applyAlignment="1" applyProtection="1">
      <alignment horizontal="center"/>
      <protection/>
    </xf>
    <xf numFmtId="2" fontId="14" fillId="0" borderId="0" xfId="19" applyNumberFormat="1" applyFont="1" applyFill="1" applyBorder="1" applyAlignment="1" applyProtection="1">
      <alignment horizontal="center"/>
      <protection/>
    </xf>
    <xf numFmtId="49" fontId="14" fillId="0" borderId="108" xfId="19" applyNumberFormat="1" applyFont="1" applyBorder="1" applyAlignment="1">
      <alignment horizontal="center" vertical="center"/>
      <protection/>
    </xf>
    <xf numFmtId="2" fontId="14" fillId="0" borderId="122" xfId="19" applyNumberFormat="1" applyFont="1" applyFill="1" applyBorder="1" applyAlignment="1" applyProtection="1">
      <alignment horizontal="center"/>
      <protection/>
    </xf>
    <xf numFmtId="49" fontId="0" fillId="0" borderId="123" xfId="19" applyNumberFormat="1" applyFill="1" applyBorder="1" applyAlignment="1" applyProtection="1" quotePrefix="1">
      <alignment horizontal="left"/>
      <protection/>
    </xf>
    <xf numFmtId="49" fontId="0" fillId="0" borderId="124" xfId="19" applyNumberFormat="1" applyFont="1" applyFill="1" applyBorder="1" applyAlignment="1" applyProtection="1">
      <alignment horizontal="left"/>
      <protection/>
    </xf>
    <xf numFmtId="2" fontId="14" fillId="0" borderId="125" xfId="19" applyNumberFormat="1" applyFont="1" applyFill="1" applyBorder="1" applyAlignment="1" applyProtection="1">
      <alignment horizontal="center"/>
      <protection/>
    </xf>
    <xf numFmtId="49" fontId="0" fillId="0" borderId="126" xfId="19" applyNumberFormat="1" applyFont="1" applyFill="1" applyBorder="1" applyAlignment="1" applyProtection="1">
      <alignment horizontal="left"/>
      <protection/>
    </xf>
    <xf numFmtId="49" fontId="0" fillId="0" borderId="127" xfId="19" applyNumberFormat="1" applyFont="1" applyFill="1" applyBorder="1" applyAlignment="1" applyProtection="1">
      <alignment horizontal="left"/>
      <protection/>
    </xf>
    <xf numFmtId="0" fontId="27" fillId="0" borderId="128" xfId="19" applyNumberFormat="1" applyFont="1" applyFill="1" applyBorder="1" applyAlignment="1" applyProtection="1">
      <alignment horizontal="center"/>
      <protection/>
    </xf>
    <xf numFmtId="49" fontId="0" fillId="0" borderId="129" xfId="19" applyNumberFormat="1" applyFont="1" applyFill="1" applyBorder="1" applyAlignment="1" applyProtection="1">
      <alignment horizontal="left"/>
      <protection/>
    </xf>
    <xf numFmtId="49" fontId="14" fillId="0" borderId="0" xfId="19" applyNumberFormat="1" applyFont="1" applyAlignment="1">
      <alignment vertical="center"/>
      <protection/>
    </xf>
    <xf numFmtId="49" fontId="14" fillId="0" borderId="49" xfId="19" applyNumberFormat="1" applyFont="1" applyFill="1" applyBorder="1" applyAlignment="1" applyProtection="1">
      <alignment horizontal="center" vertical="center"/>
      <protection/>
    </xf>
    <xf numFmtId="0" fontId="27" fillId="0" borderId="130" xfId="19" applyNumberFormat="1" applyFont="1" applyFill="1" applyBorder="1" applyAlignment="1" applyProtection="1">
      <alignment horizontal="center"/>
      <protection/>
    </xf>
    <xf numFmtId="0" fontId="14" fillId="0" borderId="131" xfId="19" applyNumberFormat="1" applyFont="1" applyFill="1" applyBorder="1" applyAlignment="1" applyProtection="1">
      <alignment horizontal="center"/>
      <protection/>
    </xf>
    <xf numFmtId="49" fontId="0" fillId="0" borderId="132" xfId="19" applyNumberFormat="1" applyFill="1" applyBorder="1" applyAlignment="1" applyProtection="1">
      <alignment horizontal="left"/>
      <protection/>
    </xf>
    <xf numFmtId="49" fontId="0" fillId="0" borderId="133" xfId="19" applyNumberFormat="1" applyFont="1" applyFill="1" applyBorder="1" applyAlignment="1" applyProtection="1">
      <alignment horizontal="left"/>
      <protection/>
    </xf>
    <xf numFmtId="49" fontId="14" fillId="0" borderId="113" xfId="19" applyNumberFormat="1" applyFont="1" applyFill="1" applyBorder="1" applyAlignment="1" applyProtection="1">
      <alignment horizontal="center" vertical="center"/>
      <protection/>
    </xf>
    <xf numFmtId="49" fontId="0" fillId="0" borderId="134" xfId="19" applyNumberFormat="1" applyFont="1" applyFill="1" applyBorder="1" applyAlignment="1" applyProtection="1">
      <alignment horizontal="left"/>
      <protection/>
    </xf>
    <xf numFmtId="49" fontId="0" fillId="0" borderId="126" xfId="19" applyNumberFormat="1" applyFill="1" applyBorder="1" applyAlignment="1" applyProtection="1" quotePrefix="1">
      <alignment horizontal="left"/>
      <protection/>
    </xf>
    <xf numFmtId="49" fontId="0" fillId="0" borderId="135" xfId="19" applyNumberFormat="1" applyFont="1" applyFill="1" applyBorder="1" applyAlignment="1" applyProtection="1">
      <alignment horizontal="left"/>
      <protection/>
    </xf>
    <xf numFmtId="0" fontId="27" fillId="0" borderId="136" xfId="19" applyNumberFormat="1" applyFont="1" applyFill="1" applyBorder="1" applyAlignment="1" applyProtection="1">
      <alignment horizontal="center"/>
      <protection/>
    </xf>
    <xf numFmtId="0" fontId="14" fillId="0" borderId="137" xfId="19" applyNumberFormat="1" applyFont="1" applyFill="1" applyBorder="1" applyAlignment="1" applyProtection="1">
      <alignment horizontal="center"/>
      <protection/>
    </xf>
    <xf numFmtId="49" fontId="0" fillId="0" borderId="138" xfId="19" applyNumberFormat="1" applyFill="1" applyBorder="1" applyAlignment="1" applyProtection="1">
      <alignment horizontal="left"/>
      <protection/>
    </xf>
    <xf numFmtId="49" fontId="0" fillId="0" borderId="139" xfId="19" applyNumberFormat="1" applyFont="1" applyFill="1" applyBorder="1" applyAlignment="1" applyProtection="1">
      <alignment horizontal="left"/>
      <protection/>
    </xf>
    <xf numFmtId="49" fontId="14" fillId="0" borderId="47" xfId="19" applyNumberFormat="1" applyFont="1" applyFill="1" applyBorder="1" applyAlignment="1" applyProtection="1">
      <alignment horizontal="center" vertical="center"/>
      <protection/>
    </xf>
    <xf numFmtId="49" fontId="0" fillId="0" borderId="106" xfId="19" applyNumberFormat="1" applyFont="1" applyFill="1" applyBorder="1" applyAlignment="1" applyProtection="1">
      <alignment horizontal="left"/>
      <protection/>
    </xf>
    <xf numFmtId="49" fontId="0" fillId="0" borderId="111" xfId="19" applyNumberFormat="1" applyFont="1" applyFill="1" applyBorder="1" applyAlignment="1" applyProtection="1">
      <alignment horizontal="left"/>
      <protection/>
    </xf>
    <xf numFmtId="49" fontId="14" fillId="0" borderId="0" xfId="19" applyNumberFormat="1" applyFont="1" applyAlignment="1">
      <alignment horizontal="center" vertical="center"/>
      <protection/>
    </xf>
    <xf numFmtId="49" fontId="0" fillId="0" borderId="123" xfId="19" applyNumberFormat="1" applyFont="1" applyFill="1" applyBorder="1" applyAlignment="1" applyProtection="1">
      <alignment horizontal="left"/>
      <protection/>
    </xf>
    <xf numFmtId="49" fontId="14" fillId="0" borderId="75" xfId="19" applyNumberFormat="1" applyFont="1" applyBorder="1" applyAlignment="1">
      <alignment horizontal="center" vertical="center"/>
      <protection/>
    </xf>
    <xf numFmtId="49" fontId="14" fillId="0" borderId="0" xfId="19" applyNumberFormat="1" applyFont="1" applyFill="1" applyBorder="1" applyAlignment="1" applyProtection="1">
      <alignment horizontal="center"/>
      <protection/>
    </xf>
    <xf numFmtId="0" fontId="0" fillId="0" borderId="0" xfId="20">
      <alignment/>
      <protection/>
    </xf>
    <xf numFmtId="0" fontId="0" fillId="0" borderId="91" xfId="20" applyBorder="1">
      <alignment/>
      <protection/>
    </xf>
    <xf numFmtId="0" fontId="0" fillId="0" borderId="92" xfId="20" applyBorder="1">
      <alignment/>
      <protection/>
    </xf>
    <xf numFmtId="0" fontId="0" fillId="0" borderId="93" xfId="20" applyBorder="1">
      <alignment/>
      <protection/>
    </xf>
    <xf numFmtId="49" fontId="0" fillId="0" borderId="0" xfId="20" applyNumberFormat="1" applyFont="1" applyFill="1" applyBorder="1" applyAlignment="1" applyProtection="1">
      <alignment horizontal="left"/>
      <protection/>
    </xf>
    <xf numFmtId="0" fontId="0" fillId="0" borderId="0" xfId="20" applyBorder="1">
      <alignment/>
      <protection/>
    </xf>
    <xf numFmtId="0" fontId="0" fillId="0" borderId="94" xfId="20" applyBorder="1">
      <alignment/>
      <protection/>
    </xf>
    <xf numFmtId="49" fontId="0" fillId="0" borderId="0" xfId="20" applyNumberFormat="1" applyFill="1" applyBorder="1" applyAlignment="1" applyProtection="1">
      <alignment horizontal="left"/>
      <protection/>
    </xf>
    <xf numFmtId="49" fontId="0" fillId="0" borderId="95" xfId="20" applyNumberFormat="1" applyFont="1" applyFill="1" applyBorder="1" applyAlignment="1" applyProtection="1">
      <alignment horizontal="left"/>
      <protection/>
    </xf>
    <xf numFmtId="49" fontId="14" fillId="0" borderId="0" xfId="20" applyNumberFormat="1" applyFont="1" applyFill="1" applyBorder="1" applyAlignment="1" applyProtection="1">
      <alignment horizontal="left"/>
      <protection/>
    </xf>
    <xf numFmtId="49" fontId="0" fillId="0" borderId="96" xfId="20" applyNumberFormat="1" applyFill="1" applyBorder="1" applyAlignment="1" applyProtection="1">
      <alignment horizontal="left"/>
      <protection/>
    </xf>
    <xf numFmtId="49" fontId="0" fillId="0" borderId="96" xfId="20" applyNumberFormat="1" applyFont="1" applyFill="1" applyBorder="1" applyAlignment="1" applyProtection="1">
      <alignment horizontal="left"/>
      <protection/>
    </xf>
    <xf numFmtId="49" fontId="0" fillId="0" borderId="97" xfId="20" applyNumberFormat="1" applyFont="1" applyFill="1" applyBorder="1" applyAlignment="1" applyProtection="1">
      <alignment horizontal="left"/>
      <protection/>
    </xf>
    <xf numFmtId="0" fontId="0" fillId="0" borderId="98" xfId="20" applyBorder="1">
      <alignment/>
      <protection/>
    </xf>
    <xf numFmtId="49" fontId="0" fillId="0" borderId="31" xfId="20" applyNumberFormat="1" applyFill="1" applyBorder="1" applyAlignment="1" applyProtection="1">
      <alignment horizontal="left"/>
      <protection/>
    </xf>
    <xf numFmtId="49" fontId="0" fillId="0" borderId="31" xfId="20" applyNumberFormat="1" applyFill="1" applyBorder="1" applyAlignment="1" applyProtection="1">
      <alignment horizontal="right"/>
      <protection/>
    </xf>
    <xf numFmtId="49" fontId="0" fillId="0" borderId="99" xfId="20" applyNumberFormat="1" applyFont="1" applyFill="1" applyBorder="1" applyAlignment="1" applyProtection="1">
      <alignment horizontal="left"/>
      <protection/>
    </xf>
    <xf numFmtId="49" fontId="0" fillId="0" borderId="18" xfId="20" applyNumberFormat="1" applyFont="1" applyFill="1" applyBorder="1" applyAlignment="1" applyProtection="1">
      <alignment horizontal="left"/>
      <protection/>
    </xf>
    <xf numFmtId="49" fontId="30" fillId="0" borderId="18" xfId="20" applyNumberFormat="1" applyFont="1" applyFill="1" applyBorder="1" applyAlignment="1" applyProtection="1">
      <alignment horizontal="left"/>
      <protection/>
    </xf>
    <xf numFmtId="49" fontId="27" fillId="0" borderId="100" xfId="20" applyNumberFormat="1" applyFont="1" applyFill="1" applyBorder="1" applyAlignment="1" applyProtection="1">
      <alignment horizontal="center"/>
      <protection/>
    </xf>
    <xf numFmtId="49" fontId="28" fillId="0" borderId="100" xfId="20" applyNumberFormat="1" applyFont="1" applyFill="1" applyBorder="1" applyAlignment="1" applyProtection="1">
      <alignment horizontal="left"/>
      <protection/>
    </xf>
    <xf numFmtId="49" fontId="28" fillId="0" borderId="100" xfId="20" applyNumberFormat="1" applyFont="1" applyFill="1" applyBorder="1" applyAlignment="1" applyProtection="1">
      <alignment horizontal="center"/>
      <protection/>
    </xf>
    <xf numFmtId="0" fontId="27" fillId="0" borderId="101" xfId="20" applyNumberFormat="1" applyFont="1" applyFill="1" applyBorder="1" applyAlignment="1" applyProtection="1">
      <alignment horizontal="center"/>
      <protection/>
    </xf>
    <xf numFmtId="0" fontId="14" fillId="0" borderId="102" xfId="20" applyNumberFormat="1" applyFont="1" applyFill="1" applyBorder="1" applyAlignment="1" applyProtection="1">
      <alignment horizontal="center"/>
      <protection/>
    </xf>
    <xf numFmtId="49" fontId="0" fillId="0" borderId="132" xfId="20" applyNumberFormat="1" applyFill="1" applyBorder="1" applyAlignment="1" applyProtection="1">
      <alignment horizontal="left"/>
      <protection/>
    </xf>
    <xf numFmtId="49" fontId="0" fillId="0" borderId="133" xfId="20" applyNumberFormat="1" applyFont="1" applyFill="1" applyBorder="1" applyAlignment="1" applyProtection="1">
      <alignment horizontal="left"/>
      <protection/>
    </xf>
    <xf numFmtId="49" fontId="14" fillId="0" borderId="18" xfId="20" applyNumberFormat="1" applyFont="1" applyFill="1" applyBorder="1" applyAlignment="1" applyProtection="1">
      <alignment horizontal="center"/>
      <protection/>
    </xf>
    <xf numFmtId="49" fontId="14" fillId="0" borderId="0" xfId="20" applyNumberFormat="1" applyFont="1" applyFill="1" applyBorder="1" applyAlignment="1" applyProtection="1">
      <alignment horizontal="left" vertical="center"/>
      <protection/>
    </xf>
    <xf numFmtId="49" fontId="20" fillId="0" borderId="0" xfId="20" applyNumberFormat="1" applyFont="1" applyFill="1" applyBorder="1" applyAlignment="1" applyProtection="1">
      <alignment horizontal="left"/>
      <protection/>
    </xf>
    <xf numFmtId="0" fontId="27" fillId="0" borderId="68" xfId="20" applyNumberFormat="1" applyFont="1" applyFill="1" applyBorder="1" applyAlignment="1" applyProtection="1">
      <alignment horizontal="center"/>
      <protection/>
    </xf>
    <xf numFmtId="2" fontId="14" fillId="0" borderId="105" xfId="20" applyNumberFormat="1" applyFont="1" applyFill="1" applyBorder="1" applyAlignment="1" applyProtection="1">
      <alignment horizontal="center"/>
      <protection/>
    </xf>
    <xf numFmtId="49" fontId="0" fillId="0" borderId="123" xfId="20" applyNumberFormat="1" applyFill="1" applyBorder="1" applyAlignment="1" applyProtection="1" quotePrefix="1">
      <alignment horizontal="left"/>
      <protection/>
    </xf>
    <xf numFmtId="49" fontId="0" fillId="0" borderId="134" xfId="20" applyNumberFormat="1" applyFont="1" applyFill="1" applyBorder="1" applyAlignment="1" applyProtection="1">
      <alignment horizontal="left"/>
      <protection/>
    </xf>
    <xf numFmtId="49" fontId="14" fillId="0" borderId="108" xfId="20" applyNumberFormat="1" applyFont="1" applyFill="1" applyBorder="1" applyAlignment="1" applyProtection="1">
      <alignment horizontal="center" vertical="center"/>
      <protection/>
    </xf>
    <xf numFmtId="49" fontId="14" fillId="0" borderId="47" xfId="20" applyNumberFormat="1" applyFont="1" applyFill="1" applyBorder="1" applyAlignment="1" applyProtection="1">
      <alignment horizontal="center"/>
      <protection/>
    </xf>
    <xf numFmtId="0" fontId="27" fillId="0" borderId="109" xfId="20" applyNumberFormat="1" applyFont="1" applyFill="1" applyBorder="1" applyAlignment="1" applyProtection="1">
      <alignment horizontal="center"/>
      <protection/>
    </xf>
    <xf numFmtId="2" fontId="14" fillId="0" borderId="110" xfId="20" applyNumberFormat="1" applyFont="1" applyFill="1" applyBorder="1" applyAlignment="1" applyProtection="1">
      <alignment horizontal="center"/>
      <protection/>
    </xf>
    <xf numFmtId="49" fontId="0" fillId="0" borderId="126" xfId="20" applyNumberFormat="1" applyFill="1" applyBorder="1" applyAlignment="1" applyProtection="1" quotePrefix="1">
      <alignment horizontal="left"/>
      <protection/>
    </xf>
    <xf numFmtId="49" fontId="0" fillId="0" borderId="135" xfId="20" applyNumberFormat="1" applyFont="1" applyFill="1" applyBorder="1" applyAlignment="1" applyProtection="1">
      <alignment horizontal="left"/>
      <protection/>
    </xf>
    <xf numFmtId="49" fontId="14" fillId="0" borderId="49" xfId="20" applyNumberFormat="1" applyFont="1" applyFill="1" applyBorder="1" applyAlignment="1" applyProtection="1">
      <alignment horizontal="center"/>
      <protection/>
    </xf>
    <xf numFmtId="49" fontId="14" fillId="0" borderId="100" xfId="20" applyNumberFormat="1" applyFont="1" applyFill="1" applyBorder="1" applyAlignment="1" applyProtection="1">
      <alignment horizontal="center" vertical="center"/>
      <protection/>
    </xf>
    <xf numFmtId="49" fontId="14" fillId="0" borderId="40" xfId="20" applyNumberFormat="1" applyFont="1" applyFill="1" applyBorder="1" applyAlignment="1" applyProtection="1">
      <alignment horizontal="left" vertical="center"/>
      <protection/>
    </xf>
    <xf numFmtId="0" fontId="14" fillId="0" borderId="105" xfId="20" applyNumberFormat="1" applyFont="1" applyFill="1" applyBorder="1" applyAlignment="1" applyProtection="1">
      <alignment horizontal="center"/>
      <protection/>
    </xf>
    <xf numFmtId="49" fontId="0" fillId="0" borderId="138" xfId="20" applyNumberFormat="1" applyFill="1" applyBorder="1" applyAlignment="1" applyProtection="1">
      <alignment horizontal="left"/>
      <protection/>
    </xf>
    <xf numFmtId="49" fontId="0" fillId="0" borderId="139" xfId="20" applyNumberFormat="1" applyFont="1" applyFill="1" applyBorder="1" applyAlignment="1" applyProtection="1">
      <alignment horizontal="left"/>
      <protection/>
    </xf>
    <xf numFmtId="49" fontId="14" fillId="0" borderId="75" xfId="20" applyNumberFormat="1" applyFont="1" applyFill="1" applyBorder="1" applyAlignment="1" applyProtection="1">
      <alignment horizontal="center" vertical="center"/>
      <protection/>
    </xf>
    <xf numFmtId="49" fontId="14" fillId="0" borderId="113" xfId="20" applyNumberFormat="1" applyFont="1" applyFill="1" applyBorder="1" applyAlignment="1" applyProtection="1">
      <alignment horizontal="left" vertical="center"/>
      <protection/>
    </xf>
    <xf numFmtId="0" fontId="14" fillId="0" borderId="110" xfId="20" applyNumberFormat="1" applyFont="1" applyFill="1" applyBorder="1" applyAlignment="1" applyProtection="1">
      <alignment horizontal="center"/>
      <protection/>
    </xf>
    <xf numFmtId="49" fontId="0" fillId="0" borderId="111" xfId="20" applyNumberFormat="1" applyFill="1" applyBorder="1" applyAlignment="1" applyProtection="1">
      <alignment horizontal="left"/>
      <protection/>
    </xf>
    <xf numFmtId="49" fontId="0" fillId="0" borderId="117" xfId="20" applyNumberFormat="1" applyFont="1" applyFill="1" applyBorder="1" applyAlignment="1" applyProtection="1">
      <alignment horizontal="left"/>
      <protection/>
    </xf>
    <xf numFmtId="49" fontId="0" fillId="0" borderId="106" xfId="20" applyNumberFormat="1" applyFill="1" applyBorder="1" applyAlignment="1" applyProtection="1" quotePrefix="1">
      <alignment horizontal="left"/>
      <protection/>
    </xf>
    <xf numFmtId="49" fontId="0" fillId="0" borderId="129" xfId="20" applyNumberFormat="1" applyFont="1" applyFill="1" applyBorder="1" applyAlignment="1" applyProtection="1">
      <alignment horizontal="left"/>
      <protection/>
    </xf>
    <xf numFmtId="49" fontId="14" fillId="0" borderId="114" xfId="20" applyNumberFormat="1" applyFont="1" applyFill="1" applyBorder="1" applyAlignment="1" applyProtection="1">
      <alignment horizontal="center"/>
      <protection/>
    </xf>
    <xf numFmtId="49" fontId="14" fillId="0" borderId="115" xfId="20" applyNumberFormat="1" applyFont="1" applyFill="1" applyBorder="1" applyAlignment="1" applyProtection="1">
      <alignment horizontal="left" vertical="center"/>
      <protection/>
    </xf>
    <xf numFmtId="0" fontId="27" fillId="0" borderId="116" xfId="20" applyNumberFormat="1" applyFont="1" applyFill="1" applyBorder="1" applyAlignment="1" applyProtection="1">
      <alignment horizontal="center"/>
      <protection/>
    </xf>
    <xf numFmtId="49" fontId="0" fillId="0" borderId="111" xfId="20" applyNumberFormat="1" applyFill="1" applyBorder="1" applyAlignment="1" applyProtection="1" quotePrefix="1">
      <alignment horizontal="left"/>
      <protection/>
    </xf>
    <xf numFmtId="49" fontId="14" fillId="0" borderId="51" xfId="20" applyNumberFormat="1" applyFont="1" applyFill="1" applyBorder="1" applyAlignment="1" applyProtection="1">
      <alignment horizontal="center" vertical="center"/>
      <protection/>
    </xf>
    <xf numFmtId="0" fontId="27" fillId="0" borderId="118" xfId="20" applyNumberFormat="1" applyFont="1" applyFill="1" applyBorder="1" applyAlignment="1" applyProtection="1">
      <alignment horizontal="center"/>
      <protection/>
    </xf>
    <xf numFmtId="0" fontId="14" fillId="0" borderId="119" xfId="20" applyNumberFormat="1" applyFont="1" applyFill="1" applyBorder="1" applyAlignment="1" applyProtection="1">
      <alignment horizontal="center"/>
      <protection/>
    </xf>
    <xf numFmtId="0" fontId="0" fillId="0" borderId="140" xfId="20" applyBorder="1">
      <alignment/>
      <protection/>
    </xf>
    <xf numFmtId="49" fontId="0" fillId="0" borderId="121" xfId="20" applyNumberFormat="1" applyFont="1" applyFill="1" applyBorder="1" applyAlignment="1" applyProtection="1">
      <alignment horizontal="left"/>
      <protection/>
    </xf>
    <xf numFmtId="2" fontId="27" fillId="0" borderId="0" xfId="20" applyNumberFormat="1" applyFont="1" applyFill="1" applyBorder="1" applyAlignment="1" applyProtection="1">
      <alignment horizontal="center"/>
      <protection/>
    </xf>
    <xf numFmtId="2" fontId="14" fillId="0" borderId="0" xfId="20" applyNumberFormat="1" applyFont="1" applyFill="1" applyBorder="1" applyAlignment="1" applyProtection="1">
      <alignment horizontal="center"/>
      <protection/>
    </xf>
    <xf numFmtId="49" fontId="30" fillId="0" borderId="0" xfId="20" applyNumberFormat="1" applyFont="1" applyFill="1" applyBorder="1" applyAlignment="1" applyProtection="1">
      <alignment horizontal="left"/>
      <protection/>
    </xf>
    <xf numFmtId="49" fontId="14" fillId="0" borderId="75" xfId="20" applyNumberFormat="1" applyFont="1" applyBorder="1" applyAlignment="1">
      <alignment vertical="center"/>
      <protection/>
    </xf>
    <xf numFmtId="49" fontId="0" fillId="0" borderId="103" xfId="20" applyNumberFormat="1" applyFill="1" applyBorder="1" applyAlignment="1" applyProtection="1">
      <alignment horizontal="left"/>
      <protection/>
    </xf>
    <xf numFmtId="49" fontId="0" fillId="0" borderId="104" xfId="20" applyNumberFormat="1" applyFont="1" applyFill="1" applyBorder="1" applyAlignment="1" applyProtection="1">
      <alignment horizontal="left"/>
      <protection/>
    </xf>
    <xf numFmtId="2" fontId="14" fillId="0" borderId="122" xfId="20" applyNumberFormat="1" applyFont="1" applyFill="1" applyBorder="1" applyAlignment="1" applyProtection="1">
      <alignment horizontal="center"/>
      <protection/>
    </xf>
    <xf numFmtId="49" fontId="0" fillId="0" borderId="124" xfId="20" applyNumberFormat="1" applyFont="1" applyFill="1" applyBorder="1" applyAlignment="1" applyProtection="1">
      <alignment horizontal="left"/>
      <protection/>
    </xf>
    <xf numFmtId="2" fontId="14" fillId="0" borderId="125" xfId="20" applyNumberFormat="1" applyFont="1" applyFill="1" applyBorder="1" applyAlignment="1" applyProtection="1">
      <alignment horizontal="center"/>
      <protection/>
    </xf>
    <xf numFmtId="49" fontId="0" fillId="0" borderId="126" xfId="20" applyNumberFormat="1" applyFill="1" applyBorder="1" applyAlignment="1" applyProtection="1">
      <alignment horizontal="left"/>
      <protection/>
    </xf>
    <xf numFmtId="49" fontId="0" fillId="0" borderId="127" xfId="20" applyNumberFormat="1" applyFont="1" applyFill="1" applyBorder="1" applyAlignment="1" applyProtection="1">
      <alignment horizontal="left"/>
      <protection/>
    </xf>
    <xf numFmtId="49" fontId="0" fillId="0" borderId="107" xfId="20" applyNumberFormat="1" applyFont="1" applyFill="1" applyBorder="1" applyAlignment="1" applyProtection="1">
      <alignment horizontal="left"/>
      <protection/>
    </xf>
    <xf numFmtId="0" fontId="27" fillId="0" borderId="128" xfId="20" applyNumberFormat="1" applyFont="1" applyFill="1" applyBorder="1" applyAlignment="1" applyProtection="1">
      <alignment horizontal="center"/>
      <protection/>
    </xf>
    <xf numFmtId="49" fontId="0" fillId="0" borderId="120" xfId="20" applyNumberFormat="1" applyFill="1" applyBorder="1" applyAlignment="1" applyProtection="1">
      <alignment horizontal="left"/>
      <protection/>
    </xf>
    <xf numFmtId="49" fontId="14" fillId="0" borderId="0" xfId="20" applyNumberFormat="1" applyFont="1" applyAlignment="1">
      <alignment vertical="center"/>
      <protection/>
    </xf>
    <xf numFmtId="0" fontId="27" fillId="0" borderId="130" xfId="20" applyNumberFormat="1" applyFont="1" applyFill="1" applyBorder="1" applyAlignment="1" applyProtection="1">
      <alignment horizontal="center"/>
      <protection/>
    </xf>
    <xf numFmtId="0" fontId="14" fillId="0" borderId="131" xfId="20" applyNumberFormat="1" applyFont="1" applyFill="1" applyBorder="1" applyAlignment="1" applyProtection="1">
      <alignment horizontal="center"/>
      <protection/>
    </xf>
    <xf numFmtId="49" fontId="0" fillId="0" borderId="123" xfId="20" applyNumberFormat="1" applyFill="1" applyBorder="1" applyAlignment="1" applyProtection="1">
      <alignment horizontal="left"/>
      <protection/>
    </xf>
    <xf numFmtId="0" fontId="27" fillId="0" borderId="136" xfId="20" applyNumberFormat="1" applyFont="1" applyFill="1" applyBorder="1" applyAlignment="1" applyProtection="1">
      <alignment horizontal="center"/>
      <protection/>
    </xf>
    <xf numFmtId="0" fontId="14" fillId="0" borderId="137" xfId="20" applyNumberFormat="1" applyFont="1" applyFill="1" applyBorder="1" applyAlignment="1" applyProtection="1">
      <alignment horizontal="center"/>
      <protection/>
    </xf>
    <xf numFmtId="49" fontId="14" fillId="0" borderId="47" xfId="20" applyNumberFormat="1" applyFont="1" applyFill="1" applyBorder="1" applyAlignment="1" applyProtection="1">
      <alignment horizontal="center" vertical="center"/>
      <protection/>
    </xf>
    <xf numFmtId="49" fontId="0" fillId="0" borderId="106" xfId="20" applyNumberFormat="1" applyFill="1" applyBorder="1" applyAlignment="1" applyProtection="1">
      <alignment horizontal="left"/>
      <protection/>
    </xf>
    <xf numFmtId="0" fontId="19" fillId="0" borderId="91" xfId="21" applyBorder="1">
      <alignment/>
      <protection/>
    </xf>
    <xf numFmtId="0" fontId="7" fillId="0" borderId="141" xfId="21" applyFont="1" applyBorder="1" applyProtection="1">
      <alignment/>
      <protection/>
    </xf>
    <xf numFmtId="0" fontId="19" fillId="0" borderId="141" xfId="21" applyBorder="1">
      <alignment/>
      <protection/>
    </xf>
    <xf numFmtId="0" fontId="19" fillId="0" borderId="141" xfId="21" applyBorder="1" applyProtection="1">
      <alignment/>
      <protection/>
    </xf>
    <xf numFmtId="0" fontId="19" fillId="0" borderId="94" xfId="21" applyBorder="1">
      <alignment/>
      <protection/>
    </xf>
    <xf numFmtId="0" fontId="19" fillId="0" borderId="0" xfId="21">
      <alignment/>
      <protection/>
    </xf>
    <xf numFmtId="0" fontId="7" fillId="0" borderId="0" xfId="21" applyFont="1" applyBorder="1" applyProtection="1">
      <alignment/>
      <protection/>
    </xf>
    <xf numFmtId="0" fontId="14" fillId="0" borderId="0" xfId="21" applyFont="1" applyBorder="1">
      <alignment/>
      <protection/>
    </xf>
    <xf numFmtId="0" fontId="19" fillId="0" borderId="0" xfId="21" applyBorder="1" applyProtection="1">
      <alignment/>
      <protection/>
    </xf>
    <xf numFmtId="0" fontId="19" fillId="0" borderId="0" xfId="21" applyBorder="1">
      <alignment/>
      <protection/>
    </xf>
    <xf numFmtId="0" fontId="33" fillId="0" borderId="0" xfId="21" applyFont="1" applyBorder="1" applyProtection="1">
      <alignment/>
      <protection/>
    </xf>
    <xf numFmtId="0" fontId="14" fillId="0" borderId="142" xfId="21" applyFont="1" applyFill="1" applyBorder="1" applyAlignment="1">
      <alignment horizontal="center"/>
      <protection/>
    </xf>
    <xf numFmtId="0" fontId="34" fillId="0" borderId="0" xfId="21" applyFont="1" applyBorder="1" applyProtection="1">
      <alignment/>
      <protection/>
    </xf>
    <xf numFmtId="0" fontId="14" fillId="0" borderId="143" xfId="21" applyFont="1" applyBorder="1" applyAlignment="1" applyProtection="1">
      <alignment/>
      <protection/>
    </xf>
    <xf numFmtId="0" fontId="14" fillId="0" borderId="144" xfId="21" applyFont="1" applyBorder="1" applyAlignment="1">
      <alignment/>
      <protection/>
    </xf>
    <xf numFmtId="0" fontId="19" fillId="0" borderId="144" xfId="21" applyBorder="1" applyAlignment="1" applyProtection="1">
      <alignment/>
      <protection/>
    </xf>
    <xf numFmtId="0" fontId="19" fillId="0" borderId="144" xfId="21" applyBorder="1" applyAlignment="1">
      <alignment/>
      <protection/>
    </xf>
    <xf numFmtId="0" fontId="19" fillId="0" borderId="145" xfId="21" applyBorder="1" applyAlignment="1">
      <alignment/>
      <protection/>
    </xf>
    <xf numFmtId="0" fontId="19" fillId="0" borderId="146" xfId="21" applyBorder="1">
      <alignment/>
      <protection/>
    </xf>
    <xf numFmtId="2" fontId="14" fillId="0" borderId="147" xfId="21" applyNumberFormat="1" applyFont="1" applyFill="1" applyBorder="1" applyAlignment="1">
      <alignment horizontal="center" vertical="center"/>
      <protection/>
    </xf>
    <xf numFmtId="0" fontId="7" fillId="0" borderId="115" xfId="21" applyFont="1" applyFill="1" applyBorder="1" applyAlignment="1" applyProtection="1">
      <alignment horizontal="left" vertical="center" indent="2"/>
      <protection locked="0"/>
    </xf>
    <xf numFmtId="2" fontId="14" fillId="0" borderId="148" xfId="21" applyNumberFormat="1" applyFont="1" applyFill="1" applyBorder="1" applyAlignment="1">
      <alignment horizontal="center" vertical="center"/>
      <protection/>
    </xf>
    <xf numFmtId="2" fontId="28" fillId="0" borderId="143" xfId="21" applyNumberFormat="1" applyFont="1" applyFill="1" applyBorder="1" applyAlignment="1">
      <alignment horizontal="center"/>
      <protection/>
    </xf>
    <xf numFmtId="0" fontId="0" fillId="0" borderId="115" xfId="21" applyFont="1" applyFill="1" applyBorder="1" applyAlignment="1" applyProtection="1">
      <alignment/>
      <protection locked="0"/>
    </xf>
    <xf numFmtId="0" fontId="28" fillId="0" borderId="0" xfId="21" applyFont="1" applyFill="1" applyBorder="1" applyAlignment="1">
      <alignment horizontal="center"/>
      <protection/>
    </xf>
    <xf numFmtId="2" fontId="28" fillId="0" borderId="149" xfId="21" applyNumberFormat="1" applyFont="1" applyFill="1" applyBorder="1" applyAlignment="1">
      <alignment horizontal="center"/>
      <protection/>
    </xf>
    <xf numFmtId="0" fontId="28" fillId="0" borderId="100" xfId="21" applyFont="1" applyFill="1" applyBorder="1" applyAlignment="1">
      <alignment horizontal="center"/>
      <protection/>
    </xf>
    <xf numFmtId="0" fontId="28" fillId="0" borderId="150" xfId="21" applyFont="1" applyFill="1" applyBorder="1" applyAlignment="1">
      <alignment horizontal="center"/>
      <protection/>
    </xf>
    <xf numFmtId="0" fontId="35" fillId="0" borderId="0" xfId="21" applyFont="1" applyBorder="1" applyProtection="1">
      <alignment/>
      <protection/>
    </xf>
    <xf numFmtId="0" fontId="7" fillId="0" borderId="0" xfId="21" applyFont="1" applyBorder="1" applyAlignment="1" applyProtection="1">
      <alignment horizontal="left"/>
      <protection/>
    </xf>
    <xf numFmtId="0" fontId="19" fillId="0" borderId="95" xfId="21" applyBorder="1">
      <alignment/>
      <protection/>
    </xf>
    <xf numFmtId="0" fontId="31" fillId="0" borderId="0" xfId="21" applyFont="1" applyBorder="1" applyProtection="1">
      <alignment/>
      <protection/>
    </xf>
    <xf numFmtId="0" fontId="28" fillId="0" borderId="100" xfId="21" applyFont="1" applyBorder="1" applyAlignment="1" applyProtection="1">
      <alignment horizontal="center"/>
      <protection/>
    </xf>
    <xf numFmtId="0" fontId="28" fillId="0" borderId="151" xfId="21" applyFont="1" applyBorder="1" applyAlignment="1" applyProtection="1">
      <alignment horizontal="center"/>
      <protection/>
    </xf>
    <xf numFmtId="0" fontId="28" fillId="0" borderId="152" xfId="21" applyFont="1" applyBorder="1" applyAlignment="1">
      <alignment horizontal="center"/>
      <protection/>
    </xf>
    <xf numFmtId="0" fontId="0" fillId="0" borderId="153" xfId="21" applyNumberFormat="1" applyFont="1" applyBorder="1" applyProtection="1">
      <alignment/>
      <protection/>
    </xf>
    <xf numFmtId="164" fontId="0" fillId="2" borderId="154" xfId="21" applyNumberFormat="1" applyFont="1" applyFill="1" applyBorder="1" applyAlignment="1" applyProtection="1">
      <alignment horizontal="center"/>
      <protection locked="0"/>
    </xf>
    <xf numFmtId="164" fontId="0" fillId="2" borderId="154" xfId="21" applyNumberFormat="1" applyFont="1" applyFill="1" applyBorder="1" applyAlignment="1" applyProtection="1" quotePrefix="1">
      <alignment horizontal="center"/>
      <protection locked="0"/>
    </xf>
    <xf numFmtId="0" fontId="0" fillId="0" borderId="155" xfId="21" applyFont="1" applyBorder="1" applyAlignment="1" applyProtection="1">
      <alignment horizontal="center"/>
      <protection/>
    </xf>
    <xf numFmtId="0" fontId="0" fillId="0" borderId="156" xfId="21" applyNumberFormat="1" applyFont="1" applyBorder="1" applyAlignment="1">
      <alignment horizontal="center"/>
      <protection/>
    </xf>
    <xf numFmtId="0" fontId="31" fillId="0" borderId="157" xfId="21" applyFont="1" applyFill="1" applyBorder="1" applyAlignment="1" applyProtection="1">
      <alignment horizontal="center"/>
      <protection/>
    </xf>
    <xf numFmtId="0" fontId="31" fillId="0" borderId="158" xfId="21" applyFont="1" applyFill="1" applyBorder="1" applyAlignment="1" applyProtection="1">
      <alignment horizontal="center"/>
      <protection/>
    </xf>
    <xf numFmtId="0" fontId="28" fillId="0" borderId="16" xfId="21" applyFont="1" applyBorder="1" applyAlignment="1">
      <alignment horizontal="center"/>
      <protection/>
    </xf>
    <xf numFmtId="0" fontId="0" fillId="0" borderId="54" xfId="21" applyNumberFormat="1" applyFont="1" applyBorder="1" applyProtection="1">
      <alignment/>
      <protection/>
    </xf>
    <xf numFmtId="164" fontId="0" fillId="2" borderId="100" xfId="21" applyNumberFormat="1" applyFont="1" applyFill="1" applyBorder="1" applyAlignment="1" applyProtection="1">
      <alignment horizontal="center"/>
      <protection locked="0"/>
    </xf>
    <xf numFmtId="164" fontId="0" fillId="2" borderId="150" xfId="21" applyNumberFormat="1" applyFont="1" applyFill="1" applyBorder="1" applyAlignment="1" applyProtection="1">
      <alignment horizontal="center"/>
      <protection locked="0"/>
    </xf>
    <xf numFmtId="0" fontId="0" fillId="0" borderId="159" xfId="21" applyFont="1" applyBorder="1" applyAlignment="1" applyProtection="1">
      <alignment horizontal="center"/>
      <protection/>
    </xf>
    <xf numFmtId="0" fontId="0" fillId="0" borderId="160" xfId="21" applyNumberFormat="1" applyFont="1" applyBorder="1" applyAlignment="1">
      <alignment horizontal="center"/>
      <protection/>
    </xf>
    <xf numFmtId="0" fontId="31" fillId="0" borderId="161" xfId="21" applyFont="1" applyFill="1" applyBorder="1" applyAlignment="1" applyProtection="1">
      <alignment horizontal="center"/>
      <protection/>
    </xf>
    <xf numFmtId="0" fontId="31" fillId="0" borderId="162" xfId="21" applyFont="1" applyFill="1" applyBorder="1" applyAlignment="1" applyProtection="1">
      <alignment horizontal="center"/>
      <protection/>
    </xf>
    <xf numFmtId="0" fontId="28" fillId="0" borderId="163" xfId="21" applyFont="1" applyBorder="1" applyAlignment="1">
      <alignment horizontal="center"/>
      <protection/>
    </xf>
    <xf numFmtId="0" fontId="0" fillId="0" borderId="75" xfId="21" applyNumberFormat="1" applyFont="1" applyBorder="1" applyProtection="1">
      <alignment/>
      <protection/>
    </xf>
    <xf numFmtId="164" fontId="0" fillId="2" borderId="108" xfId="21" applyNumberFormat="1" applyFont="1" applyFill="1" applyBorder="1" applyAlignment="1" applyProtection="1">
      <alignment horizontal="center"/>
      <protection locked="0"/>
    </xf>
    <xf numFmtId="0" fontId="0" fillId="0" borderId="164" xfId="21" applyNumberFormat="1" applyFont="1" applyBorder="1" applyAlignment="1">
      <alignment horizontal="center"/>
      <protection/>
    </xf>
    <xf numFmtId="0" fontId="31" fillId="0" borderId="165" xfId="21" applyFont="1" applyFill="1" applyBorder="1" applyAlignment="1" applyProtection="1">
      <alignment horizontal="center"/>
      <protection/>
    </xf>
    <xf numFmtId="0" fontId="31" fillId="0" borderId="166" xfId="21" applyFont="1" applyFill="1" applyBorder="1" applyAlignment="1" applyProtection="1">
      <alignment horizontal="center"/>
      <protection/>
    </xf>
    <xf numFmtId="0" fontId="28" fillId="0" borderId="167" xfId="21" applyFont="1" applyBorder="1" applyAlignment="1">
      <alignment horizontal="center"/>
      <protection/>
    </xf>
    <xf numFmtId="0" fontId="0" fillId="0" borderId="168" xfId="21" applyNumberFormat="1" applyFont="1" applyBorder="1" applyProtection="1">
      <alignment/>
      <protection/>
    </xf>
    <xf numFmtId="164" fontId="0" fillId="2" borderId="169" xfId="21" applyNumberFormat="1" applyFont="1" applyFill="1" applyBorder="1" applyAlignment="1" applyProtection="1">
      <alignment horizontal="center"/>
      <protection locked="0"/>
    </xf>
    <xf numFmtId="164" fontId="0" fillId="2" borderId="170" xfId="21" applyNumberFormat="1" applyFont="1" applyFill="1" applyBorder="1" applyAlignment="1" applyProtection="1">
      <alignment horizontal="center"/>
      <protection locked="0"/>
    </xf>
    <xf numFmtId="0" fontId="28" fillId="0" borderId="171" xfId="21" applyFont="1" applyBorder="1" applyAlignment="1">
      <alignment horizontal="center"/>
      <protection/>
    </xf>
    <xf numFmtId="0" fontId="0" fillId="0" borderId="85" xfId="21" applyNumberFormat="1" applyFont="1" applyBorder="1" applyProtection="1">
      <alignment/>
      <protection/>
    </xf>
    <xf numFmtId="164" fontId="0" fillId="2" borderId="172" xfId="21" applyNumberFormat="1" applyFont="1" applyFill="1" applyBorder="1" applyAlignment="1" applyProtection="1">
      <alignment horizontal="center"/>
      <protection locked="0"/>
    </xf>
    <xf numFmtId="164" fontId="0" fillId="2" borderId="86" xfId="21" applyNumberFormat="1" applyFont="1" applyFill="1" applyBorder="1" applyAlignment="1" applyProtection="1">
      <alignment horizontal="center"/>
      <protection locked="0"/>
    </xf>
    <xf numFmtId="0" fontId="0" fillId="0" borderId="173" xfId="21" applyFont="1" applyBorder="1" applyAlignment="1" applyProtection="1">
      <alignment horizontal="center"/>
      <protection/>
    </xf>
    <xf numFmtId="0" fontId="0" fillId="0" borderId="174" xfId="21" applyNumberFormat="1" applyFont="1" applyBorder="1" applyAlignment="1">
      <alignment horizontal="center"/>
      <protection/>
    </xf>
    <xf numFmtId="0" fontId="31" fillId="0" borderId="175" xfId="21" applyFont="1" applyFill="1" applyBorder="1" applyAlignment="1" applyProtection="1">
      <alignment horizontal="center"/>
      <protection/>
    </xf>
    <xf numFmtId="0" fontId="31" fillId="0" borderId="176" xfId="21" applyFont="1" applyFill="1" applyBorder="1" applyAlignment="1" applyProtection="1">
      <alignment horizontal="center"/>
      <protection/>
    </xf>
    <xf numFmtId="0" fontId="28" fillId="0" borderId="177" xfId="21" applyFont="1" applyBorder="1" applyAlignment="1">
      <alignment horizontal="center"/>
      <protection/>
    </xf>
    <xf numFmtId="0" fontId="0" fillId="0" borderId="18" xfId="21" applyNumberFormat="1" applyFont="1" applyBorder="1" applyProtection="1">
      <alignment/>
      <protection/>
    </xf>
    <xf numFmtId="0" fontId="0" fillId="0" borderId="49" xfId="21" applyFont="1" applyBorder="1" applyProtection="1">
      <alignment/>
      <protection/>
    </xf>
    <xf numFmtId="164" fontId="0" fillId="2" borderId="114" xfId="21" applyNumberFormat="1" applyFont="1" applyFill="1" applyBorder="1" applyAlignment="1" applyProtection="1">
      <alignment horizontal="center"/>
      <protection locked="0"/>
    </xf>
    <xf numFmtId="164" fontId="0" fillId="2" borderId="114" xfId="21" applyNumberFormat="1" applyFont="1" applyFill="1" applyBorder="1" applyAlignment="1" applyProtection="1" quotePrefix="1">
      <alignment horizontal="center"/>
      <protection locked="0"/>
    </xf>
    <xf numFmtId="0" fontId="0" fillId="0" borderId="178" xfId="21" applyFont="1" applyBorder="1" applyAlignment="1" applyProtection="1">
      <alignment horizontal="center"/>
      <protection/>
    </xf>
    <xf numFmtId="0" fontId="0" fillId="0" borderId="179" xfId="21" applyNumberFormat="1" applyFont="1" applyBorder="1" applyAlignment="1">
      <alignment horizontal="center"/>
      <protection/>
    </xf>
    <xf numFmtId="0" fontId="31" fillId="0" borderId="180" xfId="21" applyFont="1" applyFill="1" applyBorder="1" applyAlignment="1" applyProtection="1">
      <alignment horizontal="center"/>
      <protection/>
    </xf>
    <xf numFmtId="0" fontId="31" fillId="0" borderId="181" xfId="21" applyFont="1" applyFill="1" applyBorder="1" applyAlignment="1" applyProtection="1">
      <alignment horizontal="center"/>
      <protection/>
    </xf>
    <xf numFmtId="0" fontId="0" fillId="0" borderId="182" xfId="21" applyFont="1" applyBorder="1" applyProtection="1">
      <alignment/>
      <protection/>
    </xf>
    <xf numFmtId="164" fontId="0" fillId="2" borderId="150" xfId="21" applyNumberFormat="1" applyFont="1" applyFill="1" applyBorder="1" applyAlignment="1" applyProtection="1" quotePrefix="1">
      <alignment horizontal="center"/>
      <protection locked="0"/>
    </xf>
    <xf numFmtId="0" fontId="0" fillId="0" borderId="86" xfId="21" applyFont="1" applyBorder="1" applyProtection="1">
      <alignment/>
      <protection/>
    </xf>
    <xf numFmtId="164" fontId="0" fillId="2" borderId="172" xfId="21" applyNumberFormat="1" applyFont="1" applyFill="1" applyBorder="1" applyAlignment="1" applyProtection="1" quotePrefix="1">
      <alignment horizontal="center"/>
      <protection locked="0"/>
    </xf>
    <xf numFmtId="0" fontId="0" fillId="0" borderId="183" xfId="21" applyFont="1" applyFill="1" applyBorder="1" applyAlignment="1" applyProtection="1">
      <alignment horizontal="center"/>
      <protection/>
    </xf>
    <xf numFmtId="0" fontId="0" fillId="0" borderId="184" xfId="21" applyFont="1" applyFill="1" applyBorder="1" applyAlignment="1" applyProtection="1">
      <alignment horizontal="center"/>
      <protection/>
    </xf>
    <xf numFmtId="0" fontId="7" fillId="7" borderId="185" xfId="21" applyFont="1" applyFill="1" applyBorder="1" applyAlignment="1" applyProtection="1">
      <alignment horizontal="center"/>
      <protection/>
    </xf>
    <xf numFmtId="0" fontId="7" fillId="7" borderId="186" xfId="21" applyFont="1" applyFill="1" applyBorder="1" applyAlignment="1" applyProtection="1">
      <alignment horizontal="center"/>
      <protection/>
    </xf>
    <xf numFmtId="0" fontId="0" fillId="0" borderId="0" xfId="21" applyFont="1" applyBorder="1" applyProtection="1">
      <alignment/>
      <protection/>
    </xf>
    <xf numFmtId="0" fontId="19" fillId="0" borderId="95" xfId="21" applyBorder="1" applyProtection="1">
      <alignment/>
      <protection/>
    </xf>
    <xf numFmtId="0" fontId="14" fillId="0" borderId="0" xfId="21" applyFont="1" applyBorder="1" applyProtection="1">
      <alignment/>
      <protection/>
    </xf>
    <xf numFmtId="0" fontId="0" fillId="0" borderId="0" xfId="21" applyFont="1" applyBorder="1">
      <alignment/>
      <protection/>
    </xf>
    <xf numFmtId="0" fontId="19" fillId="0" borderId="98" xfId="21" applyBorder="1">
      <alignment/>
      <protection/>
    </xf>
    <xf numFmtId="0" fontId="19" fillId="0" borderId="31" xfId="21" applyFill="1" applyBorder="1" applyProtection="1">
      <alignment/>
      <protection locked="0"/>
    </xf>
    <xf numFmtId="0" fontId="30" fillId="0" borderId="187" xfId="21" applyFont="1" applyFill="1" applyBorder="1" applyAlignment="1" applyProtection="1">
      <alignment horizontal="left" vertical="center" indent="2"/>
      <protection locked="0"/>
    </xf>
    <xf numFmtId="0" fontId="30" fillId="0" borderId="188" xfId="21" applyFont="1" applyFill="1" applyBorder="1" applyAlignment="1" applyProtection="1">
      <alignment horizontal="left" vertical="center" indent="2"/>
      <protection locked="0"/>
    </xf>
    <xf numFmtId="0" fontId="35" fillId="0" borderId="0" xfId="21" applyFont="1" applyBorder="1" applyAlignment="1">
      <alignment horizontal="left"/>
      <protection/>
    </xf>
    <xf numFmtId="164" fontId="0" fillId="2" borderId="100" xfId="21" applyNumberFormat="1" applyFont="1" applyFill="1" applyBorder="1" applyAlignment="1" applyProtection="1" quotePrefix="1">
      <alignment horizontal="center"/>
      <protection locked="0"/>
    </xf>
    <xf numFmtId="0" fontId="31" fillId="0" borderId="0" xfId="21" applyFont="1">
      <alignment/>
      <protection/>
    </xf>
    <xf numFmtId="0" fontId="0" fillId="0" borderId="0" xfId="21" applyFont="1">
      <alignment/>
      <protection/>
    </xf>
    <xf numFmtId="49" fontId="0" fillId="0" borderId="99" xfId="20" applyNumberFormat="1" applyFill="1" applyBorder="1" applyAlignment="1" applyProtection="1">
      <alignment horizontal="left"/>
      <protection/>
    </xf>
    <xf numFmtId="49" fontId="0" fillId="0" borderId="112" xfId="20" applyNumberFormat="1" applyFont="1" applyFill="1" applyBorder="1" applyAlignment="1" applyProtection="1">
      <alignment horizontal="left"/>
      <protection/>
    </xf>
    <xf numFmtId="49" fontId="14" fillId="0" borderId="73" xfId="20" applyNumberFormat="1" applyFont="1" applyFill="1" applyBorder="1" applyAlignment="1" applyProtection="1">
      <alignment horizontal="left" vertical="center"/>
      <protection/>
    </xf>
    <xf numFmtId="49" fontId="14" fillId="0" borderId="143" xfId="20" applyNumberFormat="1" applyFont="1" applyFill="1" applyBorder="1" applyAlignment="1" applyProtection="1">
      <alignment horizontal="center"/>
      <protection/>
    </xf>
    <xf numFmtId="49" fontId="14" fillId="0" borderId="73" xfId="20" applyNumberFormat="1" applyFont="1" applyFill="1" applyBorder="1" applyAlignment="1" applyProtection="1">
      <alignment horizontal="center" vertical="center"/>
      <protection/>
    </xf>
    <xf numFmtId="49" fontId="14" fillId="0" borderId="144" xfId="20" applyNumberFormat="1" applyFont="1" applyFill="1" applyBorder="1" applyAlignment="1" applyProtection="1">
      <alignment horizontal="center" vertical="center"/>
      <protection/>
    </xf>
    <xf numFmtId="49" fontId="14" fillId="0" borderId="189" xfId="20" applyNumberFormat="1" applyFont="1" applyFill="1" applyBorder="1" applyAlignment="1" applyProtection="1">
      <alignment horizontal="center" vertical="center"/>
      <protection/>
    </xf>
    <xf numFmtId="49" fontId="14" fillId="0" borderId="0" xfId="20" applyNumberFormat="1" applyFont="1" applyFill="1" applyBorder="1" applyAlignment="1" applyProtection="1">
      <alignment horizontal="center"/>
      <protection/>
    </xf>
    <xf numFmtId="49" fontId="14" fillId="0" borderId="0" xfId="20" applyNumberFormat="1" applyFont="1" applyBorder="1" applyAlignment="1">
      <alignment vertical="center"/>
      <protection/>
    </xf>
    <xf numFmtId="49" fontId="14" fillId="0" borderId="0" xfId="20" applyNumberFormat="1" applyFont="1" applyFill="1" applyBorder="1" applyAlignment="1" applyProtection="1">
      <alignment horizontal="center" vertical="center"/>
      <protection/>
    </xf>
    <xf numFmtId="49" fontId="0" fillId="0" borderId="111" xfId="20" applyNumberFormat="1" applyFont="1" applyFill="1" applyBorder="1" applyAlignment="1" applyProtection="1">
      <alignment horizontal="left"/>
      <protection/>
    </xf>
    <xf numFmtId="0" fontId="19" fillId="0" borderId="190" xfId="21" applyBorder="1">
      <alignment/>
      <protection/>
    </xf>
    <xf numFmtId="0" fontId="7" fillId="0" borderId="189" xfId="21" applyFont="1" applyBorder="1" applyProtection="1">
      <alignment/>
      <protection/>
    </xf>
    <xf numFmtId="0" fontId="19" fillId="0" borderId="189" xfId="21" applyBorder="1">
      <alignment/>
      <protection/>
    </xf>
    <xf numFmtId="0" fontId="19" fillId="0" borderId="189" xfId="21" applyBorder="1" applyProtection="1">
      <alignment/>
      <protection/>
    </xf>
    <xf numFmtId="0" fontId="19" fillId="0" borderId="191" xfId="21" applyBorder="1">
      <alignment/>
      <protection/>
    </xf>
    <xf numFmtId="0" fontId="19" fillId="0" borderId="73" xfId="21" applyBorder="1">
      <alignment/>
      <protection/>
    </xf>
    <xf numFmtId="0" fontId="14" fillId="0" borderId="22" xfId="21" applyFont="1" applyFill="1" applyBorder="1" applyProtection="1">
      <alignment/>
      <protection/>
    </xf>
    <xf numFmtId="0" fontId="7" fillId="0" borderId="54" xfId="21" applyFont="1" applyFill="1" applyBorder="1" applyProtection="1">
      <alignment/>
      <protection/>
    </xf>
    <xf numFmtId="0" fontId="19" fillId="0" borderId="192" xfId="21" applyBorder="1">
      <alignment/>
      <protection/>
    </xf>
    <xf numFmtId="0" fontId="7" fillId="0" borderId="0" xfId="21" applyFont="1" applyBorder="1">
      <alignment/>
      <protection/>
    </xf>
    <xf numFmtId="0" fontId="19" fillId="0" borderId="54" xfId="21" applyFill="1" applyBorder="1" applyProtection="1">
      <alignment/>
      <protection/>
    </xf>
    <xf numFmtId="0" fontId="0" fillId="0" borderId="54" xfId="21" applyFont="1" applyFill="1" applyBorder="1" applyAlignment="1" applyProtection="1">
      <alignment horizontal="center"/>
      <protection locked="0"/>
    </xf>
    <xf numFmtId="0" fontId="19" fillId="0" borderId="193" xfId="21" applyBorder="1">
      <alignment/>
      <protection/>
    </xf>
    <xf numFmtId="2" fontId="0" fillId="0" borderId="194" xfId="21" applyNumberFormat="1" applyFont="1" applyFill="1" applyBorder="1" applyAlignment="1">
      <alignment horizontal="center" vertical="center"/>
      <protection/>
    </xf>
    <xf numFmtId="0" fontId="7" fillId="0" borderId="182" xfId="21" applyFont="1" applyFill="1" applyBorder="1" applyAlignment="1" applyProtection="1">
      <alignment horizontal="left" vertical="center" indent="2"/>
      <protection locked="0"/>
    </xf>
    <xf numFmtId="0" fontId="0" fillId="0" borderId="150" xfId="21" applyFont="1" applyFill="1" applyBorder="1" applyAlignment="1">
      <alignment horizontal="center" vertical="center"/>
      <protection/>
    </xf>
    <xf numFmtId="2" fontId="0" fillId="0" borderId="143" xfId="21" applyNumberFormat="1" applyFont="1" applyFill="1" applyBorder="1" applyAlignment="1">
      <alignment horizontal="center"/>
      <protection/>
    </xf>
    <xf numFmtId="0" fontId="0" fillId="0" borderId="182" xfId="21" applyFont="1" applyFill="1" applyBorder="1" applyAlignment="1" applyProtection="1">
      <alignment/>
      <protection locked="0"/>
    </xf>
    <xf numFmtId="0" fontId="0" fillId="0" borderId="0" xfId="21" applyFont="1" applyFill="1" applyBorder="1" applyAlignment="1">
      <alignment horizontal="center"/>
      <protection/>
    </xf>
    <xf numFmtId="2" fontId="0" fillId="0" borderId="149" xfId="21" applyNumberFormat="1" applyFont="1" applyFill="1" applyBorder="1" applyAlignment="1">
      <alignment horizontal="center"/>
      <protection/>
    </xf>
    <xf numFmtId="0" fontId="0" fillId="0" borderId="100" xfId="21" applyFont="1" applyFill="1" applyBorder="1" applyAlignment="1">
      <alignment horizontal="center"/>
      <protection/>
    </xf>
    <xf numFmtId="2" fontId="0" fillId="0" borderId="16" xfId="21" applyNumberFormat="1" applyFont="1" applyFill="1" applyBorder="1" applyAlignment="1">
      <alignment horizontal="left"/>
      <protection/>
    </xf>
    <xf numFmtId="2" fontId="19" fillId="0" borderId="0" xfId="21" applyNumberFormat="1" applyFill="1" applyBorder="1" applyAlignment="1" applyProtection="1">
      <alignment horizontal="left"/>
      <protection locked="0"/>
    </xf>
    <xf numFmtId="0" fontId="19" fillId="0" borderId="113" xfId="21" applyFill="1" applyBorder="1" applyProtection="1">
      <alignment/>
      <protection locked="0"/>
    </xf>
    <xf numFmtId="2" fontId="19" fillId="0" borderId="0" xfId="21" applyNumberFormat="1" applyFill="1" applyBorder="1">
      <alignment/>
      <protection/>
    </xf>
    <xf numFmtId="0" fontId="19" fillId="0" borderId="0" xfId="21" applyFill="1" applyBorder="1" applyAlignment="1" applyProtection="1">
      <alignment/>
      <protection locked="0"/>
    </xf>
    <xf numFmtId="2" fontId="0" fillId="0" borderId="194" xfId="21" applyNumberFormat="1" applyFont="1" applyFill="1" applyBorder="1" applyAlignment="1">
      <alignment horizontal="center"/>
      <protection/>
    </xf>
    <xf numFmtId="0" fontId="0" fillId="0" borderId="150" xfId="21" applyFont="1" applyFill="1" applyBorder="1" applyAlignment="1">
      <alignment horizontal="center"/>
      <protection/>
    </xf>
    <xf numFmtId="0" fontId="0" fillId="0" borderId="150" xfId="21" applyFont="1" applyBorder="1" applyAlignment="1" applyProtection="1">
      <alignment horizontal="center"/>
      <protection/>
    </xf>
    <xf numFmtId="0" fontId="20" fillId="0" borderId="22" xfId="21" applyFont="1" applyBorder="1" applyAlignment="1" applyProtection="1">
      <alignment horizontal="left"/>
      <protection/>
    </xf>
    <xf numFmtId="0" fontId="0" fillId="0" borderId="182" xfId="21" applyFont="1" applyBorder="1" applyAlignment="1" applyProtection="1">
      <alignment horizontal="center"/>
      <protection/>
    </xf>
    <xf numFmtId="0" fontId="31" fillId="0" borderId="150" xfId="21" applyFont="1" applyBorder="1" applyAlignment="1" applyProtection="1">
      <alignment horizontal="center"/>
      <protection/>
    </xf>
    <xf numFmtId="0" fontId="31" fillId="0" borderId="195" xfId="21" applyFont="1" applyBorder="1" applyAlignment="1" applyProtection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14" fillId="0" borderId="54" xfId="21" applyFont="1" applyBorder="1" applyProtection="1">
      <alignment/>
      <protection/>
    </xf>
    <xf numFmtId="0" fontId="14" fillId="0" borderId="54" xfId="21" applyNumberFormat="1" applyFont="1" applyBorder="1" applyProtection="1">
      <alignment/>
      <protection/>
    </xf>
    <xf numFmtId="0" fontId="14" fillId="0" borderId="182" xfId="21" applyFont="1" applyBorder="1" applyProtection="1">
      <alignment/>
      <protection/>
    </xf>
    <xf numFmtId="0" fontId="0" fillId="0" borderId="51" xfId="21" applyFont="1" applyBorder="1" applyAlignment="1" applyProtection="1">
      <alignment horizontal="center"/>
      <protection/>
    </xf>
    <xf numFmtId="0" fontId="0" fillId="0" borderId="196" xfId="21" applyNumberFormat="1" applyFont="1" applyBorder="1" applyAlignment="1">
      <alignment horizontal="center"/>
      <protection/>
    </xf>
    <xf numFmtId="0" fontId="31" fillId="0" borderId="21" xfId="21" applyFont="1" applyFill="1" applyBorder="1" applyAlignment="1" applyProtection="1">
      <alignment horizontal="center"/>
      <protection/>
    </xf>
    <xf numFmtId="0" fontId="31" fillId="0" borderId="197" xfId="21" applyFont="1" applyFill="1" applyBorder="1" applyAlignment="1" applyProtection="1">
      <alignment horizontal="center"/>
      <protection/>
    </xf>
    <xf numFmtId="0" fontId="20" fillId="0" borderId="163" xfId="21" applyFont="1" applyBorder="1" applyAlignment="1">
      <alignment horizontal="center"/>
      <protection/>
    </xf>
    <xf numFmtId="0" fontId="14" fillId="0" borderId="198" xfId="21" applyNumberFormat="1" applyFont="1" applyBorder="1" applyAlignment="1" applyProtection="1">
      <alignment horizontal="left"/>
      <protection/>
    </xf>
    <xf numFmtId="0" fontId="14" fillId="0" borderId="54" xfId="21" applyNumberFormat="1" applyFont="1" applyBorder="1" applyAlignment="1" applyProtection="1">
      <alignment horizontal="left"/>
      <protection/>
    </xf>
    <xf numFmtId="0" fontId="19" fillId="0" borderId="75" xfId="21" applyNumberFormat="1" applyBorder="1" applyAlignment="1" applyProtection="1">
      <alignment horizontal="left"/>
      <protection/>
    </xf>
    <xf numFmtId="164" fontId="0" fillId="2" borderId="150" xfId="21" applyNumberFormat="1" applyFont="1" applyFill="1" applyBorder="1" applyAlignment="1" applyProtection="1">
      <alignment horizontal="center" vertical="center"/>
      <protection locked="0"/>
    </xf>
    <xf numFmtId="164" fontId="0" fillId="2" borderId="108" xfId="21" applyNumberFormat="1" applyFont="1" applyFill="1" applyBorder="1" applyAlignment="1" applyProtection="1">
      <alignment horizontal="center" vertical="center"/>
      <protection locked="0"/>
    </xf>
    <xf numFmtId="164" fontId="0" fillId="2" borderId="100" xfId="21" applyNumberFormat="1" applyFont="1" applyFill="1" applyBorder="1" applyAlignment="1" applyProtection="1">
      <alignment horizontal="center" vertical="center"/>
      <protection locked="0"/>
    </xf>
    <xf numFmtId="0" fontId="0" fillId="0" borderId="199" xfId="21" applyNumberFormat="1" applyFont="1" applyBorder="1" applyAlignment="1">
      <alignment horizontal="center"/>
      <protection/>
    </xf>
    <xf numFmtId="0" fontId="31" fillId="0" borderId="22" xfId="21" applyFont="1" applyBorder="1" applyProtection="1">
      <alignment/>
      <protection/>
    </xf>
    <xf numFmtId="0" fontId="19" fillId="0" borderId="54" xfId="21" applyBorder="1">
      <alignment/>
      <protection/>
    </xf>
    <xf numFmtId="0" fontId="7" fillId="0" borderId="69" xfId="21" applyFont="1" applyFill="1" applyBorder="1" applyAlignment="1" applyProtection="1">
      <alignment horizontal="center"/>
      <protection/>
    </xf>
    <xf numFmtId="0" fontId="7" fillId="0" borderId="200" xfId="21" applyFont="1" applyFill="1" applyBorder="1" applyAlignment="1" applyProtection="1">
      <alignment horizontal="center"/>
      <protection/>
    </xf>
    <xf numFmtId="0" fontId="7" fillId="8" borderId="201" xfId="21" applyFont="1" applyFill="1" applyBorder="1" applyAlignment="1" applyProtection="1">
      <alignment horizontal="center"/>
      <protection/>
    </xf>
    <xf numFmtId="0" fontId="7" fillId="8" borderId="202" xfId="21" applyFont="1" applyFill="1" applyBorder="1" applyAlignment="1" applyProtection="1">
      <alignment horizontal="center"/>
      <protection/>
    </xf>
    <xf numFmtId="0" fontId="19" fillId="0" borderId="143" xfId="21" applyBorder="1">
      <alignment/>
      <protection/>
    </xf>
    <xf numFmtId="0" fontId="19" fillId="0" borderId="144" xfId="21" applyFill="1" applyBorder="1" applyProtection="1">
      <alignment/>
      <protection locked="0"/>
    </xf>
    <xf numFmtId="0" fontId="30" fillId="0" borderId="203" xfId="21" applyFont="1" applyFill="1" applyBorder="1" applyAlignment="1" applyProtection="1">
      <alignment horizontal="left" vertical="center" indent="2"/>
      <protection locked="0"/>
    </xf>
    <xf numFmtId="0" fontId="19" fillId="0" borderId="204" xfId="21" applyBorder="1">
      <alignment/>
      <protection/>
    </xf>
    <xf numFmtId="0" fontId="35" fillId="0" borderId="0" xfId="21" applyFont="1" applyBorder="1" applyAlignment="1" quotePrefix="1">
      <alignment horizontal="left"/>
      <protection/>
    </xf>
    <xf numFmtId="164" fontId="0" fillId="2" borderId="150" xfId="21" applyNumberFormat="1" applyFont="1" applyFill="1" applyBorder="1" applyAlignment="1" applyProtection="1" quotePrefix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205" xfId="0" applyBorder="1" applyAlignment="1">
      <alignment horizontal="center"/>
    </xf>
    <xf numFmtId="164" fontId="15" fillId="2" borderId="206" xfId="22" applyFont="1" applyFill="1" applyBorder="1" applyAlignment="1" applyProtection="1">
      <alignment horizontal="center"/>
      <protection locked="0"/>
    </xf>
    <xf numFmtId="164" fontId="23" fillId="0" borderId="207" xfId="22" applyFont="1" applyBorder="1" applyAlignment="1" applyProtection="1">
      <alignment horizontal="center"/>
      <protection locked="0"/>
    </xf>
    <xf numFmtId="164" fontId="15" fillId="2" borderId="42" xfId="22" applyFont="1" applyFill="1" applyBorder="1" applyAlignment="1" applyProtection="1">
      <alignment horizontal="center"/>
      <protection locked="0"/>
    </xf>
    <xf numFmtId="164" fontId="23" fillId="0" borderId="44" xfId="22" applyFont="1" applyBorder="1" applyAlignment="1" applyProtection="1">
      <alignment horizontal="center"/>
      <protection locked="0"/>
    </xf>
    <xf numFmtId="164" fontId="15" fillId="2" borderId="47" xfId="22" applyFont="1" applyFill="1" applyBorder="1" applyAlignment="1" applyProtection="1">
      <alignment horizontal="center"/>
      <protection locked="0"/>
    </xf>
    <xf numFmtId="164" fontId="23" fillId="0" borderId="49" xfId="22" applyFont="1" applyBorder="1" applyAlignment="1" applyProtection="1">
      <alignment horizontal="center"/>
      <protection locked="0"/>
    </xf>
    <xf numFmtId="164" fontId="15" fillId="2" borderId="51" xfId="22" applyFont="1" applyFill="1" applyBorder="1" applyAlignment="1" applyProtection="1">
      <alignment horizontal="center"/>
      <protection locked="0"/>
    </xf>
    <xf numFmtId="164" fontId="23" fillId="0" borderId="108" xfId="22" applyFont="1" applyBorder="1" applyAlignment="1" applyProtection="1">
      <alignment horizontal="center"/>
      <protection locked="0"/>
    </xf>
    <xf numFmtId="164" fontId="15" fillId="2" borderId="22" xfId="22" applyFont="1" applyFill="1" applyBorder="1" applyAlignment="1" applyProtection="1" quotePrefix="1">
      <alignment horizontal="center"/>
      <protection locked="0"/>
    </xf>
    <xf numFmtId="164" fontId="23" fillId="0" borderId="182" xfId="22" applyFont="1" applyBorder="1" applyAlignment="1" applyProtection="1">
      <alignment horizontal="center"/>
      <protection locked="0"/>
    </xf>
    <xf numFmtId="0" fontId="14" fillId="0" borderId="208" xfId="0" applyFont="1" applyBorder="1" applyAlignment="1">
      <alignment horizontal="center"/>
    </xf>
    <xf numFmtId="0" fontId="14" fillId="0" borderId="20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211" xfId="0" applyFont="1" applyBorder="1" applyAlignment="1">
      <alignment horizontal="center"/>
    </xf>
    <xf numFmtId="0" fontId="12" fillId="0" borderId="22" xfId="0" applyFont="1" applyBorder="1" applyAlignment="1" applyProtection="1" quotePrefix="1">
      <alignment horizontal="center"/>
      <protection/>
    </xf>
    <xf numFmtId="0" fontId="12" fillId="0" borderId="182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2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213" xfId="0" applyFont="1" applyBorder="1" applyAlignment="1">
      <alignment horizontal="left"/>
    </xf>
    <xf numFmtId="0" fontId="13" fillId="0" borderId="212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0" fillId="0" borderId="212" xfId="0" applyFont="1" applyBorder="1" applyAlignment="1">
      <alignment horizontal="center"/>
    </xf>
    <xf numFmtId="0" fontId="0" fillId="0" borderId="214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165" fontId="9" fillId="0" borderId="215" xfId="22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>
      <alignment horizontal="center"/>
    </xf>
    <xf numFmtId="164" fontId="12" fillId="0" borderId="42" xfId="22" applyFont="1" applyBorder="1" applyAlignment="1" applyProtection="1" quotePrefix="1">
      <alignment horizontal="center"/>
      <protection/>
    </xf>
    <xf numFmtId="164" fontId="12" fillId="0" borderId="44" xfId="22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0" fontId="5" fillId="0" borderId="216" xfId="0" applyFont="1" applyBorder="1" applyAlignment="1" applyProtection="1">
      <alignment/>
      <protection/>
    </xf>
    <xf numFmtId="164" fontId="0" fillId="0" borderId="217" xfId="22" applyFont="1" applyFill="1" applyBorder="1" applyAlignment="1">
      <alignment horizontal="left"/>
      <protection/>
    </xf>
    <xf numFmtId="0" fontId="0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18" xfId="0" applyFont="1" applyBorder="1" applyAlignment="1">
      <alignment horizontal="center"/>
    </xf>
    <xf numFmtId="164" fontId="15" fillId="2" borderId="77" xfId="22" applyFont="1" applyFill="1" applyBorder="1" applyAlignment="1" applyProtection="1">
      <alignment horizontal="center"/>
      <protection locked="0"/>
    </xf>
    <xf numFmtId="164" fontId="23" fillId="0" borderId="219" xfId="22" applyFont="1" applyBorder="1" applyAlignment="1" applyProtection="1">
      <alignment horizontal="center"/>
      <protection locked="0"/>
    </xf>
    <xf numFmtId="164" fontId="15" fillId="2" borderId="22" xfId="22" applyFont="1" applyFill="1" applyBorder="1" applyAlignment="1" applyProtection="1">
      <alignment horizontal="center"/>
      <protection locked="0"/>
    </xf>
    <xf numFmtId="164" fontId="12" fillId="0" borderId="42" xfId="22" applyFont="1" applyBorder="1" applyAlignment="1" applyProtection="1">
      <alignment horizontal="center"/>
      <protection/>
    </xf>
    <xf numFmtId="164" fontId="15" fillId="2" borderId="77" xfId="22" applyFont="1" applyFill="1" applyBorder="1" applyAlignment="1" applyProtection="1" quotePrefix="1">
      <alignment horizontal="center"/>
      <protection locked="0"/>
    </xf>
    <xf numFmtId="165" fontId="10" fillId="0" borderId="6" xfId="0" applyNumberFormat="1" applyFont="1" applyBorder="1" applyAlignment="1">
      <alignment horizontal="left"/>
    </xf>
    <xf numFmtId="165" fontId="10" fillId="0" borderId="220" xfId="0" applyNumberFormat="1" applyFont="1" applyBorder="1" applyAlignment="1">
      <alignment horizontal="left"/>
    </xf>
    <xf numFmtId="164" fontId="11" fillId="0" borderId="7" xfId="22" applyFont="1" applyFill="1" applyBorder="1" applyAlignment="1">
      <alignment horizontal="left"/>
      <protection/>
    </xf>
    <xf numFmtId="0" fontId="0" fillId="0" borderId="6" xfId="0" applyBorder="1" applyAlignment="1">
      <alignment/>
    </xf>
    <xf numFmtId="164" fontId="9" fillId="0" borderId="22" xfId="22" applyFont="1" applyBorder="1" applyAlignment="1">
      <alignment horizontal="center"/>
      <protection/>
    </xf>
    <xf numFmtId="0" fontId="0" fillId="0" borderId="182" xfId="0" applyFont="1" applyBorder="1" applyAlignment="1">
      <alignment horizontal="center"/>
    </xf>
    <xf numFmtId="164" fontId="3" fillId="2" borderId="22" xfId="22" applyFont="1" applyFill="1" applyBorder="1" applyAlignment="1" applyProtection="1">
      <alignment horizontal="center"/>
      <protection locked="0"/>
    </xf>
    <xf numFmtId="164" fontId="6" fillId="0" borderId="182" xfId="22" applyBorder="1" applyAlignment="1">
      <alignment horizontal="center"/>
      <protection/>
    </xf>
    <xf numFmtId="164" fontId="3" fillId="2" borderId="7" xfId="22" applyFont="1" applyFill="1" applyBorder="1" applyAlignment="1" applyProtection="1">
      <alignment horizontal="center"/>
      <protection locked="0"/>
    </xf>
    <xf numFmtId="164" fontId="6" fillId="0" borderId="220" xfId="22" applyBorder="1" applyAlignment="1">
      <alignment horizontal="center"/>
      <protection/>
    </xf>
    <xf numFmtId="164" fontId="3" fillId="2" borderId="42" xfId="22" applyFont="1" applyFill="1" applyBorder="1" applyAlignment="1" applyProtection="1">
      <alignment horizontal="center"/>
      <protection locked="0"/>
    </xf>
    <xf numFmtId="164" fontId="6" fillId="0" borderId="44" xfId="22" applyBorder="1" applyAlignment="1">
      <alignment horizontal="center"/>
      <protection/>
    </xf>
    <xf numFmtId="164" fontId="3" fillId="2" borderId="47" xfId="22" applyFont="1" applyFill="1" applyBorder="1" applyAlignment="1" applyProtection="1">
      <alignment horizontal="center"/>
      <protection locked="0"/>
    </xf>
    <xf numFmtId="164" fontId="6" fillId="0" borderId="49" xfId="22" applyBorder="1" applyAlignment="1">
      <alignment horizontal="center"/>
      <protection/>
    </xf>
    <xf numFmtId="164" fontId="3" fillId="2" borderId="47" xfId="22" applyFont="1" applyFill="1" applyBorder="1" applyAlignment="1" applyProtection="1" quotePrefix="1">
      <alignment horizontal="center"/>
      <protection locked="0"/>
    </xf>
    <xf numFmtId="164" fontId="3" fillId="2" borderId="22" xfId="22" applyFont="1" applyFill="1" applyBorder="1" applyAlignment="1" applyProtection="1" quotePrefix="1">
      <alignment horizontal="center"/>
      <protection locked="0"/>
    </xf>
    <xf numFmtId="164" fontId="3" fillId="2" borderId="47" xfId="22" applyFont="1" applyFill="1" applyBorder="1" applyAlignment="1" applyProtection="1">
      <alignment horizontal="center"/>
      <protection locked="0"/>
    </xf>
    <xf numFmtId="164" fontId="6" fillId="0" borderId="49" xfId="22" applyFont="1" applyBorder="1" applyAlignment="1">
      <alignment horizontal="center"/>
      <protection/>
    </xf>
    <xf numFmtId="164" fontId="17" fillId="0" borderId="20" xfId="22" applyFont="1" applyBorder="1" applyAlignment="1">
      <alignment horizontal="center"/>
      <protection/>
    </xf>
    <xf numFmtId="164" fontId="17" fillId="0" borderId="210" xfId="22" applyFont="1" applyBorder="1" applyAlignment="1">
      <alignment horizontal="center"/>
      <protection/>
    </xf>
    <xf numFmtId="164" fontId="17" fillId="0" borderId="71" xfId="22" applyFont="1" applyBorder="1" applyAlignment="1">
      <alignment horizontal="center"/>
      <protection/>
    </xf>
    <xf numFmtId="164" fontId="17" fillId="0" borderId="211" xfId="22" applyFont="1" applyBorder="1" applyAlignment="1">
      <alignment horizontal="center"/>
      <protection/>
    </xf>
    <xf numFmtId="164" fontId="12" fillId="0" borderId="212" xfId="22" applyFont="1" applyBorder="1" applyAlignment="1" applyProtection="1">
      <alignment horizontal="center"/>
      <protection/>
    </xf>
    <xf numFmtId="164" fontId="9" fillId="0" borderId="12" xfId="22" applyFont="1" applyBorder="1" applyAlignment="1">
      <alignment horizontal="center"/>
      <protection/>
    </xf>
    <xf numFmtId="164" fontId="9" fillId="0" borderId="212" xfId="22" applyFont="1" applyBorder="1" applyAlignment="1">
      <alignment horizontal="center"/>
      <protection/>
    </xf>
    <xf numFmtId="164" fontId="9" fillId="0" borderId="214" xfId="22" applyFont="1" applyBorder="1" applyAlignment="1">
      <alignment horizontal="center"/>
      <protection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8" xfId="0" applyBorder="1" applyAlignment="1">
      <alignment horizontal="center"/>
    </xf>
    <xf numFmtId="164" fontId="3" fillId="2" borderId="220" xfId="22" applyFont="1" applyFill="1" applyBorder="1" applyAlignment="1" applyProtection="1">
      <alignment horizontal="center"/>
      <protection locked="0"/>
    </xf>
    <xf numFmtId="164" fontId="3" fillId="2" borderId="221" xfId="22" applyFont="1" applyFill="1" applyBorder="1" applyAlignment="1" applyProtection="1">
      <alignment horizontal="center"/>
      <protection locked="0"/>
    </xf>
    <xf numFmtId="164" fontId="3" fillId="2" borderId="222" xfId="22" applyFont="1" applyFill="1" applyBorder="1" applyAlignment="1" applyProtection="1">
      <alignment horizontal="center"/>
      <protection locked="0"/>
    </xf>
    <xf numFmtId="164" fontId="3" fillId="2" borderId="7" xfId="22" applyFont="1" applyFill="1" applyBorder="1" applyAlignment="1" applyProtection="1" quotePrefix="1">
      <alignment horizontal="center"/>
      <protection locked="0"/>
    </xf>
    <xf numFmtId="164" fontId="3" fillId="2" borderId="220" xfId="22" applyFont="1" applyFill="1" applyBorder="1" applyAlignment="1" applyProtection="1" quotePrefix="1">
      <alignment horizontal="center"/>
      <protection locked="0"/>
    </xf>
    <xf numFmtId="164" fontId="3" fillId="2" borderId="44" xfId="22" applyFont="1" applyFill="1" applyBorder="1" applyAlignment="1" applyProtection="1">
      <alignment horizontal="center"/>
      <protection locked="0"/>
    </xf>
    <xf numFmtId="164" fontId="3" fillId="2" borderId="77" xfId="22" applyFont="1" applyFill="1" applyBorder="1" applyAlignment="1" applyProtection="1">
      <alignment horizontal="center"/>
      <protection locked="0"/>
    </xf>
    <xf numFmtId="164" fontId="3" fillId="2" borderId="219" xfId="22" applyFont="1" applyFill="1" applyBorder="1" applyAlignment="1" applyProtection="1">
      <alignment horizontal="center"/>
      <protection locked="0"/>
    </xf>
    <xf numFmtId="164" fontId="3" fillId="2" borderId="77" xfId="22" applyFont="1" applyFill="1" applyBorder="1" applyAlignment="1" applyProtection="1" quotePrefix="1">
      <alignment horizontal="center"/>
      <protection locked="0"/>
    </xf>
    <xf numFmtId="164" fontId="3" fillId="2" borderId="219" xfId="22" applyFont="1" applyFill="1" applyBorder="1" applyAlignment="1" applyProtection="1" quotePrefix="1">
      <alignment horizontal="center"/>
      <protection locked="0"/>
    </xf>
    <xf numFmtId="164" fontId="3" fillId="2" borderId="182" xfId="22" applyFont="1" applyFill="1" applyBorder="1" applyAlignment="1" applyProtection="1">
      <alignment horizontal="center"/>
      <protection locked="0"/>
    </xf>
    <xf numFmtId="164" fontId="3" fillId="2" borderId="77" xfId="22" applyFont="1" applyFill="1" applyBorder="1" applyAlignment="1" applyProtection="1">
      <alignment horizontal="center"/>
      <protection locked="0"/>
    </xf>
    <xf numFmtId="164" fontId="3" fillId="2" borderId="219" xfId="22" applyFont="1" applyFill="1" applyBorder="1" applyAlignment="1" applyProtection="1">
      <alignment horizontal="center"/>
      <protection locked="0"/>
    </xf>
    <xf numFmtId="164" fontId="12" fillId="0" borderId="44" xfId="22" applyFont="1" applyBorder="1" applyAlignment="1" applyProtection="1" quotePrefix="1">
      <alignment horizontal="center"/>
      <protection/>
    </xf>
    <xf numFmtId="164" fontId="9" fillId="0" borderId="182" xfId="22" applyFont="1" applyBorder="1" applyAlignment="1">
      <alignment horizontal="center"/>
      <protection/>
    </xf>
    <xf numFmtId="164" fontId="12" fillId="0" borderId="12" xfId="22" applyFont="1" applyBorder="1" applyAlignment="1" applyProtection="1">
      <alignment horizontal="center"/>
      <protection/>
    </xf>
    <xf numFmtId="0" fontId="4" fillId="0" borderId="216" xfId="0" applyFont="1" applyBorder="1" applyAlignment="1" applyProtection="1">
      <alignment horizontal="left"/>
      <protection/>
    </xf>
    <xf numFmtId="164" fontId="0" fillId="0" borderId="2" xfId="22" applyFont="1" applyFill="1" applyBorder="1" applyAlignment="1">
      <alignment horizontal="left"/>
      <protection/>
    </xf>
    <xf numFmtId="0" fontId="7" fillId="0" borderId="218" xfId="0" applyFont="1" applyBorder="1" applyAlignment="1">
      <alignment horizontal="center"/>
    </xf>
    <xf numFmtId="0" fontId="2" fillId="0" borderId="205" xfId="0" applyFont="1" applyBorder="1" applyAlignment="1" applyProtection="1">
      <alignment horizontal="center"/>
      <protection locked="0"/>
    </xf>
    <xf numFmtId="165" fontId="9" fillId="0" borderId="6" xfId="22" applyNumberFormat="1" applyFont="1" applyFill="1" applyBorder="1" applyAlignment="1" applyProtection="1">
      <alignment horizontal="center"/>
      <protection locked="0"/>
    </xf>
    <xf numFmtId="164" fontId="3" fillId="2" borderId="182" xfId="22" applyFont="1" applyFill="1" applyBorder="1" applyAlignment="1" applyProtection="1" quotePrefix="1">
      <alignment horizontal="center"/>
      <protection locked="0"/>
    </xf>
    <xf numFmtId="164" fontId="17" fillId="0" borderId="20" xfId="22" applyFont="1" applyBorder="1" applyAlignment="1" quotePrefix="1">
      <alignment horizontal="center"/>
      <protection/>
    </xf>
    <xf numFmtId="0" fontId="20" fillId="0" borderId="51" xfId="21" applyFont="1" applyBorder="1" applyAlignment="1" applyProtection="1">
      <alignment horizontal="center"/>
      <protection/>
    </xf>
    <xf numFmtId="0" fontId="19" fillId="0" borderId="108" xfId="21" applyBorder="1" applyAlignment="1">
      <alignment horizontal="center"/>
      <protection/>
    </xf>
    <xf numFmtId="0" fontId="31" fillId="0" borderId="223" xfId="21" applyFont="1" applyBorder="1" applyAlignment="1" applyProtection="1">
      <alignment horizontal="center"/>
      <protection/>
    </xf>
    <xf numFmtId="0" fontId="19" fillId="0" borderId="224" xfId="21" applyBorder="1" applyAlignment="1">
      <alignment horizontal="center"/>
      <protection/>
    </xf>
    <xf numFmtId="0" fontId="30" fillId="4" borderId="225" xfId="21" applyFont="1" applyFill="1" applyBorder="1" applyAlignment="1" applyProtection="1">
      <alignment horizontal="center" vertical="center"/>
      <protection/>
    </xf>
    <xf numFmtId="0" fontId="19" fillId="4" borderId="225" xfId="21" applyFill="1" applyBorder="1" applyAlignment="1">
      <alignment horizontal="center" vertical="center"/>
      <protection/>
    </xf>
    <xf numFmtId="0" fontId="19" fillId="4" borderId="226" xfId="21" applyFill="1" applyBorder="1" applyAlignment="1">
      <alignment horizontal="center" vertical="center"/>
      <protection/>
    </xf>
    <xf numFmtId="0" fontId="0" fillId="2" borderId="22" xfId="21" applyFont="1" applyFill="1" applyBorder="1" applyAlignment="1" applyProtection="1">
      <alignment horizontal="left" indent="2"/>
      <protection locked="0"/>
    </xf>
    <xf numFmtId="0" fontId="19" fillId="2" borderId="182" xfId="21" applyFill="1" applyBorder="1" applyAlignment="1" applyProtection="1">
      <alignment horizontal="left" indent="2"/>
      <protection locked="0"/>
    </xf>
    <xf numFmtId="0" fontId="0" fillId="0" borderId="54" xfId="21" applyFont="1" applyBorder="1" applyAlignment="1" applyProtection="1">
      <alignment horizontal="left" indent="2"/>
      <protection locked="0"/>
    </xf>
    <xf numFmtId="0" fontId="0" fillId="0" borderId="210" xfId="21" applyFont="1" applyBorder="1" applyAlignment="1" applyProtection="1">
      <alignment horizontal="left" indent="2"/>
      <protection locked="0"/>
    </xf>
    <xf numFmtId="0" fontId="31" fillId="2" borderId="84" xfId="21" applyFont="1" applyFill="1" applyBorder="1" applyAlignment="1" applyProtection="1">
      <alignment horizontal="left" vertical="center" indent="2"/>
      <protection locked="0"/>
    </xf>
    <xf numFmtId="0" fontId="0" fillId="2" borderId="86" xfId="21" applyFont="1" applyFill="1" applyBorder="1" applyAlignment="1" applyProtection="1">
      <alignment horizontal="left" vertical="center" indent="2"/>
      <protection locked="0"/>
    </xf>
    <xf numFmtId="0" fontId="31" fillId="2" borderId="227" xfId="21" applyFont="1" applyFill="1" applyBorder="1" applyAlignment="1" applyProtection="1">
      <alignment horizontal="left" vertical="center" indent="2"/>
      <protection locked="0"/>
    </xf>
    <xf numFmtId="0" fontId="0" fillId="0" borderId="228" xfId="21" applyFont="1" applyBorder="1" applyAlignment="1" applyProtection="1">
      <alignment horizontal="left" vertical="center" indent="2"/>
      <protection locked="0"/>
    </xf>
    <xf numFmtId="0" fontId="0" fillId="0" borderId="229" xfId="21" applyFont="1" applyBorder="1" applyAlignment="1" applyProtection="1">
      <alignment horizontal="left" vertical="center" indent="2"/>
      <protection locked="0"/>
    </xf>
    <xf numFmtId="0" fontId="0" fillId="2" borderId="47" xfId="21" applyFont="1" applyFill="1" applyBorder="1" applyAlignment="1" applyProtection="1">
      <alignment horizontal="left" indent="2"/>
      <protection locked="0"/>
    </xf>
    <xf numFmtId="0" fontId="19" fillId="2" borderId="49" xfId="21" applyFill="1" applyBorder="1" applyAlignment="1" applyProtection="1">
      <alignment horizontal="left" indent="2"/>
      <protection locked="0"/>
    </xf>
    <xf numFmtId="0" fontId="0" fillId="0" borderId="18" xfId="21" applyFont="1" applyBorder="1" applyAlignment="1" applyProtection="1">
      <alignment horizontal="left" indent="2"/>
      <protection locked="0"/>
    </xf>
    <xf numFmtId="0" fontId="0" fillId="0" borderId="230" xfId="21" applyFont="1" applyBorder="1" applyAlignment="1" applyProtection="1">
      <alignment horizontal="left" indent="2"/>
      <protection locked="0"/>
    </xf>
    <xf numFmtId="0" fontId="14" fillId="0" borderId="231" xfId="21" applyFont="1" applyBorder="1" applyAlignment="1">
      <alignment horizontal="center"/>
      <protection/>
    </xf>
    <xf numFmtId="0" fontId="14" fillId="0" borderId="67" xfId="21" applyFont="1" applyBorder="1" applyAlignment="1">
      <alignment horizontal="center"/>
      <protection/>
    </xf>
    <xf numFmtId="0" fontId="31" fillId="2" borderId="149" xfId="21" applyFont="1" applyFill="1" applyBorder="1" applyAlignment="1">
      <alignment horizontal="center"/>
      <protection/>
    </xf>
    <xf numFmtId="0" fontId="19" fillId="0" borderId="96" xfId="21" applyBorder="1" applyAlignment="1">
      <alignment horizontal="center"/>
      <protection/>
    </xf>
    <xf numFmtId="0" fontId="19" fillId="0" borderId="97" xfId="21" applyBorder="1" applyAlignment="1">
      <alignment horizontal="center"/>
      <protection/>
    </xf>
    <xf numFmtId="0" fontId="14" fillId="0" borderId="232" xfId="21" applyFont="1" applyFill="1" applyBorder="1" applyAlignment="1" applyProtection="1">
      <alignment horizontal="left" indent="1"/>
      <protection/>
    </xf>
    <xf numFmtId="0" fontId="19" fillId="0" borderId="142" xfId="21" applyBorder="1" applyAlignment="1">
      <alignment horizontal="left" indent="1"/>
      <protection/>
    </xf>
    <xf numFmtId="14" fontId="32" fillId="2" borderId="142" xfId="21" applyNumberFormat="1" applyFont="1" applyFill="1" applyBorder="1" applyAlignment="1" applyProtection="1">
      <alignment horizontal="center"/>
      <protection locked="0"/>
    </xf>
    <xf numFmtId="0" fontId="20" fillId="0" borderId="142" xfId="21" applyFont="1" applyBorder="1" applyAlignment="1">
      <alignment/>
      <protection/>
    </xf>
    <xf numFmtId="20" fontId="31" fillId="2" borderId="142" xfId="21" applyNumberFormat="1" applyFont="1" applyFill="1" applyBorder="1" applyAlignment="1">
      <alignment horizontal="center"/>
      <protection/>
    </xf>
    <xf numFmtId="0" fontId="0" fillId="2" borderId="142" xfId="21" applyFont="1" applyFill="1" applyBorder="1" applyAlignment="1">
      <alignment horizontal="center"/>
      <protection/>
    </xf>
    <xf numFmtId="0" fontId="0" fillId="2" borderId="89" xfId="21" applyFont="1" applyFill="1" applyBorder="1" applyAlignment="1">
      <alignment horizontal="center"/>
      <protection/>
    </xf>
    <xf numFmtId="0" fontId="14" fillId="0" borderId="233" xfId="21" applyFont="1" applyFill="1" applyBorder="1" applyAlignment="1" applyProtection="1">
      <alignment horizontal="left" indent="1"/>
      <protection/>
    </xf>
    <xf numFmtId="0" fontId="19" fillId="0" borderId="92" xfId="21" applyBorder="1" applyAlignment="1">
      <alignment horizontal="left" indent="1"/>
      <protection/>
    </xf>
    <xf numFmtId="0" fontId="31" fillId="2" borderId="234" xfId="21" applyFont="1" applyFill="1" applyBorder="1" applyAlignment="1" applyProtection="1">
      <alignment horizontal="center"/>
      <protection locked="0"/>
    </xf>
    <xf numFmtId="0" fontId="0" fillId="0" borderId="92" xfId="21" applyFont="1" applyBorder="1" applyAlignment="1">
      <alignment horizontal="center"/>
      <protection/>
    </xf>
    <xf numFmtId="0" fontId="0" fillId="0" borderId="93" xfId="21" applyFont="1" applyBorder="1" applyAlignment="1">
      <alignment horizontal="center"/>
      <protection/>
    </xf>
    <xf numFmtId="0" fontId="14" fillId="0" borderId="231" xfId="21" applyFont="1" applyFill="1" applyBorder="1" applyAlignment="1" applyProtection="1">
      <alignment horizontal="left" indent="1"/>
      <protection/>
    </xf>
    <xf numFmtId="0" fontId="19" fillId="0" borderId="67" xfId="21" applyBorder="1" applyAlignment="1">
      <alignment horizontal="left" indent="1"/>
      <protection/>
    </xf>
    <xf numFmtId="14" fontId="32" fillId="2" borderId="149" xfId="21" applyNumberFormat="1" applyFont="1" applyFill="1" applyBorder="1" applyAlignment="1" applyProtection="1">
      <alignment horizontal="center"/>
      <protection/>
    </xf>
    <xf numFmtId="14" fontId="20" fillId="2" borderId="96" xfId="21" applyNumberFormat="1" applyFont="1" applyFill="1" applyBorder="1" applyAlignment="1">
      <alignment horizontal="center"/>
      <protection/>
    </xf>
    <xf numFmtId="0" fontId="20" fillId="0" borderId="96" xfId="21" applyFont="1" applyBorder="1" applyAlignment="1">
      <alignment horizontal="center"/>
      <protection/>
    </xf>
    <xf numFmtId="49" fontId="0" fillId="2" borderId="22" xfId="21" applyNumberFormat="1" applyFont="1" applyFill="1" applyBorder="1" applyAlignment="1" applyProtection="1">
      <alignment horizontal="left" indent="2"/>
      <protection locked="0"/>
    </xf>
    <xf numFmtId="0" fontId="30" fillId="8" borderId="225" xfId="21" applyFont="1" applyFill="1" applyBorder="1" applyAlignment="1" applyProtection="1">
      <alignment horizontal="left" vertical="center" indent="2"/>
      <protection/>
    </xf>
    <xf numFmtId="0" fontId="19" fillId="0" borderId="225" xfId="21" applyBorder="1" applyAlignment="1">
      <alignment horizontal="left" vertical="center" indent="2"/>
      <protection/>
    </xf>
    <xf numFmtId="0" fontId="19" fillId="0" borderId="235" xfId="21" applyBorder="1" applyAlignment="1">
      <alignment horizontal="left" vertical="center" indent="2"/>
      <protection/>
    </xf>
    <xf numFmtId="0" fontId="31" fillId="2" borderId="54" xfId="21" applyFont="1" applyFill="1" applyBorder="1" applyAlignment="1" applyProtection="1">
      <alignment/>
      <protection locked="0"/>
    </xf>
    <xf numFmtId="0" fontId="0" fillId="0" borderId="54" xfId="21" applyFont="1" applyBorder="1" applyAlignment="1" applyProtection="1">
      <alignment/>
      <protection locked="0"/>
    </xf>
    <xf numFmtId="0" fontId="0" fillId="0" borderId="197" xfId="21" applyFont="1" applyBorder="1" applyAlignment="1" applyProtection="1">
      <alignment/>
      <protection locked="0"/>
    </xf>
    <xf numFmtId="0" fontId="31" fillId="2" borderId="197" xfId="21" applyFont="1" applyFill="1" applyBorder="1" applyAlignment="1" applyProtection="1">
      <alignment/>
      <protection locked="0"/>
    </xf>
    <xf numFmtId="180" fontId="31" fillId="2" borderId="54" xfId="21" applyNumberFormat="1" applyFont="1" applyFill="1" applyBorder="1" applyAlignment="1" applyProtection="1">
      <alignment horizontal="left"/>
      <protection locked="0"/>
    </xf>
    <xf numFmtId="180" fontId="0" fillId="0" borderId="54" xfId="21" applyNumberFormat="1" applyFont="1" applyBorder="1" applyAlignment="1" applyProtection="1">
      <alignment horizontal="left"/>
      <protection locked="0"/>
    </xf>
    <xf numFmtId="20" fontId="31" fillId="2" borderId="54" xfId="21" applyNumberFormat="1" applyFont="1" applyFill="1" applyBorder="1" applyAlignment="1" applyProtection="1">
      <alignment/>
      <protection locked="0"/>
    </xf>
    <xf numFmtId="0" fontId="31" fillId="2" borderId="22" xfId="21" applyFont="1" applyFill="1" applyBorder="1" applyAlignment="1" applyProtection="1">
      <alignment horizontal="left" vertical="center" indent="2"/>
      <protection locked="0"/>
    </xf>
    <xf numFmtId="0" fontId="0" fillId="0" borderId="54" xfId="21" applyFont="1" applyBorder="1" applyAlignment="1" applyProtection="1">
      <alignment horizontal="left" vertical="center" indent="2"/>
      <protection locked="0"/>
    </xf>
    <xf numFmtId="0" fontId="0" fillId="0" borderId="197" xfId="21" applyFont="1" applyBorder="1" applyAlignment="1" applyProtection="1">
      <alignment horizontal="left" vertical="center" indent="2"/>
      <protection locked="0"/>
    </xf>
    <xf numFmtId="0" fontId="0" fillId="2" borderId="22" xfId="21" applyFont="1" applyFill="1" applyBorder="1" applyAlignment="1" applyProtection="1">
      <alignment horizontal="left"/>
      <protection locked="0"/>
    </xf>
    <xf numFmtId="0" fontId="19" fillId="2" borderId="182" xfId="21" applyFill="1" applyBorder="1" applyAlignment="1" applyProtection="1">
      <alignment/>
      <protection locked="0"/>
    </xf>
    <xf numFmtId="0" fontId="0" fillId="2" borderId="182" xfId="21" applyFont="1" applyFill="1" applyBorder="1" applyAlignment="1" applyProtection="1">
      <alignment horizontal="left" vertical="center" indent="2"/>
      <protection locked="0"/>
    </xf>
    <xf numFmtId="0" fontId="0" fillId="2" borderId="182" xfId="21" applyFont="1" applyFill="1" applyBorder="1" applyAlignment="1" applyProtection="1">
      <alignment horizontal="left"/>
      <protection locked="0"/>
    </xf>
  </cellXfs>
  <cellStyles count="14">
    <cellStyle name="Normal" xfId="0"/>
    <cellStyle name="Followed Hyperlink" xfId="15"/>
    <cellStyle name="Comma" xfId="16"/>
    <cellStyle name="Hyperlink" xfId="17"/>
    <cellStyle name="Määrittämätön" xfId="18"/>
    <cellStyle name="Normaali_Cup-arvonta_all" xfId="19"/>
    <cellStyle name="Normaali_Joukkueet_arvonta_kopio1" xfId="20"/>
    <cellStyle name="Normaali_Joukkuetulokset" xfId="21"/>
    <cellStyle name="Normaali_LohkoKaavio_4-5_makrot" xfId="22"/>
    <cellStyle name="Normal 2" xfId="23"/>
    <cellStyle name="Percent" xfId="24"/>
    <cellStyle name="Comma [0]" xfId="25"/>
    <cellStyle name="Currency [0]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AI153"/>
  <sheetViews>
    <sheetView workbookViewId="0" topLeftCell="A1">
      <selection activeCell="S20" sqref="S20:T20"/>
    </sheetView>
  </sheetViews>
  <sheetFormatPr defaultColWidth="9.140625" defaultRowHeight="12.75"/>
  <cols>
    <col min="1" max="1" width="1.8515625" style="0" customWidth="1"/>
    <col min="2" max="2" width="6.00390625" style="0" customWidth="1"/>
    <col min="3" max="3" width="21.140625" style="0" customWidth="1"/>
    <col min="4" max="4" width="18.7109375" style="0" customWidth="1"/>
    <col min="5" max="18" width="3.8515625" style="0" customWidth="1"/>
    <col min="19" max="19" width="2.8515625" style="0" customWidth="1"/>
    <col min="20" max="20" width="2.7109375" style="0" customWidth="1"/>
    <col min="21" max="21" width="2.00390625" style="0" customWidth="1"/>
    <col min="22" max="25" width="3.421875" style="0" customWidth="1"/>
    <col min="26" max="35" width="2.7109375" style="0" customWidth="1"/>
  </cols>
  <sheetData>
    <row r="1" spans="2:20" ht="16.5" thickTop="1">
      <c r="B1" s="1"/>
      <c r="C1" s="2" t="s">
        <v>0</v>
      </c>
      <c r="D1" s="3"/>
      <c r="E1" s="3"/>
      <c r="F1" s="3"/>
      <c r="G1" s="4"/>
      <c r="H1" s="3"/>
      <c r="I1" s="5" t="s">
        <v>1</v>
      </c>
      <c r="J1" s="6"/>
      <c r="K1" s="556" t="s">
        <v>2</v>
      </c>
      <c r="L1" s="557"/>
      <c r="M1" s="557"/>
      <c r="N1" s="558"/>
      <c r="O1" s="559" t="s">
        <v>3</v>
      </c>
      <c r="P1" s="560"/>
      <c r="Q1" s="560"/>
      <c r="R1" s="594">
        <v>1</v>
      </c>
      <c r="S1" s="595"/>
      <c r="T1" s="596"/>
    </row>
    <row r="2" spans="2:20" ht="16.5" thickBot="1">
      <c r="B2" s="7"/>
      <c r="C2" s="8" t="s">
        <v>4</v>
      </c>
      <c r="D2" s="9" t="s">
        <v>5</v>
      </c>
      <c r="E2" s="551">
        <v>1</v>
      </c>
      <c r="F2" s="521"/>
      <c r="G2" s="522"/>
      <c r="H2" s="552" t="s">
        <v>6</v>
      </c>
      <c r="I2" s="553"/>
      <c r="J2" s="553"/>
      <c r="K2" s="568">
        <v>40615</v>
      </c>
      <c r="L2" s="568"/>
      <c r="M2" s="568"/>
      <c r="N2" s="569"/>
      <c r="O2" s="10" t="s">
        <v>7</v>
      </c>
      <c r="P2" s="11"/>
      <c r="Q2" s="11"/>
      <c r="R2" s="545" t="s">
        <v>114</v>
      </c>
      <c r="S2" s="545"/>
      <c r="T2" s="546"/>
    </row>
    <row r="3" spans="2:24" ht="15.75" thickTop="1">
      <c r="B3" s="12"/>
      <c r="C3" s="13" t="s">
        <v>8</v>
      </c>
      <c r="D3" s="14" t="s">
        <v>9</v>
      </c>
      <c r="E3" s="590" t="s">
        <v>10</v>
      </c>
      <c r="F3" s="591"/>
      <c r="G3" s="590" t="s">
        <v>11</v>
      </c>
      <c r="H3" s="591"/>
      <c r="I3" s="590" t="s">
        <v>12</v>
      </c>
      <c r="J3" s="591"/>
      <c r="K3" s="590" t="s">
        <v>13</v>
      </c>
      <c r="L3" s="591"/>
      <c r="M3" s="590"/>
      <c r="N3" s="591"/>
      <c r="O3" s="15" t="s">
        <v>14</v>
      </c>
      <c r="P3" s="16" t="s">
        <v>15</v>
      </c>
      <c r="Q3" s="17" t="s">
        <v>16</v>
      </c>
      <c r="R3" s="18"/>
      <c r="S3" s="592" t="s">
        <v>17</v>
      </c>
      <c r="T3" s="593"/>
      <c r="V3" s="19" t="s">
        <v>18</v>
      </c>
      <c r="W3" s="20"/>
      <c r="X3" s="21" t="s">
        <v>19</v>
      </c>
    </row>
    <row r="4" spans="2:24" ht="18" customHeight="1">
      <c r="B4" s="22" t="s">
        <v>10</v>
      </c>
      <c r="C4" s="23" t="s">
        <v>20</v>
      </c>
      <c r="D4" s="24" t="s">
        <v>21</v>
      </c>
      <c r="E4" s="25"/>
      <c r="F4" s="26"/>
      <c r="G4" s="27">
        <f>+Q14</f>
        <v>3</v>
      </c>
      <c r="H4" s="28">
        <f>+R14</f>
        <v>0</v>
      </c>
      <c r="I4" s="27">
        <f>Q10</f>
        <v>3</v>
      </c>
      <c r="J4" s="28">
        <f>R10</f>
        <v>0</v>
      </c>
      <c r="K4" s="27">
        <f>Q12</f>
        <v>3</v>
      </c>
      <c r="L4" s="28">
        <f>R12</f>
        <v>0</v>
      </c>
      <c r="M4" s="27"/>
      <c r="N4" s="28"/>
      <c r="O4" s="29">
        <f>IF(SUM(E4:N4)=0,"",COUNTIF(F4:F7,"3"))</f>
        <v>3</v>
      </c>
      <c r="P4" s="30">
        <f>IF(SUM(F4:O4)=0,"",COUNTIF(E4:E7,"3"))</f>
        <v>0</v>
      </c>
      <c r="Q4" s="31">
        <f>IF(SUM(E4:N4)=0,"",SUM(F4:F7))</f>
        <v>9</v>
      </c>
      <c r="R4" s="32">
        <f>IF(SUM(E4:N4)=0,"",SUM(E4:E7))</f>
        <v>0</v>
      </c>
      <c r="S4" s="586">
        <v>1</v>
      </c>
      <c r="T4" s="587"/>
      <c r="V4" s="33">
        <f>+V10+V12+V14</f>
        <v>99</v>
      </c>
      <c r="W4" s="34">
        <f>+W10+W12+W14</f>
        <v>35</v>
      </c>
      <c r="X4" s="35">
        <f>+V4-W4</f>
        <v>64</v>
      </c>
    </row>
    <row r="5" spans="2:24" ht="18" customHeight="1">
      <c r="B5" s="36" t="s">
        <v>11</v>
      </c>
      <c r="C5" s="23" t="s">
        <v>71</v>
      </c>
      <c r="D5" s="37" t="s">
        <v>53</v>
      </c>
      <c r="E5" s="38">
        <f>+R14</f>
        <v>0</v>
      </c>
      <c r="F5" s="39">
        <f>+Q14</f>
        <v>3</v>
      </c>
      <c r="G5" s="40"/>
      <c r="H5" s="41"/>
      <c r="I5" s="38">
        <f>Q13</f>
        <v>3</v>
      </c>
      <c r="J5" s="39">
        <f>R13</f>
        <v>0</v>
      </c>
      <c r="K5" s="38">
        <f>Q11</f>
        <v>3</v>
      </c>
      <c r="L5" s="39">
        <f>R11</f>
        <v>0</v>
      </c>
      <c r="M5" s="38"/>
      <c r="N5" s="39"/>
      <c r="O5" s="29">
        <f>IF(SUM(E5:N5)=0,"",COUNTIF(H4:H7,"3"))</f>
        <v>2</v>
      </c>
      <c r="P5" s="30">
        <f>IF(SUM(F5:O5)=0,"",COUNTIF(G4:G7,"3"))</f>
        <v>1</v>
      </c>
      <c r="Q5" s="31">
        <f>IF(SUM(E5:N5)=0,"",SUM(H4:H7))</f>
        <v>6</v>
      </c>
      <c r="R5" s="32">
        <f>IF(SUM(E5:N5)=0,"",SUM(G4:G7))</f>
        <v>3</v>
      </c>
      <c r="S5" s="586">
        <v>2</v>
      </c>
      <c r="T5" s="587"/>
      <c r="V5" s="33">
        <f>+V11+V13+W14</f>
        <v>82</v>
      </c>
      <c r="W5" s="34">
        <f>+W11+W13+V14</f>
        <v>64</v>
      </c>
      <c r="X5" s="35">
        <f>+V5-W5</f>
        <v>18</v>
      </c>
    </row>
    <row r="6" spans="2:24" ht="18" customHeight="1">
      <c r="B6" s="36" t="s">
        <v>12</v>
      </c>
      <c r="C6" s="23" t="s">
        <v>54</v>
      </c>
      <c r="D6" s="37" t="s">
        <v>47</v>
      </c>
      <c r="E6" s="38">
        <f>+R10</f>
        <v>0</v>
      </c>
      <c r="F6" s="39">
        <f>+Q10</f>
        <v>3</v>
      </c>
      <c r="G6" s="38">
        <f>R13</f>
        <v>0</v>
      </c>
      <c r="H6" s="39">
        <f>Q13</f>
        <v>3</v>
      </c>
      <c r="I6" s="40"/>
      <c r="J6" s="41"/>
      <c r="K6" s="38">
        <f>Q15</f>
        <v>3</v>
      </c>
      <c r="L6" s="39">
        <f>R15</f>
        <v>0</v>
      </c>
      <c r="M6" s="38"/>
      <c r="N6" s="39"/>
      <c r="O6" s="29">
        <f>IF(SUM(E6:N6)=0,"",COUNTIF(J4:J7,"3"))</f>
        <v>1</v>
      </c>
      <c r="P6" s="30">
        <f>IF(SUM(F6:O6)=0,"",COUNTIF(I4:I7,"3"))</f>
        <v>2</v>
      </c>
      <c r="Q6" s="31">
        <f>IF(SUM(E6:N6)=0,"",SUM(J4:J7))</f>
        <v>3</v>
      </c>
      <c r="R6" s="32">
        <f>IF(SUM(E6:N6)=0,"",SUM(I4:I7))</f>
        <v>6</v>
      </c>
      <c r="S6" s="586">
        <v>3</v>
      </c>
      <c r="T6" s="587"/>
      <c r="V6" s="33">
        <f>+W10+W13+V15</f>
        <v>65</v>
      </c>
      <c r="W6" s="34">
        <f>+V10+V13+W15</f>
        <v>83</v>
      </c>
      <c r="X6" s="35">
        <f>+V6-W6</f>
        <v>-18</v>
      </c>
    </row>
    <row r="7" spans="2:24" ht="18" customHeight="1" thickBot="1">
      <c r="B7" s="42" t="s">
        <v>13</v>
      </c>
      <c r="C7" s="43" t="s">
        <v>59</v>
      </c>
      <c r="D7" s="44" t="s">
        <v>49</v>
      </c>
      <c r="E7" s="45">
        <f>R12</f>
        <v>0</v>
      </c>
      <c r="F7" s="46">
        <f>Q12</f>
        <v>3</v>
      </c>
      <c r="G7" s="45">
        <f>R11</f>
        <v>0</v>
      </c>
      <c r="H7" s="46">
        <f>Q11</f>
        <v>3</v>
      </c>
      <c r="I7" s="45">
        <f>R15</f>
        <v>0</v>
      </c>
      <c r="J7" s="46">
        <f>Q15</f>
        <v>3</v>
      </c>
      <c r="K7" s="47"/>
      <c r="L7" s="48"/>
      <c r="M7" s="45"/>
      <c r="N7" s="46"/>
      <c r="O7" s="49">
        <f>IF(SUM(E7:N7)=0,"",COUNTIF(L4:L7,"3"))</f>
        <v>0</v>
      </c>
      <c r="P7" s="50">
        <f>IF(SUM(F7:O7)=0,"",COUNTIF(K4:K7,"3"))</f>
        <v>3</v>
      </c>
      <c r="Q7" s="51">
        <f>IF(SUM(E7:N8)=0,"",SUM(L4:L7))</f>
        <v>0</v>
      </c>
      <c r="R7" s="52">
        <f>IF(SUM(E7:N7)=0,"",SUM(K4:K7))</f>
        <v>9</v>
      </c>
      <c r="S7" s="588">
        <v>4</v>
      </c>
      <c r="T7" s="589"/>
      <c r="V7" s="33">
        <f>+W11+W12+W15</f>
        <v>35</v>
      </c>
      <c r="W7" s="34">
        <f>+V11+V12+V15</f>
        <v>99</v>
      </c>
      <c r="X7" s="35">
        <f>+V7-W7</f>
        <v>-64</v>
      </c>
    </row>
    <row r="8" spans="2:25" ht="18" customHeight="1" thickTop="1">
      <c r="B8" s="53"/>
      <c r="C8" s="54" t="s">
        <v>28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57"/>
      <c r="V8" s="58"/>
      <c r="W8" s="59" t="s">
        <v>29</v>
      </c>
      <c r="X8" s="60">
        <f>SUM(X4:X7)</f>
        <v>0</v>
      </c>
      <c r="Y8" s="59" t="str">
        <f>IF(X8=0,"OK","Virhe")</f>
        <v>OK</v>
      </c>
    </row>
    <row r="9" spans="2:24" ht="18" customHeight="1" thickBot="1">
      <c r="B9" s="61"/>
      <c r="C9" s="62" t="s">
        <v>30</v>
      </c>
      <c r="D9" s="63"/>
      <c r="E9" s="63"/>
      <c r="F9" s="64"/>
      <c r="G9" s="566" t="s">
        <v>31</v>
      </c>
      <c r="H9" s="555"/>
      <c r="I9" s="554" t="s">
        <v>32</v>
      </c>
      <c r="J9" s="555"/>
      <c r="K9" s="554" t="s">
        <v>33</v>
      </c>
      <c r="L9" s="555"/>
      <c r="M9" s="554" t="s">
        <v>34</v>
      </c>
      <c r="N9" s="555"/>
      <c r="O9" s="554" t="s">
        <v>35</v>
      </c>
      <c r="P9" s="555"/>
      <c r="Q9" s="572" t="s">
        <v>36</v>
      </c>
      <c r="R9" s="573"/>
      <c r="T9" s="65"/>
      <c r="V9" s="66" t="s">
        <v>18</v>
      </c>
      <c r="W9" s="67"/>
      <c r="X9" s="21" t="s">
        <v>19</v>
      </c>
    </row>
    <row r="10" spans="2:35" ht="18" customHeight="1">
      <c r="B10" s="68" t="s">
        <v>37</v>
      </c>
      <c r="C10" s="69" t="str">
        <f>IF(C4&gt;"",C4,"")</f>
        <v>Miikka O`Connor</v>
      </c>
      <c r="D10" s="70" t="str">
        <f>IF(C6&gt;"",C6,"")</f>
        <v>Rolands Jansons</v>
      </c>
      <c r="E10" s="55"/>
      <c r="F10" s="71"/>
      <c r="G10" s="584">
        <v>4</v>
      </c>
      <c r="H10" s="585"/>
      <c r="I10" s="580">
        <v>3</v>
      </c>
      <c r="J10" s="581"/>
      <c r="K10" s="580">
        <v>4</v>
      </c>
      <c r="L10" s="581"/>
      <c r="M10" s="580"/>
      <c r="N10" s="581"/>
      <c r="O10" s="582"/>
      <c r="P10" s="581"/>
      <c r="Q10" s="72">
        <f aca="true" t="shared" si="0" ref="Q10:Q15">IF(COUNT(G10:O10)=0,"",COUNTIF(G10:O10,"&gt;=0"))</f>
        <v>3</v>
      </c>
      <c r="R10" s="73">
        <f aca="true" t="shared" si="1" ref="R10:R15">IF(COUNT(G10:O10)=0,"",(IF(LEFT(G10,1)="-",1,0)+IF(LEFT(I10,1)="-",1,0)+IF(LEFT(K10,1)="-",1,0)+IF(LEFT(M10,1)="-",1,0)+IF(LEFT(O10,1)="-",1,0)))</f>
        <v>0</v>
      </c>
      <c r="S10" s="74"/>
      <c r="T10" s="75"/>
      <c r="V10" s="76">
        <f aca="true" t="shared" si="2" ref="V10:W15">+Z10+AB10+AD10+AF10+AH10</f>
        <v>33</v>
      </c>
      <c r="W10" s="77">
        <f t="shared" si="2"/>
        <v>11</v>
      </c>
      <c r="X10" s="78">
        <f aca="true" t="shared" si="3" ref="X10:X15">+V10-W10</f>
        <v>22</v>
      </c>
      <c r="Z10" s="79">
        <f>IF(G10="",0,IF(LEFT(G10,1)="-",ABS(G10),(IF(G10&gt;9,G10+2,11))))</f>
        <v>11</v>
      </c>
      <c r="AA10" s="80">
        <f aca="true" t="shared" si="4" ref="AA10:AA15">IF(G10="",0,IF(LEFT(G10,1)="-",(IF(ABS(G10)&gt;9,(ABS(G10)+2),11)),G10))</f>
        <v>4</v>
      </c>
      <c r="AB10" s="79">
        <f>IF(I10="",0,IF(LEFT(I10,1)="-",ABS(I10),(IF(I10&gt;9,I10+2,11))))</f>
        <v>11</v>
      </c>
      <c r="AC10" s="80">
        <f aca="true" t="shared" si="5" ref="AC10:AC15">IF(I10="",0,IF(LEFT(I10,1)="-",(IF(ABS(I10)&gt;9,(ABS(I10)+2),11)),I10))</f>
        <v>3</v>
      </c>
      <c r="AD10" s="79">
        <f>IF(K10="",0,IF(LEFT(K10,1)="-",ABS(K10),(IF(K10&gt;9,K10+2,11))))</f>
        <v>11</v>
      </c>
      <c r="AE10" s="80">
        <f aca="true" t="shared" si="6" ref="AE10:AE15">IF(K10="",0,IF(LEFT(K10,1)="-",(IF(ABS(K10)&gt;9,(ABS(K10)+2),11)),K10))</f>
        <v>4</v>
      </c>
      <c r="AF10" s="79">
        <f>IF(M10="",0,IF(LEFT(M10,1)="-",ABS(M10),(IF(M10&gt;9,M10+2,11))))</f>
        <v>0</v>
      </c>
      <c r="AG10" s="80">
        <f aca="true" t="shared" si="7" ref="AG10:AG15">IF(M10="",0,IF(LEFT(M10,1)="-",(IF(ABS(M10)&gt;9,(ABS(M10)+2),11)),M10))</f>
        <v>0</v>
      </c>
      <c r="AH10" s="79">
        <f aca="true" t="shared" si="8" ref="AH10:AH15">IF(O10="",0,IF(LEFT(O10,1)="-",ABS(O10),(IF(O10&gt;9,O10+2,11))))</f>
        <v>0</v>
      </c>
      <c r="AI10" s="80">
        <f aca="true" t="shared" si="9" ref="AI10:AI15">IF(O10="",0,IF(LEFT(O10,1)="-",(IF(ABS(O10)&gt;9,(ABS(O10)+2),11)),O10))</f>
        <v>0</v>
      </c>
    </row>
    <row r="11" spans="2:35" ht="18" customHeight="1">
      <c r="B11" s="68" t="s">
        <v>38</v>
      </c>
      <c r="C11" s="69" t="str">
        <f>IF(C5&gt;"",C5,"")</f>
        <v>Konsta Kollanus</v>
      </c>
      <c r="D11" s="81" t="str">
        <f>IF(C7&gt;"",C7,"")</f>
        <v>Arttu Vartiainen</v>
      </c>
      <c r="E11" s="82"/>
      <c r="F11" s="71"/>
      <c r="G11" s="574">
        <v>3</v>
      </c>
      <c r="H11" s="575"/>
      <c r="I11" s="574">
        <v>3</v>
      </c>
      <c r="J11" s="575"/>
      <c r="K11" s="574">
        <v>4</v>
      </c>
      <c r="L11" s="575"/>
      <c r="M11" s="574"/>
      <c r="N11" s="575"/>
      <c r="O11" s="574"/>
      <c r="P11" s="575"/>
      <c r="Q11" s="72">
        <f t="shared" si="0"/>
        <v>3</v>
      </c>
      <c r="R11" s="73">
        <f t="shared" si="1"/>
        <v>0</v>
      </c>
      <c r="S11" s="83"/>
      <c r="T11" s="84"/>
      <c r="V11" s="76">
        <f t="shared" si="2"/>
        <v>33</v>
      </c>
      <c r="W11" s="77">
        <f t="shared" si="2"/>
        <v>10</v>
      </c>
      <c r="X11" s="78">
        <f t="shared" si="3"/>
        <v>23</v>
      </c>
      <c r="Z11" s="85">
        <f>IF(G11="",0,IF(LEFT(G11,1)="-",ABS(G11),(IF(G11&gt;9,G11+2,11))))</f>
        <v>11</v>
      </c>
      <c r="AA11" s="86">
        <f t="shared" si="4"/>
        <v>3</v>
      </c>
      <c r="AB11" s="85">
        <f>IF(I11="",0,IF(LEFT(I11,1)="-",ABS(I11),(IF(I11&gt;9,I11+2,11))))</f>
        <v>11</v>
      </c>
      <c r="AC11" s="86">
        <f t="shared" si="5"/>
        <v>3</v>
      </c>
      <c r="AD11" s="85">
        <f>IF(K11="",0,IF(LEFT(K11,1)="-",ABS(K11),(IF(K11&gt;9,K11+2,11))))</f>
        <v>11</v>
      </c>
      <c r="AE11" s="86">
        <f t="shared" si="6"/>
        <v>4</v>
      </c>
      <c r="AF11" s="85">
        <f>IF(M11="",0,IF(LEFT(M11,1)="-",ABS(M11),(IF(M11&gt;9,M11+2,11))))</f>
        <v>0</v>
      </c>
      <c r="AG11" s="86">
        <f t="shared" si="7"/>
        <v>0</v>
      </c>
      <c r="AH11" s="85">
        <f t="shared" si="8"/>
        <v>0</v>
      </c>
      <c r="AI11" s="86">
        <f t="shared" si="9"/>
        <v>0</v>
      </c>
    </row>
    <row r="12" spans="2:35" ht="18" customHeight="1" thickBot="1">
      <c r="B12" s="68" t="s">
        <v>39</v>
      </c>
      <c r="C12" s="87" t="str">
        <f>IF(C4&gt;"",C4,"")</f>
        <v>Miikka O`Connor</v>
      </c>
      <c r="D12" s="88" t="str">
        <f>IF(C7&gt;"",C7,"")</f>
        <v>Arttu Vartiainen</v>
      </c>
      <c r="E12" s="63"/>
      <c r="F12" s="64"/>
      <c r="G12" s="578">
        <v>1</v>
      </c>
      <c r="H12" s="579"/>
      <c r="I12" s="578">
        <v>3</v>
      </c>
      <c r="J12" s="579"/>
      <c r="K12" s="578">
        <v>4</v>
      </c>
      <c r="L12" s="579"/>
      <c r="M12" s="578"/>
      <c r="N12" s="579"/>
      <c r="O12" s="578"/>
      <c r="P12" s="579"/>
      <c r="Q12" s="72">
        <f t="shared" si="0"/>
        <v>3</v>
      </c>
      <c r="R12" s="73">
        <f t="shared" si="1"/>
        <v>0</v>
      </c>
      <c r="S12" s="83"/>
      <c r="T12" s="84"/>
      <c r="V12" s="76">
        <f t="shared" si="2"/>
        <v>33</v>
      </c>
      <c r="W12" s="77">
        <f t="shared" si="2"/>
        <v>8</v>
      </c>
      <c r="X12" s="78">
        <f t="shared" si="3"/>
        <v>25</v>
      </c>
      <c r="Z12" s="85">
        <f aca="true" t="shared" si="10" ref="Z12:AF15">IF(G12="",0,IF(LEFT(G12,1)="-",ABS(G12),(IF(G12&gt;9,G12+2,11))))</f>
        <v>11</v>
      </c>
      <c r="AA12" s="86">
        <f t="shared" si="4"/>
        <v>1</v>
      </c>
      <c r="AB12" s="85">
        <f t="shared" si="10"/>
        <v>11</v>
      </c>
      <c r="AC12" s="86">
        <f t="shared" si="5"/>
        <v>3</v>
      </c>
      <c r="AD12" s="85">
        <f t="shared" si="10"/>
        <v>11</v>
      </c>
      <c r="AE12" s="86">
        <f t="shared" si="6"/>
        <v>4</v>
      </c>
      <c r="AF12" s="85">
        <f t="shared" si="10"/>
        <v>0</v>
      </c>
      <c r="AG12" s="86">
        <f t="shared" si="7"/>
        <v>0</v>
      </c>
      <c r="AH12" s="85">
        <f t="shared" si="8"/>
        <v>0</v>
      </c>
      <c r="AI12" s="86">
        <f t="shared" si="9"/>
        <v>0</v>
      </c>
    </row>
    <row r="13" spans="2:35" ht="18" customHeight="1">
      <c r="B13" s="68" t="s">
        <v>40</v>
      </c>
      <c r="C13" s="69" t="str">
        <f>IF(C5&gt;"",C5,"")</f>
        <v>Konsta Kollanus</v>
      </c>
      <c r="D13" s="81" t="str">
        <f>IF(C6&gt;"",C6,"")</f>
        <v>Rolands Jansons</v>
      </c>
      <c r="E13" s="55"/>
      <c r="F13" s="71"/>
      <c r="G13" s="580">
        <v>6</v>
      </c>
      <c r="H13" s="581"/>
      <c r="I13" s="580">
        <v>6</v>
      </c>
      <c r="J13" s="581"/>
      <c r="K13" s="580">
        <v>9</v>
      </c>
      <c r="L13" s="581"/>
      <c r="M13" s="580"/>
      <c r="N13" s="581"/>
      <c r="O13" s="580"/>
      <c r="P13" s="581"/>
      <c r="Q13" s="72">
        <f t="shared" si="0"/>
        <v>3</v>
      </c>
      <c r="R13" s="73">
        <f t="shared" si="1"/>
        <v>0</v>
      </c>
      <c r="S13" s="83"/>
      <c r="T13" s="84"/>
      <c r="V13" s="76">
        <f t="shared" si="2"/>
        <v>33</v>
      </c>
      <c r="W13" s="77">
        <f t="shared" si="2"/>
        <v>21</v>
      </c>
      <c r="X13" s="78">
        <f t="shared" si="3"/>
        <v>12</v>
      </c>
      <c r="Z13" s="85">
        <f t="shared" si="10"/>
        <v>11</v>
      </c>
      <c r="AA13" s="86">
        <f t="shared" si="4"/>
        <v>6</v>
      </c>
      <c r="AB13" s="85">
        <f t="shared" si="10"/>
        <v>11</v>
      </c>
      <c r="AC13" s="86">
        <f t="shared" si="5"/>
        <v>6</v>
      </c>
      <c r="AD13" s="85">
        <f t="shared" si="10"/>
        <v>11</v>
      </c>
      <c r="AE13" s="86">
        <f t="shared" si="6"/>
        <v>9</v>
      </c>
      <c r="AF13" s="85">
        <f t="shared" si="10"/>
        <v>0</v>
      </c>
      <c r="AG13" s="86">
        <f t="shared" si="7"/>
        <v>0</v>
      </c>
      <c r="AH13" s="85">
        <f t="shared" si="8"/>
        <v>0</v>
      </c>
      <c r="AI13" s="86">
        <f t="shared" si="9"/>
        <v>0</v>
      </c>
    </row>
    <row r="14" spans="2:35" ht="18" customHeight="1">
      <c r="B14" s="68" t="s">
        <v>41</v>
      </c>
      <c r="C14" s="69" t="str">
        <f>IF(C4&gt;"",C4,"")</f>
        <v>Miikka O`Connor</v>
      </c>
      <c r="D14" s="81" t="str">
        <f>IF(C5&gt;"",C5,"")</f>
        <v>Konsta Kollanus</v>
      </c>
      <c r="E14" s="82"/>
      <c r="F14" s="71"/>
      <c r="G14" s="574">
        <v>2</v>
      </c>
      <c r="H14" s="575"/>
      <c r="I14" s="574">
        <v>8</v>
      </c>
      <c r="J14" s="575"/>
      <c r="K14" s="583">
        <v>6</v>
      </c>
      <c r="L14" s="575"/>
      <c r="M14" s="574"/>
      <c r="N14" s="575"/>
      <c r="O14" s="574"/>
      <c r="P14" s="575"/>
      <c r="Q14" s="72">
        <f t="shared" si="0"/>
        <v>3</v>
      </c>
      <c r="R14" s="73">
        <f t="shared" si="1"/>
        <v>0</v>
      </c>
      <c r="S14" s="83"/>
      <c r="T14" s="84"/>
      <c r="V14" s="76">
        <f t="shared" si="2"/>
        <v>33</v>
      </c>
      <c r="W14" s="77">
        <f t="shared" si="2"/>
        <v>16</v>
      </c>
      <c r="X14" s="78">
        <f t="shared" si="3"/>
        <v>17</v>
      </c>
      <c r="Z14" s="85">
        <f t="shared" si="10"/>
        <v>11</v>
      </c>
      <c r="AA14" s="86">
        <f t="shared" si="4"/>
        <v>2</v>
      </c>
      <c r="AB14" s="85">
        <f t="shared" si="10"/>
        <v>11</v>
      </c>
      <c r="AC14" s="86">
        <f t="shared" si="5"/>
        <v>8</v>
      </c>
      <c r="AD14" s="85">
        <f t="shared" si="10"/>
        <v>11</v>
      </c>
      <c r="AE14" s="86">
        <f t="shared" si="6"/>
        <v>6</v>
      </c>
      <c r="AF14" s="85">
        <f t="shared" si="10"/>
        <v>0</v>
      </c>
      <c r="AG14" s="86">
        <f t="shared" si="7"/>
        <v>0</v>
      </c>
      <c r="AH14" s="85">
        <f t="shared" si="8"/>
        <v>0</v>
      </c>
      <c r="AI14" s="86">
        <f t="shared" si="9"/>
        <v>0</v>
      </c>
    </row>
    <row r="15" spans="2:35" ht="18" customHeight="1" thickBot="1">
      <c r="B15" s="89" t="s">
        <v>42</v>
      </c>
      <c r="C15" s="90" t="str">
        <f>IF(C6&gt;"",C6,"")</f>
        <v>Rolands Jansons</v>
      </c>
      <c r="D15" s="91" t="str">
        <f>IF(C7&gt;"",C7,"")</f>
        <v>Arttu Vartiainen</v>
      </c>
      <c r="E15" s="92"/>
      <c r="F15" s="93"/>
      <c r="G15" s="576">
        <v>6</v>
      </c>
      <c r="H15" s="577"/>
      <c r="I15" s="576">
        <v>3</v>
      </c>
      <c r="J15" s="577"/>
      <c r="K15" s="576">
        <v>8</v>
      </c>
      <c r="L15" s="577"/>
      <c r="M15" s="576"/>
      <c r="N15" s="577"/>
      <c r="O15" s="576"/>
      <c r="P15" s="577"/>
      <c r="Q15" s="94">
        <f t="shared" si="0"/>
        <v>3</v>
      </c>
      <c r="R15" s="95">
        <f t="shared" si="1"/>
        <v>0</v>
      </c>
      <c r="S15" s="96"/>
      <c r="T15" s="97"/>
      <c r="V15" s="76">
        <f t="shared" si="2"/>
        <v>33</v>
      </c>
      <c r="W15" s="77">
        <f t="shared" si="2"/>
        <v>17</v>
      </c>
      <c r="X15" s="78">
        <f t="shared" si="3"/>
        <v>16</v>
      </c>
      <c r="Z15" s="98">
        <f t="shared" si="10"/>
        <v>11</v>
      </c>
      <c r="AA15" s="99">
        <f t="shared" si="4"/>
        <v>6</v>
      </c>
      <c r="AB15" s="98">
        <f t="shared" si="10"/>
        <v>11</v>
      </c>
      <c r="AC15" s="99">
        <f t="shared" si="5"/>
        <v>3</v>
      </c>
      <c r="AD15" s="98">
        <f t="shared" si="10"/>
        <v>11</v>
      </c>
      <c r="AE15" s="99">
        <f t="shared" si="6"/>
        <v>8</v>
      </c>
      <c r="AF15" s="98">
        <f t="shared" si="10"/>
        <v>0</v>
      </c>
      <c r="AG15" s="99">
        <f t="shared" si="7"/>
        <v>0</v>
      </c>
      <c r="AH15" s="98">
        <f t="shared" si="8"/>
        <v>0</v>
      </c>
      <c r="AI15" s="99">
        <f t="shared" si="9"/>
        <v>0</v>
      </c>
    </row>
    <row r="16" ht="14.25" thickBot="1" thickTop="1"/>
    <row r="17" spans="2:20" ht="18" customHeight="1" thickTop="1">
      <c r="B17" s="1"/>
      <c r="C17" s="2" t="s">
        <v>0</v>
      </c>
      <c r="D17" s="3"/>
      <c r="E17" s="3"/>
      <c r="F17" s="3"/>
      <c r="G17" s="4"/>
      <c r="H17" s="3"/>
      <c r="I17" s="5" t="s">
        <v>1</v>
      </c>
      <c r="J17" s="6"/>
      <c r="K17" s="556" t="s">
        <v>2</v>
      </c>
      <c r="L17" s="557"/>
      <c r="M17" s="557"/>
      <c r="N17" s="558"/>
      <c r="O17" s="559" t="s">
        <v>3</v>
      </c>
      <c r="P17" s="560"/>
      <c r="Q17" s="560"/>
      <c r="R17" s="594">
        <v>2</v>
      </c>
      <c r="S17" s="595"/>
      <c r="T17" s="596"/>
    </row>
    <row r="18" spans="2:20" ht="18" customHeight="1" thickBot="1">
      <c r="B18" s="7"/>
      <c r="C18" s="8" t="s">
        <v>4</v>
      </c>
      <c r="D18" s="9" t="s">
        <v>5</v>
      </c>
      <c r="E18" s="551">
        <v>2</v>
      </c>
      <c r="F18" s="521"/>
      <c r="G18" s="522"/>
      <c r="H18" s="552" t="s">
        <v>6</v>
      </c>
      <c r="I18" s="553"/>
      <c r="J18" s="553"/>
      <c r="K18" s="568">
        <v>40615</v>
      </c>
      <c r="L18" s="568"/>
      <c r="M18" s="568"/>
      <c r="N18" s="569"/>
      <c r="O18" s="10" t="s">
        <v>7</v>
      </c>
      <c r="P18" s="11"/>
      <c r="Q18" s="11"/>
      <c r="R18" s="545" t="s">
        <v>114</v>
      </c>
      <c r="S18" s="545"/>
      <c r="T18" s="546"/>
    </row>
    <row r="19" spans="2:24" ht="18" customHeight="1" thickTop="1">
      <c r="B19" s="12"/>
      <c r="C19" s="13" t="s">
        <v>8</v>
      </c>
      <c r="D19" s="14" t="s">
        <v>9</v>
      </c>
      <c r="E19" s="590" t="s">
        <v>10</v>
      </c>
      <c r="F19" s="591"/>
      <c r="G19" s="590" t="s">
        <v>11</v>
      </c>
      <c r="H19" s="591"/>
      <c r="I19" s="590" t="s">
        <v>12</v>
      </c>
      <c r="J19" s="591"/>
      <c r="K19" s="590" t="s">
        <v>13</v>
      </c>
      <c r="L19" s="591"/>
      <c r="M19" s="590"/>
      <c r="N19" s="591"/>
      <c r="O19" s="15" t="s">
        <v>14</v>
      </c>
      <c r="P19" s="16" t="s">
        <v>15</v>
      </c>
      <c r="Q19" s="17" t="s">
        <v>16</v>
      </c>
      <c r="R19" s="18"/>
      <c r="S19" s="592" t="s">
        <v>17</v>
      </c>
      <c r="T19" s="593"/>
      <c r="V19" s="19" t="s">
        <v>18</v>
      </c>
      <c r="W19" s="20"/>
      <c r="X19" s="21" t="s">
        <v>19</v>
      </c>
    </row>
    <row r="20" spans="2:24" ht="18" customHeight="1">
      <c r="B20" s="22" t="s">
        <v>10</v>
      </c>
      <c r="C20" s="23" t="s">
        <v>43</v>
      </c>
      <c r="D20" s="24" t="s">
        <v>21</v>
      </c>
      <c r="E20" s="25"/>
      <c r="F20" s="26"/>
      <c r="G20" s="27">
        <f>+Q30</f>
        <v>3</v>
      </c>
      <c r="H20" s="28">
        <f>+R30</f>
        <v>0</v>
      </c>
      <c r="I20" s="27">
        <f>Q26</f>
        <v>3</v>
      </c>
      <c r="J20" s="28">
        <f>R26</f>
        <v>0</v>
      </c>
      <c r="K20" s="27">
        <f>Q28</f>
        <v>3</v>
      </c>
      <c r="L20" s="28">
        <f>R28</f>
        <v>0</v>
      </c>
      <c r="M20" s="27"/>
      <c r="N20" s="28"/>
      <c r="O20" s="29">
        <f>IF(SUM(E20:N20)=0,"",COUNTIF(F20:F23,"3"))</f>
        <v>3</v>
      </c>
      <c r="P20" s="30">
        <f>IF(SUM(F20:O20)=0,"",COUNTIF(E20:E23,"3"))</f>
        <v>0</v>
      </c>
      <c r="Q20" s="31">
        <f>IF(SUM(E20:N20)=0,"",SUM(F20:F23))</f>
        <v>9</v>
      </c>
      <c r="R20" s="32">
        <f>IF(SUM(E20:N20)=0,"",SUM(E20:E23))</f>
        <v>0</v>
      </c>
      <c r="S20" s="586">
        <v>1</v>
      </c>
      <c r="T20" s="587"/>
      <c r="V20" s="33">
        <f>+V26+V28+V30</f>
        <v>99</v>
      </c>
      <c r="W20" s="34">
        <f>+W26+W28+W30</f>
        <v>44</v>
      </c>
      <c r="X20" s="35">
        <f>+V20-W20</f>
        <v>55</v>
      </c>
    </row>
    <row r="21" spans="2:24" ht="18" customHeight="1">
      <c r="B21" s="36" t="s">
        <v>11</v>
      </c>
      <c r="C21" s="23" t="s">
        <v>117</v>
      </c>
      <c r="D21" s="37" t="s">
        <v>118</v>
      </c>
      <c r="E21" s="38">
        <f>+R30</f>
        <v>0</v>
      </c>
      <c r="F21" s="39">
        <f>+Q30</f>
        <v>3</v>
      </c>
      <c r="G21" s="40"/>
      <c r="H21" s="41"/>
      <c r="I21" s="38">
        <f>Q29</f>
        <v>3</v>
      </c>
      <c r="J21" s="39">
        <f>R29</f>
        <v>1</v>
      </c>
      <c r="K21" s="38">
        <f>Q27</f>
        <v>3</v>
      </c>
      <c r="L21" s="39">
        <f>R27</f>
        <v>0</v>
      </c>
      <c r="M21" s="38"/>
      <c r="N21" s="39"/>
      <c r="O21" s="29">
        <f>IF(SUM(E21:N21)=0,"",COUNTIF(H20:H23,"3"))</f>
        <v>2</v>
      </c>
      <c r="P21" s="30">
        <f>IF(SUM(F21:O21)=0,"",COUNTIF(G20:G23,"3"))</f>
        <v>1</v>
      </c>
      <c r="Q21" s="31">
        <f>IF(SUM(E21:N21)=0,"",SUM(H20:H23))</f>
        <v>6</v>
      </c>
      <c r="R21" s="32">
        <f>IF(SUM(E21:N21)=0,"",SUM(G20:G23))</f>
        <v>4</v>
      </c>
      <c r="S21" s="586">
        <v>2</v>
      </c>
      <c r="T21" s="587"/>
      <c r="V21" s="33">
        <f>+V27+V29+W30</f>
        <v>93</v>
      </c>
      <c r="W21" s="34">
        <f>+W27+W29+V30</f>
        <v>88</v>
      </c>
      <c r="X21" s="35">
        <f>+V21-W21</f>
        <v>5</v>
      </c>
    </row>
    <row r="22" spans="2:24" ht="18" customHeight="1">
      <c r="B22" s="36" t="s">
        <v>12</v>
      </c>
      <c r="C22" s="23" t="s">
        <v>72</v>
      </c>
      <c r="D22" s="37" t="s">
        <v>27</v>
      </c>
      <c r="E22" s="38">
        <f>+R26</f>
        <v>0</v>
      </c>
      <c r="F22" s="39">
        <f>+Q26</f>
        <v>3</v>
      </c>
      <c r="G22" s="38">
        <f>R29</f>
        <v>1</v>
      </c>
      <c r="H22" s="39">
        <f>Q29</f>
        <v>3</v>
      </c>
      <c r="I22" s="40"/>
      <c r="J22" s="41"/>
      <c r="K22" s="38">
        <f>Q31</f>
        <v>3</v>
      </c>
      <c r="L22" s="39">
        <f>R31</f>
        <v>0</v>
      </c>
      <c r="M22" s="38"/>
      <c r="N22" s="39"/>
      <c r="O22" s="29">
        <f>IF(SUM(E22:N22)=0,"",COUNTIF(J20:J23,"3"))</f>
        <v>1</v>
      </c>
      <c r="P22" s="30">
        <f>IF(SUM(F22:O22)=0,"",COUNTIF(I20:I23,"3"))</f>
        <v>2</v>
      </c>
      <c r="Q22" s="31">
        <f>IF(SUM(E22:N22)=0,"",SUM(J20:J23))</f>
        <v>4</v>
      </c>
      <c r="R22" s="32">
        <f>IF(SUM(E22:N22)=0,"",SUM(I20:I23))</f>
        <v>6</v>
      </c>
      <c r="S22" s="586">
        <v>3</v>
      </c>
      <c r="T22" s="587"/>
      <c r="V22" s="33">
        <f>+W26+W29+V31</f>
        <v>87</v>
      </c>
      <c r="W22" s="34">
        <f>+V26+V29+W31</f>
        <v>98</v>
      </c>
      <c r="X22" s="35">
        <f>+V22-W22</f>
        <v>-11</v>
      </c>
    </row>
    <row r="23" spans="2:24" ht="18" customHeight="1" thickBot="1">
      <c r="B23" s="42" t="s">
        <v>13</v>
      </c>
      <c r="C23" s="43" t="s">
        <v>64</v>
      </c>
      <c r="D23" s="44" t="s">
        <v>49</v>
      </c>
      <c r="E23" s="45">
        <f>R28</f>
        <v>0</v>
      </c>
      <c r="F23" s="46">
        <f>Q28</f>
        <v>3</v>
      </c>
      <c r="G23" s="45">
        <f>R27</f>
        <v>0</v>
      </c>
      <c r="H23" s="46">
        <f>Q27</f>
        <v>3</v>
      </c>
      <c r="I23" s="45">
        <f>R31</f>
        <v>0</v>
      </c>
      <c r="J23" s="46">
        <f>Q31</f>
        <v>3</v>
      </c>
      <c r="K23" s="47"/>
      <c r="L23" s="48"/>
      <c r="M23" s="45"/>
      <c r="N23" s="46"/>
      <c r="O23" s="49">
        <f>IF(SUM(E23:N23)=0,"",COUNTIF(L20:L23,"3"))</f>
        <v>0</v>
      </c>
      <c r="P23" s="50">
        <f>IF(SUM(F23:O23)=0,"",COUNTIF(K20:K23,"3"))</f>
        <v>3</v>
      </c>
      <c r="Q23" s="51">
        <f>IF(SUM(E23:N24)=0,"",SUM(L20:L23))</f>
        <v>0</v>
      </c>
      <c r="R23" s="52">
        <f>IF(SUM(E23:N23)=0,"",SUM(K20:K23))</f>
        <v>9</v>
      </c>
      <c r="S23" s="588">
        <v>4</v>
      </c>
      <c r="T23" s="589"/>
      <c r="V23" s="33">
        <f>+W27+W28+W31</f>
        <v>51</v>
      </c>
      <c r="W23" s="34">
        <f>+V27+V28+V31</f>
        <v>100</v>
      </c>
      <c r="X23" s="35">
        <f>+V23-W23</f>
        <v>-49</v>
      </c>
    </row>
    <row r="24" spans="2:25" ht="18" customHeight="1" thickTop="1">
      <c r="B24" s="53"/>
      <c r="C24" s="54" t="s">
        <v>28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7"/>
      <c r="V24" s="58"/>
      <c r="W24" s="59" t="s">
        <v>29</v>
      </c>
      <c r="X24" s="60">
        <f>SUM(X20:X23)</f>
        <v>0</v>
      </c>
      <c r="Y24" s="59" t="str">
        <f>IF(X24=0,"OK","Virhe")</f>
        <v>OK</v>
      </c>
    </row>
    <row r="25" spans="2:24" ht="18" customHeight="1" thickBot="1">
      <c r="B25" s="61"/>
      <c r="C25" s="62" t="s">
        <v>30</v>
      </c>
      <c r="D25" s="63"/>
      <c r="E25" s="63"/>
      <c r="F25" s="64"/>
      <c r="G25" s="566" t="s">
        <v>31</v>
      </c>
      <c r="H25" s="555"/>
      <c r="I25" s="554" t="s">
        <v>32</v>
      </c>
      <c r="J25" s="555"/>
      <c r="K25" s="554" t="s">
        <v>33</v>
      </c>
      <c r="L25" s="555"/>
      <c r="M25" s="554" t="s">
        <v>34</v>
      </c>
      <c r="N25" s="555"/>
      <c r="O25" s="554" t="s">
        <v>35</v>
      </c>
      <c r="P25" s="555"/>
      <c r="Q25" s="572" t="s">
        <v>36</v>
      </c>
      <c r="R25" s="573"/>
      <c r="T25" s="65"/>
      <c r="V25" s="66" t="s">
        <v>18</v>
      </c>
      <c r="W25" s="67"/>
      <c r="X25" s="21" t="s">
        <v>19</v>
      </c>
    </row>
    <row r="26" spans="2:35" ht="18" customHeight="1">
      <c r="B26" s="68" t="s">
        <v>37</v>
      </c>
      <c r="C26" s="69" t="str">
        <f>IF(C20&gt;"",C20,"")</f>
        <v>Thomas Lundström</v>
      </c>
      <c r="D26" s="70" t="str">
        <f>IF(C22&gt;"",C22,"")</f>
        <v>Asko Keinonen</v>
      </c>
      <c r="E26" s="55"/>
      <c r="F26" s="71"/>
      <c r="G26" s="584">
        <v>2</v>
      </c>
      <c r="H26" s="585"/>
      <c r="I26" s="580">
        <v>6</v>
      </c>
      <c r="J26" s="581"/>
      <c r="K26" s="580">
        <v>7</v>
      </c>
      <c r="L26" s="581"/>
      <c r="M26" s="580"/>
      <c r="N26" s="581"/>
      <c r="O26" s="582"/>
      <c r="P26" s="581"/>
      <c r="Q26" s="72">
        <f aca="true" t="shared" si="11" ref="Q26:Q31">IF(COUNT(G26:O26)=0,"",COUNTIF(G26:O26,"&gt;=0"))</f>
        <v>3</v>
      </c>
      <c r="R26" s="73">
        <f aca="true" t="shared" si="12" ref="R26:R31">IF(COUNT(G26:O26)=0,"",(IF(LEFT(G26,1)="-",1,0)+IF(LEFT(I26,1)="-",1,0)+IF(LEFT(K26,1)="-",1,0)+IF(LEFT(M26,1)="-",1,0)+IF(LEFT(O26,1)="-",1,0)))</f>
        <v>0</v>
      </c>
      <c r="S26" s="74"/>
      <c r="T26" s="75"/>
      <c r="V26" s="76">
        <f aca="true" t="shared" si="13" ref="V26:W31">+Z26+AB26+AD26+AF26+AH26</f>
        <v>33</v>
      </c>
      <c r="W26" s="77">
        <f t="shared" si="13"/>
        <v>15</v>
      </c>
      <c r="X26" s="78">
        <f aca="true" t="shared" si="14" ref="X26:X31">+V26-W26</f>
        <v>18</v>
      </c>
      <c r="Z26" s="79">
        <f>IF(G26="",0,IF(LEFT(G26,1)="-",ABS(G26),(IF(G26&gt;9,G26+2,11))))</f>
        <v>11</v>
      </c>
      <c r="AA26" s="80">
        <f aca="true" t="shared" si="15" ref="AA26:AA31">IF(G26="",0,IF(LEFT(G26,1)="-",(IF(ABS(G26)&gt;9,(ABS(G26)+2),11)),G26))</f>
        <v>2</v>
      </c>
      <c r="AB26" s="79">
        <f>IF(I26="",0,IF(LEFT(I26,1)="-",ABS(I26),(IF(I26&gt;9,I26+2,11))))</f>
        <v>11</v>
      </c>
      <c r="AC26" s="80">
        <f aca="true" t="shared" si="16" ref="AC26:AC31">IF(I26="",0,IF(LEFT(I26,1)="-",(IF(ABS(I26)&gt;9,(ABS(I26)+2),11)),I26))</f>
        <v>6</v>
      </c>
      <c r="AD26" s="79">
        <f>IF(K26="",0,IF(LEFT(K26,1)="-",ABS(K26),(IF(K26&gt;9,K26+2,11))))</f>
        <v>11</v>
      </c>
      <c r="AE26" s="80">
        <f aca="true" t="shared" si="17" ref="AE26:AE31">IF(K26="",0,IF(LEFT(K26,1)="-",(IF(ABS(K26)&gt;9,(ABS(K26)+2),11)),K26))</f>
        <v>7</v>
      </c>
      <c r="AF26" s="79">
        <f>IF(M26="",0,IF(LEFT(M26,1)="-",ABS(M26),(IF(M26&gt;9,M26+2,11))))</f>
        <v>0</v>
      </c>
      <c r="AG26" s="80">
        <f aca="true" t="shared" si="18" ref="AG26:AG31">IF(M26="",0,IF(LEFT(M26,1)="-",(IF(ABS(M26)&gt;9,(ABS(M26)+2),11)),M26))</f>
        <v>0</v>
      </c>
      <c r="AH26" s="79">
        <f aca="true" t="shared" si="19" ref="AH26:AH31">IF(O26="",0,IF(LEFT(O26,1)="-",ABS(O26),(IF(O26&gt;9,O26+2,11))))</f>
        <v>0</v>
      </c>
      <c r="AI26" s="80">
        <f aca="true" t="shared" si="20" ref="AI26:AI31">IF(O26="",0,IF(LEFT(O26,1)="-",(IF(ABS(O26)&gt;9,(ABS(O26)+2),11)),O26))</f>
        <v>0</v>
      </c>
    </row>
    <row r="27" spans="2:35" ht="18" customHeight="1">
      <c r="B27" s="68" t="s">
        <v>38</v>
      </c>
      <c r="C27" s="69" t="str">
        <f>IF(C21&gt;"",C21,"")</f>
        <v>Juho Seppänen</v>
      </c>
      <c r="D27" s="81" t="str">
        <f>IF(C23&gt;"",C23,"")</f>
        <v>Tuomas Niskanen</v>
      </c>
      <c r="E27" s="82"/>
      <c r="F27" s="71"/>
      <c r="G27" s="574">
        <v>4</v>
      </c>
      <c r="H27" s="575"/>
      <c r="I27" s="574">
        <v>5</v>
      </c>
      <c r="J27" s="575"/>
      <c r="K27" s="574">
        <v>8</v>
      </c>
      <c r="L27" s="575"/>
      <c r="M27" s="574"/>
      <c r="N27" s="575"/>
      <c r="O27" s="574"/>
      <c r="P27" s="575"/>
      <c r="Q27" s="72">
        <f t="shared" si="11"/>
        <v>3</v>
      </c>
      <c r="R27" s="73">
        <f t="shared" si="12"/>
        <v>0</v>
      </c>
      <c r="S27" s="83"/>
      <c r="T27" s="84"/>
      <c r="V27" s="76">
        <f t="shared" si="13"/>
        <v>33</v>
      </c>
      <c r="W27" s="77">
        <f t="shared" si="13"/>
        <v>17</v>
      </c>
      <c r="X27" s="78">
        <f t="shared" si="14"/>
        <v>16</v>
      </c>
      <c r="Z27" s="85">
        <f>IF(G27="",0,IF(LEFT(G27,1)="-",ABS(G27),(IF(G27&gt;9,G27+2,11))))</f>
        <v>11</v>
      </c>
      <c r="AA27" s="86">
        <f t="shared" si="15"/>
        <v>4</v>
      </c>
      <c r="AB27" s="85">
        <f>IF(I27="",0,IF(LEFT(I27,1)="-",ABS(I27),(IF(I27&gt;9,I27+2,11))))</f>
        <v>11</v>
      </c>
      <c r="AC27" s="86">
        <f t="shared" si="16"/>
        <v>5</v>
      </c>
      <c r="AD27" s="85">
        <f>IF(K27="",0,IF(LEFT(K27,1)="-",ABS(K27),(IF(K27&gt;9,K27+2,11))))</f>
        <v>11</v>
      </c>
      <c r="AE27" s="86">
        <f t="shared" si="17"/>
        <v>8</v>
      </c>
      <c r="AF27" s="85">
        <f>IF(M27="",0,IF(LEFT(M27,1)="-",ABS(M27),(IF(M27&gt;9,M27+2,11))))</f>
        <v>0</v>
      </c>
      <c r="AG27" s="86">
        <f t="shared" si="18"/>
        <v>0</v>
      </c>
      <c r="AH27" s="85">
        <f t="shared" si="19"/>
        <v>0</v>
      </c>
      <c r="AI27" s="86">
        <f t="shared" si="20"/>
        <v>0</v>
      </c>
    </row>
    <row r="28" spans="2:35" ht="18" customHeight="1" thickBot="1">
      <c r="B28" s="68" t="s">
        <v>39</v>
      </c>
      <c r="C28" s="87" t="str">
        <f>IF(C20&gt;"",C20,"")</f>
        <v>Thomas Lundström</v>
      </c>
      <c r="D28" s="88" t="str">
        <f>IF(C23&gt;"",C23,"")</f>
        <v>Tuomas Niskanen</v>
      </c>
      <c r="E28" s="63"/>
      <c r="F28" s="64"/>
      <c r="G28" s="578">
        <v>5</v>
      </c>
      <c r="H28" s="579"/>
      <c r="I28" s="578">
        <v>2</v>
      </c>
      <c r="J28" s="579"/>
      <c r="K28" s="578">
        <v>3</v>
      </c>
      <c r="L28" s="579"/>
      <c r="M28" s="578"/>
      <c r="N28" s="579"/>
      <c r="O28" s="578"/>
      <c r="P28" s="579"/>
      <c r="Q28" s="72">
        <f t="shared" si="11"/>
        <v>3</v>
      </c>
      <c r="R28" s="73">
        <f t="shared" si="12"/>
        <v>0</v>
      </c>
      <c r="S28" s="83"/>
      <c r="T28" s="84"/>
      <c r="V28" s="76">
        <f t="shared" si="13"/>
        <v>33</v>
      </c>
      <c r="W28" s="77">
        <f t="shared" si="13"/>
        <v>10</v>
      </c>
      <c r="X28" s="78">
        <f t="shared" si="14"/>
        <v>23</v>
      </c>
      <c r="Z28" s="85">
        <f aca="true" t="shared" si="21" ref="Z28:AF31">IF(G28="",0,IF(LEFT(G28,1)="-",ABS(G28),(IF(G28&gt;9,G28+2,11))))</f>
        <v>11</v>
      </c>
      <c r="AA28" s="86">
        <f t="shared" si="15"/>
        <v>5</v>
      </c>
      <c r="AB28" s="85">
        <f t="shared" si="21"/>
        <v>11</v>
      </c>
      <c r="AC28" s="86">
        <f t="shared" si="16"/>
        <v>2</v>
      </c>
      <c r="AD28" s="85">
        <f t="shared" si="21"/>
        <v>11</v>
      </c>
      <c r="AE28" s="86">
        <f t="shared" si="17"/>
        <v>3</v>
      </c>
      <c r="AF28" s="85">
        <f t="shared" si="21"/>
        <v>0</v>
      </c>
      <c r="AG28" s="86">
        <f t="shared" si="18"/>
        <v>0</v>
      </c>
      <c r="AH28" s="85">
        <f t="shared" si="19"/>
        <v>0</v>
      </c>
      <c r="AI28" s="86">
        <f t="shared" si="20"/>
        <v>0</v>
      </c>
    </row>
    <row r="29" spans="2:35" ht="18" customHeight="1">
      <c r="B29" s="68" t="s">
        <v>40</v>
      </c>
      <c r="C29" s="69" t="str">
        <f>IF(C21&gt;"",C21,"")</f>
        <v>Juho Seppänen</v>
      </c>
      <c r="D29" s="81" t="str">
        <f>IF(C22&gt;"",C22,"")</f>
        <v>Asko Keinonen</v>
      </c>
      <c r="E29" s="55"/>
      <c r="F29" s="71"/>
      <c r="G29" s="580">
        <v>-8</v>
      </c>
      <c r="H29" s="581"/>
      <c r="I29" s="580">
        <v>9</v>
      </c>
      <c r="J29" s="581"/>
      <c r="K29" s="580">
        <v>9</v>
      </c>
      <c r="L29" s="581"/>
      <c r="M29" s="580">
        <v>9</v>
      </c>
      <c r="N29" s="581"/>
      <c r="O29" s="580"/>
      <c r="P29" s="581"/>
      <c r="Q29" s="72">
        <f t="shared" si="11"/>
        <v>3</v>
      </c>
      <c r="R29" s="73">
        <f t="shared" si="12"/>
        <v>1</v>
      </c>
      <c r="S29" s="83"/>
      <c r="T29" s="84"/>
      <c r="V29" s="76">
        <f t="shared" si="13"/>
        <v>41</v>
      </c>
      <c r="W29" s="77">
        <f t="shared" si="13"/>
        <v>38</v>
      </c>
      <c r="X29" s="78">
        <f t="shared" si="14"/>
        <v>3</v>
      </c>
      <c r="Z29" s="85">
        <f t="shared" si="21"/>
        <v>8</v>
      </c>
      <c r="AA29" s="86">
        <f t="shared" si="15"/>
        <v>11</v>
      </c>
      <c r="AB29" s="85">
        <f t="shared" si="21"/>
        <v>11</v>
      </c>
      <c r="AC29" s="86">
        <f t="shared" si="16"/>
        <v>9</v>
      </c>
      <c r="AD29" s="85">
        <f t="shared" si="21"/>
        <v>11</v>
      </c>
      <c r="AE29" s="86">
        <f t="shared" si="17"/>
        <v>9</v>
      </c>
      <c r="AF29" s="85">
        <f t="shared" si="21"/>
        <v>11</v>
      </c>
      <c r="AG29" s="86">
        <f t="shared" si="18"/>
        <v>9</v>
      </c>
      <c r="AH29" s="85">
        <f t="shared" si="19"/>
        <v>0</v>
      </c>
      <c r="AI29" s="86">
        <f t="shared" si="20"/>
        <v>0</v>
      </c>
    </row>
    <row r="30" spans="2:35" ht="18" customHeight="1">
      <c r="B30" s="68" t="s">
        <v>41</v>
      </c>
      <c r="C30" s="69" t="str">
        <f>IF(C20&gt;"",C20,"")</f>
        <v>Thomas Lundström</v>
      </c>
      <c r="D30" s="81" t="str">
        <f>IF(C21&gt;"",C21,"")</f>
        <v>Juho Seppänen</v>
      </c>
      <c r="E30" s="82"/>
      <c r="F30" s="71"/>
      <c r="G30" s="574">
        <v>5</v>
      </c>
      <c r="H30" s="575"/>
      <c r="I30" s="574">
        <v>5</v>
      </c>
      <c r="J30" s="575"/>
      <c r="K30" s="583">
        <v>9</v>
      </c>
      <c r="L30" s="575"/>
      <c r="M30" s="574"/>
      <c r="N30" s="575"/>
      <c r="O30" s="574"/>
      <c r="P30" s="575"/>
      <c r="Q30" s="72">
        <f t="shared" si="11"/>
        <v>3</v>
      </c>
      <c r="R30" s="73">
        <f t="shared" si="12"/>
        <v>0</v>
      </c>
      <c r="S30" s="83"/>
      <c r="T30" s="84"/>
      <c r="V30" s="76">
        <f t="shared" si="13"/>
        <v>33</v>
      </c>
      <c r="W30" s="77">
        <f t="shared" si="13"/>
        <v>19</v>
      </c>
      <c r="X30" s="78">
        <f t="shared" si="14"/>
        <v>14</v>
      </c>
      <c r="Z30" s="85">
        <f t="shared" si="21"/>
        <v>11</v>
      </c>
      <c r="AA30" s="86">
        <f t="shared" si="15"/>
        <v>5</v>
      </c>
      <c r="AB30" s="85">
        <f t="shared" si="21"/>
        <v>11</v>
      </c>
      <c r="AC30" s="86">
        <f t="shared" si="16"/>
        <v>5</v>
      </c>
      <c r="AD30" s="85">
        <f t="shared" si="21"/>
        <v>11</v>
      </c>
      <c r="AE30" s="86">
        <f t="shared" si="17"/>
        <v>9</v>
      </c>
      <c r="AF30" s="85">
        <f t="shared" si="21"/>
        <v>0</v>
      </c>
      <c r="AG30" s="86">
        <f t="shared" si="18"/>
        <v>0</v>
      </c>
      <c r="AH30" s="85">
        <f t="shared" si="19"/>
        <v>0</v>
      </c>
      <c r="AI30" s="86">
        <f t="shared" si="20"/>
        <v>0</v>
      </c>
    </row>
    <row r="31" spans="2:35" ht="18" customHeight="1" thickBot="1">
      <c r="B31" s="89" t="s">
        <v>42</v>
      </c>
      <c r="C31" s="90" t="str">
        <f>IF(C22&gt;"",C22,"")</f>
        <v>Asko Keinonen</v>
      </c>
      <c r="D31" s="91" t="str">
        <f>IF(C23&gt;"",C23,"")</f>
        <v>Tuomas Niskanen</v>
      </c>
      <c r="E31" s="92"/>
      <c r="F31" s="93"/>
      <c r="G31" s="576">
        <v>7</v>
      </c>
      <c r="H31" s="577"/>
      <c r="I31" s="576">
        <v>7</v>
      </c>
      <c r="J31" s="577"/>
      <c r="K31" s="576">
        <v>10</v>
      </c>
      <c r="L31" s="577"/>
      <c r="M31" s="576"/>
      <c r="N31" s="577"/>
      <c r="O31" s="576"/>
      <c r="P31" s="577"/>
      <c r="Q31" s="94">
        <f t="shared" si="11"/>
        <v>3</v>
      </c>
      <c r="R31" s="95">
        <f t="shared" si="12"/>
        <v>0</v>
      </c>
      <c r="S31" s="96"/>
      <c r="T31" s="97"/>
      <c r="V31" s="76">
        <f t="shared" si="13"/>
        <v>34</v>
      </c>
      <c r="W31" s="77">
        <f t="shared" si="13"/>
        <v>24</v>
      </c>
      <c r="X31" s="78">
        <f t="shared" si="14"/>
        <v>10</v>
      </c>
      <c r="Z31" s="98">
        <f t="shared" si="21"/>
        <v>11</v>
      </c>
      <c r="AA31" s="99">
        <f t="shared" si="15"/>
        <v>7</v>
      </c>
      <c r="AB31" s="98">
        <f t="shared" si="21"/>
        <v>11</v>
      </c>
      <c r="AC31" s="99">
        <f t="shared" si="16"/>
        <v>7</v>
      </c>
      <c r="AD31" s="98">
        <f t="shared" si="21"/>
        <v>12</v>
      </c>
      <c r="AE31" s="99">
        <f t="shared" si="17"/>
        <v>10</v>
      </c>
      <c r="AF31" s="98">
        <f t="shared" si="21"/>
        <v>0</v>
      </c>
      <c r="AG31" s="99">
        <f t="shared" si="18"/>
        <v>0</v>
      </c>
      <c r="AH31" s="98">
        <f t="shared" si="19"/>
        <v>0</v>
      </c>
      <c r="AI31" s="99">
        <f t="shared" si="20"/>
        <v>0</v>
      </c>
    </row>
    <row r="32" ht="18" customHeight="1" thickBot="1" thickTop="1"/>
    <row r="33" spans="2:20" ht="18" customHeight="1" thickTop="1">
      <c r="B33" s="1"/>
      <c r="C33" s="2" t="s">
        <v>0</v>
      </c>
      <c r="D33" s="3"/>
      <c r="E33" s="3"/>
      <c r="F33" s="3"/>
      <c r="G33" s="4"/>
      <c r="H33" s="3"/>
      <c r="I33" s="5" t="s">
        <v>1</v>
      </c>
      <c r="J33" s="6"/>
      <c r="K33" s="556" t="s">
        <v>2</v>
      </c>
      <c r="L33" s="557"/>
      <c r="M33" s="557"/>
      <c r="N33" s="558"/>
      <c r="O33" s="559" t="s">
        <v>3</v>
      </c>
      <c r="P33" s="560"/>
      <c r="Q33" s="560"/>
      <c r="R33" s="594">
        <v>3</v>
      </c>
      <c r="S33" s="595"/>
      <c r="T33" s="596"/>
    </row>
    <row r="34" spans="2:20" ht="18" customHeight="1" thickBot="1">
      <c r="B34" s="7"/>
      <c r="C34" s="8" t="s">
        <v>4</v>
      </c>
      <c r="D34" s="9" t="s">
        <v>5</v>
      </c>
      <c r="E34" s="551">
        <v>3</v>
      </c>
      <c r="F34" s="521"/>
      <c r="G34" s="522"/>
      <c r="H34" s="552" t="s">
        <v>6</v>
      </c>
      <c r="I34" s="553"/>
      <c r="J34" s="553"/>
      <c r="K34" s="568">
        <v>40615</v>
      </c>
      <c r="L34" s="568"/>
      <c r="M34" s="568"/>
      <c r="N34" s="569"/>
      <c r="O34" s="10" t="s">
        <v>7</v>
      </c>
      <c r="P34" s="11"/>
      <c r="Q34" s="11"/>
      <c r="R34" s="545" t="s">
        <v>114</v>
      </c>
      <c r="S34" s="545"/>
      <c r="T34" s="546"/>
    </row>
    <row r="35" spans="2:24" ht="18" customHeight="1" thickTop="1">
      <c r="B35" s="12"/>
      <c r="C35" s="13" t="s">
        <v>8</v>
      </c>
      <c r="D35" s="14" t="s">
        <v>9</v>
      </c>
      <c r="E35" s="590" t="s">
        <v>10</v>
      </c>
      <c r="F35" s="591"/>
      <c r="G35" s="590" t="s">
        <v>11</v>
      </c>
      <c r="H35" s="591"/>
      <c r="I35" s="590" t="s">
        <v>12</v>
      </c>
      <c r="J35" s="591"/>
      <c r="K35" s="590" t="s">
        <v>13</v>
      </c>
      <c r="L35" s="591"/>
      <c r="M35" s="590"/>
      <c r="N35" s="591"/>
      <c r="O35" s="15" t="s">
        <v>14</v>
      </c>
      <c r="P35" s="16" t="s">
        <v>15</v>
      </c>
      <c r="Q35" s="17" t="s">
        <v>16</v>
      </c>
      <c r="R35" s="18"/>
      <c r="S35" s="592" t="s">
        <v>17</v>
      </c>
      <c r="T35" s="593"/>
      <c r="V35" s="19" t="s">
        <v>18</v>
      </c>
      <c r="W35" s="20"/>
      <c r="X35" s="21" t="s">
        <v>19</v>
      </c>
    </row>
    <row r="36" spans="2:24" ht="18" customHeight="1">
      <c r="B36" s="22" t="s">
        <v>10</v>
      </c>
      <c r="C36" s="23" t="s">
        <v>50</v>
      </c>
      <c r="D36" s="24" t="s">
        <v>51</v>
      </c>
      <c r="E36" s="25"/>
      <c r="F36" s="26"/>
      <c r="G36" s="27">
        <f>+Q46</f>
        <v>3</v>
      </c>
      <c r="H36" s="28">
        <f>+R46</f>
        <v>1</v>
      </c>
      <c r="I36" s="27">
        <f>Q42</f>
        <v>3</v>
      </c>
      <c r="J36" s="28">
        <f>R42</f>
        <v>1</v>
      </c>
      <c r="K36" s="27">
        <f>Q44</f>
        <v>3</v>
      </c>
      <c r="L36" s="28">
        <f>R44</f>
        <v>0</v>
      </c>
      <c r="M36" s="27"/>
      <c r="N36" s="28"/>
      <c r="O36" s="29">
        <f>IF(SUM(E36:N36)=0,"",COUNTIF(F36:F39,"3"))</f>
        <v>3</v>
      </c>
      <c r="P36" s="30">
        <f>IF(SUM(F36:O36)=0,"",COUNTIF(E36:E39,"3"))</f>
        <v>0</v>
      </c>
      <c r="Q36" s="31">
        <f>IF(SUM(E36:N36)=0,"",SUM(F36:F39))</f>
        <v>9</v>
      </c>
      <c r="R36" s="32">
        <f>IF(SUM(E36:N36)=0,"",SUM(E36:E39))</f>
        <v>2</v>
      </c>
      <c r="S36" s="586">
        <v>1</v>
      </c>
      <c r="T36" s="587"/>
      <c r="V36" s="33">
        <f>+V42+V44+V46</f>
        <v>116</v>
      </c>
      <c r="W36" s="34">
        <f>+W42+W44+W46</f>
        <v>58</v>
      </c>
      <c r="X36" s="35">
        <f>+V36-W36</f>
        <v>58</v>
      </c>
    </row>
    <row r="37" spans="2:24" ht="18" customHeight="1">
      <c r="B37" s="36" t="s">
        <v>11</v>
      </c>
      <c r="C37" s="23" t="s">
        <v>44</v>
      </c>
      <c r="D37" s="37" t="s">
        <v>45</v>
      </c>
      <c r="E37" s="38">
        <f>+R46</f>
        <v>1</v>
      </c>
      <c r="F37" s="39">
        <f>+Q46</f>
        <v>3</v>
      </c>
      <c r="G37" s="40"/>
      <c r="H37" s="41"/>
      <c r="I37" s="38">
        <f>Q45</f>
        <v>3</v>
      </c>
      <c r="J37" s="39">
        <f>R45</f>
        <v>0</v>
      </c>
      <c r="K37" s="38">
        <f>Q43</f>
        <v>3</v>
      </c>
      <c r="L37" s="39">
        <f>R43</f>
        <v>0</v>
      </c>
      <c r="M37" s="38"/>
      <c r="N37" s="39"/>
      <c r="O37" s="29">
        <f>IF(SUM(E37:N37)=0,"",COUNTIF(H36:H39,"3"))</f>
        <v>2</v>
      </c>
      <c r="P37" s="30">
        <f>IF(SUM(F37:O37)=0,"",COUNTIF(G36:G39,"3"))</f>
        <v>1</v>
      </c>
      <c r="Q37" s="31">
        <f>IF(SUM(E37:N37)=0,"",SUM(H36:H39))</f>
        <v>7</v>
      </c>
      <c r="R37" s="32">
        <f>IF(SUM(E37:N37)=0,"",SUM(G36:G39))</f>
        <v>3</v>
      </c>
      <c r="S37" s="586">
        <v>2</v>
      </c>
      <c r="T37" s="587"/>
      <c r="V37" s="33">
        <f>+V43+V45+W46</f>
        <v>91</v>
      </c>
      <c r="W37" s="34">
        <f>+W43+W45+V46</f>
        <v>76</v>
      </c>
      <c r="X37" s="35">
        <f>+V37-W37</f>
        <v>15</v>
      </c>
    </row>
    <row r="38" spans="2:24" ht="18" customHeight="1">
      <c r="B38" s="36" t="s">
        <v>12</v>
      </c>
      <c r="C38" s="23" t="s">
        <v>63</v>
      </c>
      <c r="D38" s="37" t="s">
        <v>49</v>
      </c>
      <c r="E38" s="38">
        <f>+R42</f>
        <v>1</v>
      </c>
      <c r="F38" s="39">
        <f>+Q42</f>
        <v>3</v>
      </c>
      <c r="G38" s="38">
        <f>R45</f>
        <v>0</v>
      </c>
      <c r="H38" s="39">
        <f>Q45</f>
        <v>3</v>
      </c>
      <c r="I38" s="40"/>
      <c r="J38" s="41"/>
      <c r="K38" s="38">
        <f>Q47</f>
        <v>3</v>
      </c>
      <c r="L38" s="39">
        <f>R47</f>
        <v>0</v>
      </c>
      <c r="M38" s="38"/>
      <c r="N38" s="39"/>
      <c r="O38" s="29">
        <f>IF(SUM(E38:N38)=0,"",COUNTIF(J36:J39,"3"))</f>
        <v>1</v>
      </c>
      <c r="P38" s="30">
        <f>IF(SUM(F38:O38)=0,"",COUNTIF(I36:I39,"3"))</f>
        <v>2</v>
      </c>
      <c r="Q38" s="31">
        <f>IF(SUM(E38:N38)=0,"",SUM(J36:J39))</f>
        <v>4</v>
      </c>
      <c r="R38" s="32">
        <f>IF(SUM(E38:N38)=0,"",SUM(I36:I39))</f>
        <v>6</v>
      </c>
      <c r="S38" s="586">
        <v>3</v>
      </c>
      <c r="T38" s="587"/>
      <c r="V38" s="33">
        <f>+W42+W45+V47</f>
        <v>71</v>
      </c>
      <c r="W38" s="34">
        <f>+V42+V45+W47</f>
        <v>95</v>
      </c>
      <c r="X38" s="35">
        <f>+V38-W38</f>
        <v>-24</v>
      </c>
    </row>
    <row r="39" spans="2:24" ht="18" customHeight="1" thickBot="1">
      <c r="B39" s="42" t="s">
        <v>13</v>
      </c>
      <c r="C39" s="43" t="s">
        <v>119</v>
      </c>
      <c r="D39" s="44" t="s">
        <v>118</v>
      </c>
      <c r="E39" s="45">
        <f>R44</f>
        <v>0</v>
      </c>
      <c r="F39" s="46">
        <f>Q44</f>
        <v>3</v>
      </c>
      <c r="G39" s="45">
        <f>R43</f>
        <v>0</v>
      </c>
      <c r="H39" s="46">
        <f>Q43</f>
        <v>3</v>
      </c>
      <c r="I39" s="45">
        <f>R47</f>
        <v>0</v>
      </c>
      <c r="J39" s="46">
        <f>Q47</f>
        <v>3</v>
      </c>
      <c r="K39" s="47"/>
      <c r="L39" s="48"/>
      <c r="M39" s="45"/>
      <c r="N39" s="46"/>
      <c r="O39" s="49">
        <f>IF(SUM(E39:N39)=0,"",COUNTIF(L36:L39,"3"))</f>
        <v>0</v>
      </c>
      <c r="P39" s="50">
        <f>IF(SUM(F39:O39)=0,"",COUNTIF(K36:K39,"3"))</f>
        <v>3</v>
      </c>
      <c r="Q39" s="51">
        <f>IF(SUM(E39:N40)=0,"",SUM(L36:L39))</f>
        <v>0</v>
      </c>
      <c r="R39" s="52">
        <f>IF(SUM(E39:N39)=0,"",SUM(K36:K39))</f>
        <v>9</v>
      </c>
      <c r="S39" s="588">
        <v>4</v>
      </c>
      <c r="T39" s="589"/>
      <c r="V39" s="33">
        <f>+W43+W44+W47</f>
        <v>52</v>
      </c>
      <c r="W39" s="34">
        <f>+V43+V44+V47</f>
        <v>101</v>
      </c>
      <c r="X39" s="35">
        <f>+V39-W39</f>
        <v>-49</v>
      </c>
    </row>
    <row r="40" spans="2:25" ht="18" customHeight="1" thickTop="1">
      <c r="B40" s="53"/>
      <c r="C40" s="54" t="s">
        <v>28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57"/>
      <c r="V40" s="58"/>
      <c r="W40" s="59" t="s">
        <v>29</v>
      </c>
      <c r="X40" s="60">
        <f>SUM(X36:X39)</f>
        <v>0</v>
      </c>
      <c r="Y40" s="59" t="str">
        <f>IF(X40=0,"OK","Virhe")</f>
        <v>OK</v>
      </c>
    </row>
    <row r="41" spans="2:24" ht="18" customHeight="1" thickBot="1">
      <c r="B41" s="61"/>
      <c r="C41" s="62" t="s">
        <v>30</v>
      </c>
      <c r="D41" s="63"/>
      <c r="E41" s="63"/>
      <c r="F41" s="64"/>
      <c r="G41" s="566" t="s">
        <v>31</v>
      </c>
      <c r="H41" s="555"/>
      <c r="I41" s="554" t="s">
        <v>32</v>
      </c>
      <c r="J41" s="555"/>
      <c r="K41" s="554" t="s">
        <v>33</v>
      </c>
      <c r="L41" s="555"/>
      <c r="M41" s="554" t="s">
        <v>34</v>
      </c>
      <c r="N41" s="555"/>
      <c r="O41" s="554" t="s">
        <v>35</v>
      </c>
      <c r="P41" s="555"/>
      <c r="Q41" s="572" t="s">
        <v>36</v>
      </c>
      <c r="R41" s="573"/>
      <c r="T41" s="65"/>
      <c r="V41" s="66" t="s">
        <v>18</v>
      </c>
      <c r="W41" s="67"/>
      <c r="X41" s="21" t="s">
        <v>19</v>
      </c>
    </row>
    <row r="42" spans="2:35" ht="18" customHeight="1">
      <c r="B42" s="68" t="s">
        <v>37</v>
      </c>
      <c r="C42" s="69" t="str">
        <f>IF(C36&gt;"",C36,"")</f>
        <v>Markus Myllärinen</v>
      </c>
      <c r="D42" s="70" t="str">
        <f>IF(C38&gt;"",C38,"")</f>
        <v>Jimi Miettinen</v>
      </c>
      <c r="E42" s="55"/>
      <c r="F42" s="71"/>
      <c r="G42" s="584">
        <v>-10</v>
      </c>
      <c r="H42" s="585"/>
      <c r="I42" s="580">
        <v>5</v>
      </c>
      <c r="J42" s="581"/>
      <c r="K42" s="580">
        <v>2</v>
      </c>
      <c r="L42" s="581"/>
      <c r="M42" s="580">
        <v>5</v>
      </c>
      <c r="N42" s="581"/>
      <c r="O42" s="582"/>
      <c r="P42" s="581"/>
      <c r="Q42" s="72">
        <f aca="true" t="shared" si="22" ref="Q42:Q47">IF(COUNT(G42:O42)=0,"",COUNTIF(G42:O42,"&gt;=0"))</f>
        <v>3</v>
      </c>
      <c r="R42" s="73">
        <f aca="true" t="shared" si="23" ref="R42:R47">IF(COUNT(G42:O42)=0,"",(IF(LEFT(G42,1)="-",1,0)+IF(LEFT(I42,1)="-",1,0)+IF(LEFT(K42,1)="-",1,0)+IF(LEFT(M42,1)="-",1,0)+IF(LEFT(O42,1)="-",1,0)))</f>
        <v>1</v>
      </c>
      <c r="S42" s="74"/>
      <c r="T42" s="75"/>
      <c r="V42" s="76">
        <f aca="true" t="shared" si="24" ref="V42:W47">+Z42+AB42+AD42+AF42+AH42</f>
        <v>43</v>
      </c>
      <c r="W42" s="77">
        <f t="shared" si="24"/>
        <v>24</v>
      </c>
      <c r="X42" s="78">
        <f aca="true" t="shared" si="25" ref="X42:X47">+V42-W42</f>
        <v>19</v>
      </c>
      <c r="Z42" s="79">
        <f>IF(G42="",0,IF(LEFT(G42,1)="-",ABS(G42),(IF(G42&gt;9,G42+2,11))))</f>
        <v>10</v>
      </c>
      <c r="AA42" s="80">
        <f aca="true" t="shared" si="26" ref="AA42:AA47">IF(G42="",0,IF(LEFT(G42,1)="-",(IF(ABS(G42)&gt;9,(ABS(G42)+2),11)),G42))</f>
        <v>12</v>
      </c>
      <c r="AB42" s="79">
        <f>IF(I42="",0,IF(LEFT(I42,1)="-",ABS(I42),(IF(I42&gt;9,I42+2,11))))</f>
        <v>11</v>
      </c>
      <c r="AC42" s="80">
        <f aca="true" t="shared" si="27" ref="AC42:AC47">IF(I42="",0,IF(LEFT(I42,1)="-",(IF(ABS(I42)&gt;9,(ABS(I42)+2),11)),I42))</f>
        <v>5</v>
      </c>
      <c r="AD42" s="79">
        <f>IF(K42="",0,IF(LEFT(K42,1)="-",ABS(K42),(IF(K42&gt;9,K42+2,11))))</f>
        <v>11</v>
      </c>
      <c r="AE42" s="80">
        <f aca="true" t="shared" si="28" ref="AE42:AE47">IF(K42="",0,IF(LEFT(K42,1)="-",(IF(ABS(K42)&gt;9,(ABS(K42)+2),11)),K42))</f>
        <v>2</v>
      </c>
      <c r="AF42" s="79">
        <f>IF(M42="",0,IF(LEFT(M42,1)="-",ABS(M42),(IF(M42&gt;9,M42+2,11))))</f>
        <v>11</v>
      </c>
      <c r="AG42" s="80">
        <f aca="true" t="shared" si="29" ref="AG42:AG47">IF(M42="",0,IF(LEFT(M42,1)="-",(IF(ABS(M42)&gt;9,(ABS(M42)+2),11)),M42))</f>
        <v>5</v>
      </c>
      <c r="AH42" s="79">
        <f aca="true" t="shared" si="30" ref="AH42:AH47">IF(O42="",0,IF(LEFT(O42,1)="-",ABS(O42),(IF(O42&gt;9,O42+2,11))))</f>
        <v>0</v>
      </c>
      <c r="AI42" s="80">
        <f aca="true" t="shared" si="31" ref="AI42:AI47">IF(O42="",0,IF(LEFT(O42,1)="-",(IF(ABS(O42)&gt;9,(ABS(O42)+2),11)),O42))</f>
        <v>0</v>
      </c>
    </row>
    <row r="43" spans="2:35" ht="18" customHeight="1">
      <c r="B43" s="68" t="s">
        <v>38</v>
      </c>
      <c r="C43" s="69" t="str">
        <f>IF(C37&gt;"",C37,"")</f>
        <v>John Anckar</v>
      </c>
      <c r="D43" s="81" t="str">
        <f>IF(C39&gt;"",C39,"")</f>
        <v>Said Shah-Aga</v>
      </c>
      <c r="E43" s="82"/>
      <c r="F43" s="71"/>
      <c r="G43" s="574">
        <v>10</v>
      </c>
      <c r="H43" s="575"/>
      <c r="I43" s="574">
        <v>2</v>
      </c>
      <c r="J43" s="575"/>
      <c r="K43" s="574">
        <v>10</v>
      </c>
      <c r="L43" s="575"/>
      <c r="M43" s="574"/>
      <c r="N43" s="575"/>
      <c r="O43" s="574"/>
      <c r="P43" s="575"/>
      <c r="Q43" s="72">
        <f t="shared" si="22"/>
        <v>3</v>
      </c>
      <c r="R43" s="73">
        <f t="shared" si="23"/>
        <v>0</v>
      </c>
      <c r="S43" s="83"/>
      <c r="T43" s="84"/>
      <c r="V43" s="76">
        <f t="shared" si="24"/>
        <v>35</v>
      </c>
      <c r="W43" s="77">
        <f t="shared" si="24"/>
        <v>22</v>
      </c>
      <c r="X43" s="78">
        <f t="shared" si="25"/>
        <v>13</v>
      </c>
      <c r="Z43" s="85">
        <f>IF(G43="",0,IF(LEFT(G43,1)="-",ABS(G43),(IF(G43&gt;9,G43+2,11))))</f>
        <v>12</v>
      </c>
      <c r="AA43" s="86">
        <f t="shared" si="26"/>
        <v>10</v>
      </c>
      <c r="AB43" s="85">
        <f>IF(I43="",0,IF(LEFT(I43,1)="-",ABS(I43),(IF(I43&gt;9,I43+2,11))))</f>
        <v>11</v>
      </c>
      <c r="AC43" s="86">
        <f t="shared" si="27"/>
        <v>2</v>
      </c>
      <c r="AD43" s="85">
        <f>IF(K43="",0,IF(LEFT(K43,1)="-",ABS(K43),(IF(K43&gt;9,K43+2,11))))</f>
        <v>12</v>
      </c>
      <c r="AE43" s="86">
        <f t="shared" si="28"/>
        <v>10</v>
      </c>
      <c r="AF43" s="85">
        <f>IF(M43="",0,IF(LEFT(M43,1)="-",ABS(M43),(IF(M43&gt;9,M43+2,11))))</f>
        <v>0</v>
      </c>
      <c r="AG43" s="86">
        <f t="shared" si="29"/>
        <v>0</v>
      </c>
      <c r="AH43" s="85">
        <f t="shared" si="30"/>
        <v>0</v>
      </c>
      <c r="AI43" s="86">
        <f t="shared" si="31"/>
        <v>0</v>
      </c>
    </row>
    <row r="44" spans="2:35" ht="18" customHeight="1" thickBot="1">
      <c r="B44" s="68" t="s">
        <v>39</v>
      </c>
      <c r="C44" s="87" t="str">
        <f>IF(C36&gt;"",C36,"")</f>
        <v>Markus Myllärinen</v>
      </c>
      <c r="D44" s="88" t="str">
        <f>IF(C39&gt;"",C39,"")</f>
        <v>Said Shah-Aga</v>
      </c>
      <c r="E44" s="63"/>
      <c r="F44" s="64"/>
      <c r="G44" s="578">
        <v>5</v>
      </c>
      <c r="H44" s="579"/>
      <c r="I44" s="578">
        <v>4</v>
      </c>
      <c r="J44" s="579"/>
      <c r="K44" s="578">
        <v>2</v>
      </c>
      <c r="L44" s="579"/>
      <c r="M44" s="578"/>
      <c r="N44" s="579"/>
      <c r="O44" s="578"/>
      <c r="P44" s="579"/>
      <c r="Q44" s="72">
        <f t="shared" si="22"/>
        <v>3</v>
      </c>
      <c r="R44" s="73">
        <f t="shared" si="23"/>
        <v>0</v>
      </c>
      <c r="S44" s="83"/>
      <c r="T44" s="84"/>
      <c r="V44" s="76">
        <f t="shared" si="24"/>
        <v>33</v>
      </c>
      <c r="W44" s="77">
        <f t="shared" si="24"/>
        <v>11</v>
      </c>
      <c r="X44" s="78">
        <f t="shared" si="25"/>
        <v>22</v>
      </c>
      <c r="Z44" s="85">
        <f aca="true" t="shared" si="32" ref="Z44:AF47">IF(G44="",0,IF(LEFT(G44,1)="-",ABS(G44),(IF(G44&gt;9,G44+2,11))))</f>
        <v>11</v>
      </c>
      <c r="AA44" s="86">
        <f t="shared" si="26"/>
        <v>5</v>
      </c>
      <c r="AB44" s="85">
        <f t="shared" si="32"/>
        <v>11</v>
      </c>
      <c r="AC44" s="86">
        <f t="shared" si="27"/>
        <v>4</v>
      </c>
      <c r="AD44" s="85">
        <f t="shared" si="32"/>
        <v>11</v>
      </c>
      <c r="AE44" s="86">
        <f t="shared" si="28"/>
        <v>2</v>
      </c>
      <c r="AF44" s="85">
        <f t="shared" si="32"/>
        <v>0</v>
      </c>
      <c r="AG44" s="86">
        <f t="shared" si="29"/>
        <v>0</v>
      </c>
      <c r="AH44" s="85">
        <f t="shared" si="30"/>
        <v>0</v>
      </c>
      <c r="AI44" s="86">
        <f t="shared" si="31"/>
        <v>0</v>
      </c>
    </row>
    <row r="45" spans="2:35" ht="18" customHeight="1">
      <c r="B45" s="68" t="s">
        <v>40</v>
      </c>
      <c r="C45" s="69" t="str">
        <f>IF(C37&gt;"",C37,"")</f>
        <v>John Anckar</v>
      </c>
      <c r="D45" s="81" t="str">
        <f>IF(C38&gt;"",C38,"")</f>
        <v>Jimi Miettinen</v>
      </c>
      <c r="E45" s="55"/>
      <c r="F45" s="71"/>
      <c r="G45" s="580">
        <v>3</v>
      </c>
      <c r="H45" s="581"/>
      <c r="I45" s="580">
        <v>9</v>
      </c>
      <c r="J45" s="581"/>
      <c r="K45" s="580">
        <v>2</v>
      </c>
      <c r="L45" s="581"/>
      <c r="M45" s="580"/>
      <c r="N45" s="581"/>
      <c r="O45" s="580"/>
      <c r="P45" s="581"/>
      <c r="Q45" s="72">
        <f t="shared" si="22"/>
        <v>3</v>
      </c>
      <c r="R45" s="73">
        <f t="shared" si="23"/>
        <v>0</v>
      </c>
      <c r="S45" s="83"/>
      <c r="T45" s="84"/>
      <c r="V45" s="76">
        <f t="shared" si="24"/>
        <v>33</v>
      </c>
      <c r="W45" s="77">
        <f t="shared" si="24"/>
        <v>14</v>
      </c>
      <c r="X45" s="78">
        <f t="shared" si="25"/>
        <v>19</v>
      </c>
      <c r="Z45" s="85">
        <f t="shared" si="32"/>
        <v>11</v>
      </c>
      <c r="AA45" s="86">
        <f t="shared" si="26"/>
        <v>3</v>
      </c>
      <c r="AB45" s="85">
        <f t="shared" si="32"/>
        <v>11</v>
      </c>
      <c r="AC45" s="86">
        <f t="shared" si="27"/>
        <v>9</v>
      </c>
      <c r="AD45" s="85">
        <f t="shared" si="32"/>
        <v>11</v>
      </c>
      <c r="AE45" s="86">
        <f t="shared" si="28"/>
        <v>2</v>
      </c>
      <c r="AF45" s="85">
        <f t="shared" si="32"/>
        <v>0</v>
      </c>
      <c r="AG45" s="86">
        <f t="shared" si="29"/>
        <v>0</v>
      </c>
      <c r="AH45" s="85">
        <f t="shared" si="30"/>
        <v>0</v>
      </c>
      <c r="AI45" s="86">
        <f t="shared" si="31"/>
        <v>0</v>
      </c>
    </row>
    <row r="46" spans="2:35" ht="18" customHeight="1">
      <c r="B46" s="68" t="s">
        <v>41</v>
      </c>
      <c r="C46" s="69" t="str">
        <f>IF(C36&gt;"",C36,"")</f>
        <v>Markus Myllärinen</v>
      </c>
      <c r="D46" s="81" t="str">
        <f>IF(C37&gt;"",C37,"")</f>
        <v>John Anckar</v>
      </c>
      <c r="E46" s="82"/>
      <c r="F46" s="71"/>
      <c r="G46" s="574">
        <v>-7</v>
      </c>
      <c r="H46" s="575"/>
      <c r="I46" s="574">
        <v>6</v>
      </c>
      <c r="J46" s="575"/>
      <c r="K46" s="583">
        <v>4</v>
      </c>
      <c r="L46" s="575"/>
      <c r="M46" s="574">
        <v>2</v>
      </c>
      <c r="N46" s="575"/>
      <c r="O46" s="574"/>
      <c r="P46" s="575"/>
      <c r="Q46" s="72">
        <f t="shared" si="22"/>
        <v>3</v>
      </c>
      <c r="R46" s="73">
        <f t="shared" si="23"/>
        <v>1</v>
      </c>
      <c r="S46" s="83"/>
      <c r="T46" s="84"/>
      <c r="V46" s="76">
        <f t="shared" si="24"/>
        <v>40</v>
      </c>
      <c r="W46" s="77">
        <f t="shared" si="24"/>
        <v>23</v>
      </c>
      <c r="X46" s="78">
        <f t="shared" si="25"/>
        <v>17</v>
      </c>
      <c r="Z46" s="85">
        <f t="shared" si="32"/>
        <v>7</v>
      </c>
      <c r="AA46" s="86">
        <f t="shared" si="26"/>
        <v>11</v>
      </c>
      <c r="AB46" s="85">
        <f t="shared" si="32"/>
        <v>11</v>
      </c>
      <c r="AC46" s="86">
        <f t="shared" si="27"/>
        <v>6</v>
      </c>
      <c r="AD46" s="85">
        <f t="shared" si="32"/>
        <v>11</v>
      </c>
      <c r="AE46" s="86">
        <f t="shared" si="28"/>
        <v>4</v>
      </c>
      <c r="AF46" s="85">
        <f t="shared" si="32"/>
        <v>11</v>
      </c>
      <c r="AG46" s="86">
        <f t="shared" si="29"/>
        <v>2</v>
      </c>
      <c r="AH46" s="85">
        <f t="shared" si="30"/>
        <v>0</v>
      </c>
      <c r="AI46" s="86">
        <f t="shared" si="31"/>
        <v>0</v>
      </c>
    </row>
    <row r="47" spans="2:35" ht="18" customHeight="1" thickBot="1">
      <c r="B47" s="89" t="s">
        <v>42</v>
      </c>
      <c r="C47" s="90" t="str">
        <f>IF(C38&gt;"",C38,"")</f>
        <v>Jimi Miettinen</v>
      </c>
      <c r="D47" s="91" t="str">
        <f>IF(C39&gt;"",C39,"")</f>
        <v>Said Shah-Aga</v>
      </c>
      <c r="E47" s="92"/>
      <c r="F47" s="93"/>
      <c r="G47" s="576">
        <v>8</v>
      </c>
      <c r="H47" s="577"/>
      <c r="I47" s="576">
        <v>4</v>
      </c>
      <c r="J47" s="577"/>
      <c r="K47" s="576">
        <v>7</v>
      </c>
      <c r="L47" s="577"/>
      <c r="M47" s="576"/>
      <c r="N47" s="577"/>
      <c r="O47" s="576"/>
      <c r="P47" s="577"/>
      <c r="Q47" s="94">
        <f t="shared" si="22"/>
        <v>3</v>
      </c>
      <c r="R47" s="95">
        <f t="shared" si="23"/>
        <v>0</v>
      </c>
      <c r="S47" s="96"/>
      <c r="T47" s="97"/>
      <c r="V47" s="76">
        <f t="shared" si="24"/>
        <v>33</v>
      </c>
      <c r="W47" s="77">
        <f t="shared" si="24"/>
        <v>19</v>
      </c>
      <c r="X47" s="78">
        <f t="shared" si="25"/>
        <v>14</v>
      </c>
      <c r="Z47" s="98">
        <f t="shared" si="32"/>
        <v>11</v>
      </c>
      <c r="AA47" s="99">
        <f t="shared" si="26"/>
        <v>8</v>
      </c>
      <c r="AB47" s="98">
        <f t="shared" si="32"/>
        <v>11</v>
      </c>
      <c r="AC47" s="99">
        <f t="shared" si="27"/>
        <v>4</v>
      </c>
      <c r="AD47" s="98">
        <f t="shared" si="32"/>
        <v>11</v>
      </c>
      <c r="AE47" s="99">
        <f t="shared" si="28"/>
        <v>7</v>
      </c>
      <c r="AF47" s="98">
        <f t="shared" si="32"/>
        <v>0</v>
      </c>
      <c r="AG47" s="99">
        <f t="shared" si="29"/>
        <v>0</v>
      </c>
      <c r="AH47" s="98">
        <f t="shared" si="30"/>
        <v>0</v>
      </c>
      <c r="AI47" s="99">
        <f t="shared" si="31"/>
        <v>0</v>
      </c>
    </row>
    <row r="48" ht="18" customHeight="1" thickBot="1" thickTop="1"/>
    <row r="49" spans="2:20" ht="18" customHeight="1" thickTop="1">
      <c r="B49" s="1"/>
      <c r="C49" s="2" t="s">
        <v>0</v>
      </c>
      <c r="D49" s="3"/>
      <c r="E49" s="3"/>
      <c r="F49" s="3"/>
      <c r="G49" s="4"/>
      <c r="H49" s="3"/>
      <c r="I49" s="5" t="s">
        <v>1</v>
      </c>
      <c r="J49" s="6"/>
      <c r="K49" s="556" t="s">
        <v>2</v>
      </c>
      <c r="L49" s="557"/>
      <c r="M49" s="557"/>
      <c r="N49" s="558"/>
      <c r="O49" s="559" t="s">
        <v>3</v>
      </c>
      <c r="P49" s="560"/>
      <c r="Q49" s="560"/>
      <c r="R49" s="594">
        <v>4</v>
      </c>
      <c r="S49" s="595"/>
      <c r="T49" s="596"/>
    </row>
    <row r="50" spans="2:20" ht="18" customHeight="1" thickBot="1">
      <c r="B50" s="7"/>
      <c r="C50" s="8" t="s">
        <v>4</v>
      </c>
      <c r="D50" s="9" t="s">
        <v>5</v>
      </c>
      <c r="E50" s="551">
        <v>4</v>
      </c>
      <c r="F50" s="521"/>
      <c r="G50" s="522"/>
      <c r="H50" s="552" t="s">
        <v>6</v>
      </c>
      <c r="I50" s="553"/>
      <c r="J50" s="553"/>
      <c r="K50" s="568">
        <v>40615</v>
      </c>
      <c r="L50" s="568"/>
      <c r="M50" s="568"/>
      <c r="N50" s="569"/>
      <c r="O50" s="10" t="s">
        <v>7</v>
      </c>
      <c r="P50" s="11"/>
      <c r="Q50" s="11"/>
      <c r="R50" s="545" t="s">
        <v>114</v>
      </c>
      <c r="S50" s="545"/>
      <c r="T50" s="546"/>
    </row>
    <row r="51" spans="2:24" ht="18" customHeight="1" thickTop="1">
      <c r="B51" s="12"/>
      <c r="C51" s="13" t="s">
        <v>8</v>
      </c>
      <c r="D51" s="14" t="s">
        <v>9</v>
      </c>
      <c r="E51" s="590" t="s">
        <v>10</v>
      </c>
      <c r="F51" s="591"/>
      <c r="G51" s="590" t="s">
        <v>11</v>
      </c>
      <c r="H51" s="591"/>
      <c r="I51" s="590" t="s">
        <v>12</v>
      </c>
      <c r="J51" s="591"/>
      <c r="K51" s="590" t="s">
        <v>13</v>
      </c>
      <c r="L51" s="591"/>
      <c r="M51" s="590"/>
      <c r="N51" s="591"/>
      <c r="O51" s="15" t="s">
        <v>14</v>
      </c>
      <c r="P51" s="16" t="s">
        <v>15</v>
      </c>
      <c r="Q51" s="17" t="s">
        <v>16</v>
      </c>
      <c r="R51" s="18"/>
      <c r="S51" s="592" t="s">
        <v>17</v>
      </c>
      <c r="T51" s="593"/>
      <c r="V51" s="19" t="s">
        <v>18</v>
      </c>
      <c r="W51" s="20"/>
      <c r="X51" s="21" t="s">
        <v>19</v>
      </c>
    </row>
    <row r="52" spans="2:24" ht="18" customHeight="1">
      <c r="B52" s="22" t="s">
        <v>10</v>
      </c>
      <c r="C52" s="23" t="s">
        <v>56</v>
      </c>
      <c r="D52" s="24" t="s">
        <v>49</v>
      </c>
      <c r="E52" s="25"/>
      <c r="F52" s="26"/>
      <c r="G52" s="27">
        <f>+Q62</f>
        <v>3</v>
      </c>
      <c r="H52" s="28">
        <f>+R62</f>
        <v>0</v>
      </c>
      <c r="I52" s="27">
        <f>Q58</f>
        <v>3</v>
      </c>
      <c r="J52" s="28">
        <f>R58</f>
        <v>0</v>
      </c>
      <c r="K52" s="27">
        <f>Q60</f>
        <v>3</v>
      </c>
      <c r="L52" s="28">
        <f>R60</f>
        <v>0</v>
      </c>
      <c r="M52" s="27"/>
      <c r="N52" s="28"/>
      <c r="O52" s="29">
        <f>IF(SUM(E52:N52)=0,"",COUNTIF(F52:F55,"3"))</f>
        <v>3</v>
      </c>
      <c r="P52" s="30">
        <f>IF(SUM(F52:O52)=0,"",COUNTIF(E52:E55,"3"))</f>
        <v>0</v>
      </c>
      <c r="Q52" s="31">
        <f>IF(SUM(E52:N52)=0,"",SUM(F52:F55))</f>
        <v>9</v>
      </c>
      <c r="R52" s="32">
        <f>IF(SUM(E52:N52)=0,"",SUM(E52:E55))</f>
        <v>0</v>
      </c>
      <c r="S52" s="586">
        <v>1</v>
      </c>
      <c r="T52" s="587"/>
      <c r="V52" s="33">
        <f>+V58+V60+V62</f>
        <v>99</v>
      </c>
      <c r="W52" s="34">
        <f>+W58+W60+W62</f>
        <v>54</v>
      </c>
      <c r="X52" s="35">
        <f>+V52-W52</f>
        <v>45</v>
      </c>
    </row>
    <row r="53" spans="2:24" ht="18" customHeight="1">
      <c r="B53" s="36" t="s">
        <v>11</v>
      </c>
      <c r="C53" s="23" t="s">
        <v>84</v>
      </c>
      <c r="D53" s="37" t="s">
        <v>53</v>
      </c>
      <c r="E53" s="38">
        <f>+R62</f>
        <v>0</v>
      </c>
      <c r="F53" s="39">
        <f>+Q62</f>
        <v>3</v>
      </c>
      <c r="G53" s="40"/>
      <c r="H53" s="41"/>
      <c r="I53" s="38">
        <f>Q61</f>
        <v>2</v>
      </c>
      <c r="J53" s="39">
        <f>R61</f>
        <v>3</v>
      </c>
      <c r="K53" s="38">
        <f>Q59</f>
        <v>3</v>
      </c>
      <c r="L53" s="39">
        <f>R59</f>
        <v>0</v>
      </c>
      <c r="M53" s="38"/>
      <c r="N53" s="39"/>
      <c r="O53" s="29">
        <f>IF(SUM(E53:N53)=0,"",COUNTIF(H52:H55,"3"))</f>
        <v>1</v>
      </c>
      <c r="P53" s="30">
        <f>IF(SUM(F53:O53)=0,"",COUNTIF(G52:G55,"3"))</f>
        <v>2</v>
      </c>
      <c r="Q53" s="31">
        <f>IF(SUM(E53:N53)=0,"",SUM(H52:H55))</f>
        <v>5</v>
      </c>
      <c r="R53" s="32">
        <f>IF(SUM(E53:N53)=0,"",SUM(G52:G55))</f>
        <v>6</v>
      </c>
      <c r="S53" s="586">
        <v>3</v>
      </c>
      <c r="T53" s="587"/>
      <c r="V53" s="33">
        <f>+V59+V61+W62</f>
        <v>101</v>
      </c>
      <c r="W53" s="34">
        <f>+W59+W61+V62</f>
        <v>98</v>
      </c>
      <c r="X53" s="35">
        <f>+V53-W53</f>
        <v>3</v>
      </c>
    </row>
    <row r="54" spans="2:24" ht="18" customHeight="1">
      <c r="B54" s="36" t="s">
        <v>12</v>
      </c>
      <c r="C54" s="23" t="s">
        <v>58</v>
      </c>
      <c r="D54" s="37" t="s">
        <v>4</v>
      </c>
      <c r="E54" s="38">
        <f>+R58</f>
        <v>0</v>
      </c>
      <c r="F54" s="39">
        <f>+Q58</f>
        <v>3</v>
      </c>
      <c r="G54" s="38">
        <f>R61</f>
        <v>3</v>
      </c>
      <c r="H54" s="39">
        <f>Q61</f>
        <v>2</v>
      </c>
      <c r="I54" s="40"/>
      <c r="J54" s="41"/>
      <c r="K54" s="38">
        <f>Q63</f>
        <v>3</v>
      </c>
      <c r="L54" s="39">
        <f>R63</f>
        <v>0</v>
      </c>
      <c r="M54" s="38"/>
      <c r="N54" s="39"/>
      <c r="O54" s="29">
        <f>IF(SUM(E54:N54)=0,"",COUNTIF(J52:J55,"3"))</f>
        <v>2</v>
      </c>
      <c r="P54" s="30">
        <f>IF(SUM(F54:O54)=0,"",COUNTIF(I52:I55,"3"))</f>
        <v>1</v>
      </c>
      <c r="Q54" s="31">
        <f>IF(SUM(E54:N54)=0,"",SUM(J52:J55))</f>
        <v>6</v>
      </c>
      <c r="R54" s="32">
        <f>IF(SUM(E54:N54)=0,"",SUM(I52:I55))</f>
        <v>5</v>
      </c>
      <c r="S54" s="586">
        <v>2</v>
      </c>
      <c r="T54" s="587"/>
      <c r="V54" s="33">
        <f>+W58+W61+V63</f>
        <v>99</v>
      </c>
      <c r="W54" s="34">
        <f>+V58+V61+W63</f>
        <v>100</v>
      </c>
      <c r="X54" s="35">
        <f>+V54-W54</f>
        <v>-1</v>
      </c>
    </row>
    <row r="55" spans="2:24" ht="18" customHeight="1" thickBot="1">
      <c r="B55" s="42" t="s">
        <v>13</v>
      </c>
      <c r="C55" s="43" t="s">
        <v>120</v>
      </c>
      <c r="D55" s="44" t="s">
        <v>118</v>
      </c>
      <c r="E55" s="45">
        <f>R60</f>
        <v>0</v>
      </c>
      <c r="F55" s="46">
        <f>Q60</f>
        <v>3</v>
      </c>
      <c r="G55" s="45">
        <f>R59</f>
        <v>0</v>
      </c>
      <c r="H55" s="46">
        <f>Q59</f>
        <v>3</v>
      </c>
      <c r="I55" s="45">
        <f>R63</f>
        <v>0</v>
      </c>
      <c r="J55" s="46">
        <f>Q63</f>
        <v>3</v>
      </c>
      <c r="K55" s="47"/>
      <c r="L55" s="48"/>
      <c r="M55" s="45"/>
      <c r="N55" s="46"/>
      <c r="O55" s="49">
        <f>IF(SUM(E55:N55)=0,"",COUNTIF(L52:L55,"3"))</f>
        <v>0</v>
      </c>
      <c r="P55" s="50">
        <f>IF(SUM(F55:O55)=0,"",COUNTIF(K52:K55,"3"))</f>
        <v>3</v>
      </c>
      <c r="Q55" s="51">
        <f>IF(SUM(E55:N56)=0,"",SUM(L52:L55))</f>
        <v>0</v>
      </c>
      <c r="R55" s="52">
        <f>IF(SUM(E55:N55)=0,"",SUM(K52:K55))</f>
        <v>9</v>
      </c>
      <c r="S55" s="588">
        <v>4</v>
      </c>
      <c r="T55" s="589"/>
      <c r="V55" s="33">
        <f>+W59+W60+W63</f>
        <v>52</v>
      </c>
      <c r="W55" s="34">
        <f>+V59+V60+V63</f>
        <v>99</v>
      </c>
      <c r="X55" s="35">
        <f>+V55-W55</f>
        <v>-47</v>
      </c>
    </row>
    <row r="56" spans="2:25" ht="18" customHeight="1" thickTop="1">
      <c r="B56" s="53"/>
      <c r="C56" s="54" t="s">
        <v>28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6"/>
      <c r="T56" s="57"/>
      <c r="V56" s="58"/>
      <c r="W56" s="59" t="s">
        <v>29</v>
      </c>
      <c r="X56" s="60">
        <f>SUM(X52:X55)</f>
        <v>0</v>
      </c>
      <c r="Y56" s="59" t="str">
        <f>IF(X56=0,"OK","Virhe")</f>
        <v>OK</v>
      </c>
    </row>
    <row r="57" spans="2:24" ht="18" customHeight="1" thickBot="1">
      <c r="B57" s="61"/>
      <c r="C57" s="62" t="s">
        <v>30</v>
      </c>
      <c r="D57" s="63"/>
      <c r="E57" s="63"/>
      <c r="F57" s="64"/>
      <c r="G57" s="566" t="s">
        <v>31</v>
      </c>
      <c r="H57" s="555"/>
      <c r="I57" s="554" t="s">
        <v>32</v>
      </c>
      <c r="J57" s="555"/>
      <c r="K57" s="554" t="s">
        <v>33</v>
      </c>
      <c r="L57" s="555"/>
      <c r="M57" s="554" t="s">
        <v>34</v>
      </c>
      <c r="N57" s="555"/>
      <c r="O57" s="554" t="s">
        <v>35</v>
      </c>
      <c r="P57" s="555"/>
      <c r="Q57" s="572" t="s">
        <v>36</v>
      </c>
      <c r="R57" s="573"/>
      <c r="T57" s="65"/>
      <c r="V57" s="66" t="s">
        <v>18</v>
      </c>
      <c r="W57" s="67"/>
      <c r="X57" s="21" t="s">
        <v>19</v>
      </c>
    </row>
    <row r="58" spans="2:35" ht="18" customHeight="1">
      <c r="B58" s="68" t="s">
        <v>37</v>
      </c>
      <c r="C58" s="69" t="str">
        <f>IF(C52&gt;"",C52,"")</f>
        <v>Patrik Rissanen</v>
      </c>
      <c r="D58" s="70" t="str">
        <f>IF(C54&gt;"",C54,"")</f>
        <v>Kimi Kivelä</v>
      </c>
      <c r="E58" s="55"/>
      <c r="F58" s="71"/>
      <c r="G58" s="584">
        <v>5</v>
      </c>
      <c r="H58" s="585"/>
      <c r="I58" s="580">
        <v>6</v>
      </c>
      <c r="J58" s="581"/>
      <c r="K58" s="580">
        <v>5</v>
      </c>
      <c r="L58" s="581"/>
      <c r="M58" s="580"/>
      <c r="N58" s="581"/>
      <c r="O58" s="582"/>
      <c r="P58" s="581"/>
      <c r="Q58" s="72">
        <f aca="true" t="shared" si="33" ref="Q58:Q63">IF(COUNT(G58:O58)=0,"",COUNTIF(G58:O58,"&gt;=0"))</f>
        <v>3</v>
      </c>
      <c r="R58" s="73">
        <f aca="true" t="shared" si="34" ref="R58:R63">IF(COUNT(G58:O58)=0,"",(IF(LEFT(G58,1)="-",1,0)+IF(LEFT(I58,1)="-",1,0)+IF(LEFT(K58,1)="-",1,0)+IF(LEFT(M58,1)="-",1,0)+IF(LEFT(O58,1)="-",1,0)))</f>
        <v>0</v>
      </c>
      <c r="S58" s="74"/>
      <c r="T58" s="75"/>
      <c r="V58" s="76">
        <f aca="true" t="shared" si="35" ref="V58:W63">+Z58+AB58+AD58+AF58+AH58</f>
        <v>33</v>
      </c>
      <c r="W58" s="77">
        <f t="shared" si="35"/>
        <v>16</v>
      </c>
      <c r="X58" s="78">
        <f aca="true" t="shared" si="36" ref="X58:X63">+V58-W58</f>
        <v>17</v>
      </c>
      <c r="Z58" s="79">
        <f>IF(G58="",0,IF(LEFT(G58,1)="-",ABS(G58),(IF(G58&gt;9,G58+2,11))))</f>
        <v>11</v>
      </c>
      <c r="AA58" s="80">
        <f aca="true" t="shared" si="37" ref="AA58:AA63">IF(G58="",0,IF(LEFT(G58,1)="-",(IF(ABS(G58)&gt;9,(ABS(G58)+2),11)),G58))</f>
        <v>5</v>
      </c>
      <c r="AB58" s="79">
        <f>IF(I58="",0,IF(LEFT(I58,1)="-",ABS(I58),(IF(I58&gt;9,I58+2,11))))</f>
        <v>11</v>
      </c>
      <c r="AC58" s="80">
        <f aca="true" t="shared" si="38" ref="AC58:AC63">IF(I58="",0,IF(LEFT(I58,1)="-",(IF(ABS(I58)&gt;9,(ABS(I58)+2),11)),I58))</f>
        <v>6</v>
      </c>
      <c r="AD58" s="79">
        <f>IF(K58="",0,IF(LEFT(K58,1)="-",ABS(K58),(IF(K58&gt;9,K58+2,11))))</f>
        <v>11</v>
      </c>
      <c r="AE58" s="80">
        <f aca="true" t="shared" si="39" ref="AE58:AE63">IF(K58="",0,IF(LEFT(K58,1)="-",(IF(ABS(K58)&gt;9,(ABS(K58)+2),11)),K58))</f>
        <v>5</v>
      </c>
      <c r="AF58" s="79">
        <f>IF(M58="",0,IF(LEFT(M58,1)="-",ABS(M58),(IF(M58&gt;9,M58+2,11))))</f>
        <v>0</v>
      </c>
      <c r="AG58" s="80">
        <f aca="true" t="shared" si="40" ref="AG58:AG63">IF(M58="",0,IF(LEFT(M58,1)="-",(IF(ABS(M58)&gt;9,(ABS(M58)+2),11)),M58))</f>
        <v>0</v>
      </c>
      <c r="AH58" s="79">
        <f aca="true" t="shared" si="41" ref="AH58:AH63">IF(O58="",0,IF(LEFT(O58,1)="-",ABS(O58),(IF(O58&gt;9,O58+2,11))))</f>
        <v>0</v>
      </c>
      <c r="AI58" s="80">
        <f aca="true" t="shared" si="42" ref="AI58:AI63">IF(O58="",0,IF(LEFT(O58,1)="-",(IF(ABS(O58)&gt;9,(ABS(O58)+2),11)),O58))</f>
        <v>0</v>
      </c>
    </row>
    <row r="59" spans="2:35" ht="18" customHeight="1">
      <c r="B59" s="68" t="s">
        <v>38</v>
      </c>
      <c r="C59" s="69" t="str">
        <f>IF(C53&gt;"",C53,"")</f>
        <v>Jami Willgren</v>
      </c>
      <c r="D59" s="81" t="str">
        <f>IF(C55&gt;"",C55,"")</f>
        <v>Rafael Potiris</v>
      </c>
      <c r="E59" s="82"/>
      <c r="F59" s="71"/>
      <c r="G59" s="574">
        <v>8</v>
      </c>
      <c r="H59" s="575"/>
      <c r="I59" s="574">
        <v>2</v>
      </c>
      <c r="J59" s="575"/>
      <c r="K59" s="574">
        <v>5</v>
      </c>
      <c r="L59" s="575"/>
      <c r="M59" s="574"/>
      <c r="N59" s="575"/>
      <c r="O59" s="574"/>
      <c r="P59" s="575"/>
      <c r="Q59" s="72">
        <f t="shared" si="33"/>
        <v>3</v>
      </c>
      <c r="R59" s="73">
        <f t="shared" si="34"/>
        <v>0</v>
      </c>
      <c r="S59" s="83"/>
      <c r="T59" s="84"/>
      <c r="V59" s="76">
        <f t="shared" si="35"/>
        <v>33</v>
      </c>
      <c r="W59" s="77">
        <f t="shared" si="35"/>
        <v>15</v>
      </c>
      <c r="X59" s="78">
        <f t="shared" si="36"/>
        <v>18</v>
      </c>
      <c r="Z59" s="85">
        <f>IF(G59="",0,IF(LEFT(G59,1)="-",ABS(G59),(IF(G59&gt;9,G59+2,11))))</f>
        <v>11</v>
      </c>
      <c r="AA59" s="86">
        <f t="shared" si="37"/>
        <v>8</v>
      </c>
      <c r="AB59" s="85">
        <f>IF(I59="",0,IF(LEFT(I59,1)="-",ABS(I59),(IF(I59&gt;9,I59+2,11))))</f>
        <v>11</v>
      </c>
      <c r="AC59" s="86">
        <f t="shared" si="38"/>
        <v>2</v>
      </c>
      <c r="AD59" s="85">
        <f>IF(K59="",0,IF(LEFT(K59,1)="-",ABS(K59),(IF(K59&gt;9,K59+2,11))))</f>
        <v>11</v>
      </c>
      <c r="AE59" s="86">
        <f t="shared" si="39"/>
        <v>5</v>
      </c>
      <c r="AF59" s="85">
        <f>IF(M59="",0,IF(LEFT(M59,1)="-",ABS(M59),(IF(M59&gt;9,M59+2,11))))</f>
        <v>0</v>
      </c>
      <c r="AG59" s="86">
        <f t="shared" si="40"/>
        <v>0</v>
      </c>
      <c r="AH59" s="85">
        <f t="shared" si="41"/>
        <v>0</v>
      </c>
      <c r="AI59" s="86">
        <f t="shared" si="42"/>
        <v>0</v>
      </c>
    </row>
    <row r="60" spans="2:35" ht="18" customHeight="1" thickBot="1">
      <c r="B60" s="68" t="s">
        <v>39</v>
      </c>
      <c r="C60" s="87" t="str">
        <f>IF(C52&gt;"",C52,"")</f>
        <v>Patrik Rissanen</v>
      </c>
      <c r="D60" s="88" t="str">
        <f>IF(C55&gt;"",C55,"")</f>
        <v>Rafael Potiris</v>
      </c>
      <c r="E60" s="63"/>
      <c r="F60" s="64"/>
      <c r="G60" s="578">
        <v>6</v>
      </c>
      <c r="H60" s="579"/>
      <c r="I60" s="578">
        <v>5</v>
      </c>
      <c r="J60" s="579"/>
      <c r="K60" s="578">
        <v>5</v>
      </c>
      <c r="L60" s="579"/>
      <c r="M60" s="578"/>
      <c r="N60" s="579"/>
      <c r="O60" s="578"/>
      <c r="P60" s="579"/>
      <c r="Q60" s="72">
        <f t="shared" si="33"/>
        <v>3</v>
      </c>
      <c r="R60" s="73">
        <f t="shared" si="34"/>
        <v>0</v>
      </c>
      <c r="S60" s="83"/>
      <c r="T60" s="84"/>
      <c r="V60" s="76">
        <f t="shared" si="35"/>
        <v>33</v>
      </c>
      <c r="W60" s="77">
        <f t="shared" si="35"/>
        <v>16</v>
      </c>
      <c r="X60" s="78">
        <f t="shared" si="36"/>
        <v>17</v>
      </c>
      <c r="Z60" s="85">
        <f aca="true" t="shared" si="43" ref="Z60:AF63">IF(G60="",0,IF(LEFT(G60,1)="-",ABS(G60),(IF(G60&gt;9,G60+2,11))))</f>
        <v>11</v>
      </c>
      <c r="AA60" s="86">
        <f t="shared" si="37"/>
        <v>6</v>
      </c>
      <c r="AB60" s="85">
        <f t="shared" si="43"/>
        <v>11</v>
      </c>
      <c r="AC60" s="86">
        <f t="shared" si="38"/>
        <v>5</v>
      </c>
      <c r="AD60" s="85">
        <f t="shared" si="43"/>
        <v>11</v>
      </c>
      <c r="AE60" s="86">
        <f t="shared" si="39"/>
        <v>5</v>
      </c>
      <c r="AF60" s="85">
        <f t="shared" si="43"/>
        <v>0</v>
      </c>
      <c r="AG60" s="86">
        <f t="shared" si="40"/>
        <v>0</v>
      </c>
      <c r="AH60" s="85">
        <f t="shared" si="41"/>
        <v>0</v>
      </c>
      <c r="AI60" s="86">
        <f t="shared" si="42"/>
        <v>0</v>
      </c>
    </row>
    <row r="61" spans="2:35" ht="18" customHeight="1">
      <c r="B61" s="68" t="s">
        <v>40</v>
      </c>
      <c r="C61" s="69" t="str">
        <f>IF(C53&gt;"",C53,"")</f>
        <v>Jami Willgren</v>
      </c>
      <c r="D61" s="81" t="str">
        <f>IF(C54&gt;"",C54,"")</f>
        <v>Kimi Kivelä</v>
      </c>
      <c r="E61" s="55"/>
      <c r="F61" s="71"/>
      <c r="G61" s="580">
        <v>-9</v>
      </c>
      <c r="H61" s="581"/>
      <c r="I61" s="580">
        <v>-10</v>
      </c>
      <c r="J61" s="581"/>
      <c r="K61" s="580">
        <v>6</v>
      </c>
      <c r="L61" s="581"/>
      <c r="M61" s="580">
        <v>10</v>
      </c>
      <c r="N61" s="581"/>
      <c r="O61" s="580">
        <v>-4</v>
      </c>
      <c r="P61" s="581"/>
      <c r="Q61" s="72">
        <f t="shared" si="33"/>
        <v>2</v>
      </c>
      <c r="R61" s="73">
        <f t="shared" si="34"/>
        <v>3</v>
      </c>
      <c r="S61" s="83"/>
      <c r="T61" s="84"/>
      <c r="V61" s="76">
        <f t="shared" si="35"/>
        <v>46</v>
      </c>
      <c r="W61" s="77">
        <f t="shared" si="35"/>
        <v>50</v>
      </c>
      <c r="X61" s="78">
        <f t="shared" si="36"/>
        <v>-4</v>
      </c>
      <c r="Z61" s="85">
        <f t="shared" si="43"/>
        <v>9</v>
      </c>
      <c r="AA61" s="86">
        <f t="shared" si="37"/>
        <v>11</v>
      </c>
      <c r="AB61" s="85">
        <f t="shared" si="43"/>
        <v>10</v>
      </c>
      <c r="AC61" s="86">
        <f t="shared" si="38"/>
        <v>12</v>
      </c>
      <c r="AD61" s="85">
        <f t="shared" si="43"/>
        <v>11</v>
      </c>
      <c r="AE61" s="86">
        <f t="shared" si="39"/>
        <v>6</v>
      </c>
      <c r="AF61" s="85">
        <f t="shared" si="43"/>
        <v>12</v>
      </c>
      <c r="AG61" s="86">
        <f t="shared" si="40"/>
        <v>10</v>
      </c>
      <c r="AH61" s="85">
        <f t="shared" si="41"/>
        <v>4</v>
      </c>
      <c r="AI61" s="86">
        <f t="shared" si="42"/>
        <v>11</v>
      </c>
    </row>
    <row r="62" spans="2:35" ht="18" customHeight="1">
      <c r="B62" s="68" t="s">
        <v>41</v>
      </c>
      <c r="C62" s="69" t="str">
        <f>IF(C52&gt;"",C52,"")</f>
        <v>Patrik Rissanen</v>
      </c>
      <c r="D62" s="81" t="str">
        <f>IF(C53&gt;"",C53,"")</f>
        <v>Jami Willgren</v>
      </c>
      <c r="E62" s="82"/>
      <c r="F62" s="71"/>
      <c r="G62" s="574">
        <v>7</v>
      </c>
      <c r="H62" s="575"/>
      <c r="I62" s="574">
        <v>7</v>
      </c>
      <c r="J62" s="575"/>
      <c r="K62" s="583">
        <v>8</v>
      </c>
      <c r="L62" s="575"/>
      <c r="M62" s="574"/>
      <c r="N62" s="575"/>
      <c r="O62" s="574"/>
      <c r="P62" s="575"/>
      <c r="Q62" s="72">
        <f t="shared" si="33"/>
        <v>3</v>
      </c>
      <c r="R62" s="73">
        <f t="shared" si="34"/>
        <v>0</v>
      </c>
      <c r="S62" s="83"/>
      <c r="T62" s="84"/>
      <c r="V62" s="76">
        <f t="shared" si="35"/>
        <v>33</v>
      </c>
      <c r="W62" s="77">
        <f t="shared" si="35"/>
        <v>22</v>
      </c>
      <c r="X62" s="78">
        <f t="shared" si="36"/>
        <v>11</v>
      </c>
      <c r="Z62" s="85">
        <f t="shared" si="43"/>
        <v>11</v>
      </c>
      <c r="AA62" s="86">
        <f t="shared" si="37"/>
        <v>7</v>
      </c>
      <c r="AB62" s="85">
        <f t="shared" si="43"/>
        <v>11</v>
      </c>
      <c r="AC62" s="86">
        <f t="shared" si="38"/>
        <v>7</v>
      </c>
      <c r="AD62" s="85">
        <f t="shared" si="43"/>
        <v>11</v>
      </c>
      <c r="AE62" s="86">
        <f t="shared" si="39"/>
        <v>8</v>
      </c>
      <c r="AF62" s="85">
        <f t="shared" si="43"/>
        <v>0</v>
      </c>
      <c r="AG62" s="86">
        <f t="shared" si="40"/>
        <v>0</v>
      </c>
      <c r="AH62" s="85">
        <f t="shared" si="41"/>
        <v>0</v>
      </c>
      <c r="AI62" s="86">
        <f t="shared" si="42"/>
        <v>0</v>
      </c>
    </row>
    <row r="63" spans="2:35" ht="18" customHeight="1" thickBot="1">
      <c r="B63" s="89" t="s">
        <v>42</v>
      </c>
      <c r="C63" s="90" t="str">
        <f>IF(C54&gt;"",C54,"")</f>
        <v>Kimi Kivelä</v>
      </c>
      <c r="D63" s="91" t="str">
        <f>IF(C55&gt;"",C55,"")</f>
        <v>Rafael Potiris</v>
      </c>
      <c r="E63" s="92"/>
      <c r="F63" s="93"/>
      <c r="G63" s="576">
        <v>5</v>
      </c>
      <c r="H63" s="577"/>
      <c r="I63" s="576">
        <v>8</v>
      </c>
      <c r="J63" s="577"/>
      <c r="K63" s="576">
        <v>8</v>
      </c>
      <c r="L63" s="577"/>
      <c r="M63" s="576"/>
      <c r="N63" s="577"/>
      <c r="O63" s="576"/>
      <c r="P63" s="577"/>
      <c r="Q63" s="94">
        <f t="shared" si="33"/>
        <v>3</v>
      </c>
      <c r="R63" s="95">
        <f t="shared" si="34"/>
        <v>0</v>
      </c>
      <c r="S63" s="96"/>
      <c r="T63" s="97"/>
      <c r="V63" s="76">
        <f t="shared" si="35"/>
        <v>33</v>
      </c>
      <c r="W63" s="77">
        <f t="shared" si="35"/>
        <v>21</v>
      </c>
      <c r="X63" s="78">
        <f t="shared" si="36"/>
        <v>12</v>
      </c>
      <c r="Z63" s="98">
        <f t="shared" si="43"/>
        <v>11</v>
      </c>
      <c r="AA63" s="99">
        <f t="shared" si="37"/>
        <v>5</v>
      </c>
      <c r="AB63" s="98">
        <f t="shared" si="43"/>
        <v>11</v>
      </c>
      <c r="AC63" s="99">
        <f t="shared" si="38"/>
        <v>8</v>
      </c>
      <c r="AD63" s="98">
        <f t="shared" si="43"/>
        <v>11</v>
      </c>
      <c r="AE63" s="99">
        <f t="shared" si="39"/>
        <v>8</v>
      </c>
      <c r="AF63" s="98">
        <f t="shared" si="43"/>
        <v>0</v>
      </c>
      <c r="AG63" s="99">
        <f t="shared" si="40"/>
        <v>0</v>
      </c>
      <c r="AH63" s="98">
        <f t="shared" si="41"/>
        <v>0</v>
      </c>
      <c r="AI63" s="99">
        <f t="shared" si="42"/>
        <v>0</v>
      </c>
    </row>
    <row r="64" ht="18" customHeight="1" thickBot="1" thickTop="1"/>
    <row r="65" spans="2:20" ht="18" customHeight="1" thickTop="1">
      <c r="B65" s="1"/>
      <c r="C65" s="2" t="s">
        <v>0</v>
      </c>
      <c r="D65" s="3"/>
      <c r="E65" s="3"/>
      <c r="F65" s="3"/>
      <c r="G65" s="4"/>
      <c r="H65" s="3"/>
      <c r="I65" s="5" t="s">
        <v>1</v>
      </c>
      <c r="J65" s="6"/>
      <c r="K65" s="556" t="s">
        <v>2</v>
      </c>
      <c r="L65" s="557"/>
      <c r="M65" s="557"/>
      <c r="N65" s="558"/>
      <c r="O65" s="559" t="s">
        <v>3</v>
      </c>
      <c r="P65" s="560"/>
      <c r="Q65" s="560"/>
      <c r="R65" s="594">
        <v>5</v>
      </c>
      <c r="S65" s="595"/>
      <c r="T65" s="596"/>
    </row>
    <row r="66" spans="2:20" ht="18" customHeight="1" thickBot="1">
      <c r="B66" s="7"/>
      <c r="C66" s="8" t="s">
        <v>4</v>
      </c>
      <c r="D66" s="9" t="s">
        <v>5</v>
      </c>
      <c r="E66" s="551">
        <v>5</v>
      </c>
      <c r="F66" s="521"/>
      <c r="G66" s="522"/>
      <c r="H66" s="552" t="s">
        <v>6</v>
      </c>
      <c r="I66" s="553"/>
      <c r="J66" s="553"/>
      <c r="K66" s="568">
        <v>40615</v>
      </c>
      <c r="L66" s="568"/>
      <c r="M66" s="568"/>
      <c r="N66" s="569"/>
      <c r="O66" s="10" t="s">
        <v>7</v>
      </c>
      <c r="P66" s="11"/>
      <c r="Q66" s="11"/>
      <c r="R66" s="545" t="s">
        <v>114</v>
      </c>
      <c r="S66" s="545"/>
      <c r="T66" s="546"/>
    </row>
    <row r="67" spans="2:24" ht="18" customHeight="1" thickTop="1">
      <c r="B67" s="12"/>
      <c r="C67" s="13" t="s">
        <v>8</v>
      </c>
      <c r="D67" s="14" t="s">
        <v>9</v>
      </c>
      <c r="E67" s="590" t="s">
        <v>10</v>
      </c>
      <c r="F67" s="591"/>
      <c r="G67" s="590" t="s">
        <v>11</v>
      </c>
      <c r="H67" s="591"/>
      <c r="I67" s="590" t="s">
        <v>12</v>
      </c>
      <c r="J67" s="591"/>
      <c r="K67" s="590" t="s">
        <v>13</v>
      </c>
      <c r="L67" s="591"/>
      <c r="M67" s="590"/>
      <c r="N67" s="591"/>
      <c r="O67" s="15" t="s">
        <v>14</v>
      </c>
      <c r="P67" s="16" t="s">
        <v>15</v>
      </c>
      <c r="Q67" s="17" t="s">
        <v>16</v>
      </c>
      <c r="R67" s="18"/>
      <c r="S67" s="592" t="s">
        <v>17</v>
      </c>
      <c r="T67" s="593"/>
      <c r="V67" s="19" t="s">
        <v>18</v>
      </c>
      <c r="W67" s="20"/>
      <c r="X67" s="21" t="s">
        <v>19</v>
      </c>
    </row>
    <row r="68" spans="2:24" ht="18" customHeight="1">
      <c r="B68" s="22" t="s">
        <v>10</v>
      </c>
      <c r="C68" s="23" t="s">
        <v>60</v>
      </c>
      <c r="D68" s="24" t="s">
        <v>61</v>
      </c>
      <c r="E68" s="25"/>
      <c r="F68" s="26"/>
      <c r="G68" s="27">
        <f>+Q78</f>
        <v>3</v>
      </c>
      <c r="H68" s="28">
        <f>+R78</f>
        <v>1</v>
      </c>
      <c r="I68" s="27">
        <f>Q74</f>
      </c>
      <c r="J68" s="28">
        <f>R74</f>
      </c>
      <c r="K68" s="27">
        <f>Q76</f>
        <v>3</v>
      </c>
      <c r="L68" s="28">
        <f>R76</f>
        <v>0</v>
      </c>
      <c r="M68" s="27"/>
      <c r="N68" s="28"/>
      <c r="O68" s="29">
        <f>IF(SUM(E68:N68)=0,"",COUNTIF(F68:F71,"3"))</f>
        <v>2</v>
      </c>
      <c r="P68" s="30">
        <f>IF(SUM(F68:O68)=0,"",COUNTIF(E68:E71,"3"))</f>
        <v>0</v>
      </c>
      <c r="Q68" s="31">
        <f>IF(SUM(E68:N68)=0,"",SUM(F68:F71))</f>
        <v>6</v>
      </c>
      <c r="R68" s="32">
        <f>IF(SUM(E68:N68)=0,"",SUM(E68:E71))</f>
        <v>1</v>
      </c>
      <c r="S68" s="586">
        <v>1</v>
      </c>
      <c r="T68" s="587"/>
      <c r="V68" s="33">
        <f>+V74+V76+V78</f>
        <v>76</v>
      </c>
      <c r="W68" s="34">
        <f>+W74+W76+W78</f>
        <v>39</v>
      </c>
      <c r="X68" s="35">
        <f>+V68-W68</f>
        <v>37</v>
      </c>
    </row>
    <row r="69" spans="2:24" ht="18" customHeight="1">
      <c r="B69" s="36" t="s">
        <v>11</v>
      </c>
      <c r="C69" s="23" t="s">
        <v>83</v>
      </c>
      <c r="D69" s="37" t="s">
        <v>27</v>
      </c>
      <c r="E69" s="38">
        <f>+R78</f>
        <v>1</v>
      </c>
      <c r="F69" s="39">
        <f>+Q78</f>
        <v>3</v>
      </c>
      <c r="G69" s="40"/>
      <c r="H69" s="41"/>
      <c r="I69" s="38">
        <f>Q77</f>
      </c>
      <c r="J69" s="39">
        <f>R77</f>
      </c>
      <c r="K69" s="38">
        <f>Q75</f>
        <v>3</v>
      </c>
      <c r="L69" s="39">
        <f>R75</f>
        <v>0</v>
      </c>
      <c r="M69" s="38"/>
      <c r="N69" s="39"/>
      <c r="O69" s="29">
        <f>IF(SUM(E69:N69)=0,"",COUNTIF(H68:H71,"3"))</f>
        <v>1</v>
      </c>
      <c r="P69" s="30">
        <f>IF(SUM(F69:O69)=0,"",COUNTIF(G68:G71,"3"))</f>
        <v>1</v>
      </c>
      <c r="Q69" s="31">
        <f>IF(SUM(E69:N69)=0,"",SUM(H68:H71))</f>
        <v>4</v>
      </c>
      <c r="R69" s="32">
        <f>IF(SUM(E69:N69)=0,"",SUM(G68:G71))</f>
        <v>3</v>
      </c>
      <c r="S69" s="586">
        <v>2</v>
      </c>
      <c r="T69" s="587"/>
      <c r="V69" s="33">
        <f>+V75+V77+W78</f>
        <v>64</v>
      </c>
      <c r="W69" s="34">
        <f>+W75+W77+V78</f>
        <v>50</v>
      </c>
      <c r="X69" s="35">
        <f>+V69-W69</f>
        <v>14</v>
      </c>
    </row>
    <row r="70" spans="2:24" ht="18" customHeight="1">
      <c r="B70" s="36" t="s">
        <v>12</v>
      </c>
      <c r="C70" s="175" t="s">
        <v>121</v>
      </c>
      <c r="D70" s="37" t="s">
        <v>118</v>
      </c>
      <c r="E70" s="38">
        <f>+R74</f>
      </c>
      <c r="F70" s="39">
        <f>+Q74</f>
      </c>
      <c r="G70" s="38">
        <f>R77</f>
      </c>
      <c r="H70" s="39">
        <f>Q77</f>
      </c>
      <c r="I70" s="40"/>
      <c r="J70" s="41"/>
      <c r="K70" s="38">
        <f>Q79</f>
      </c>
      <c r="L70" s="39">
        <f>R79</f>
      </c>
      <c r="M70" s="38"/>
      <c r="N70" s="39"/>
      <c r="O70" s="29">
        <f>IF(SUM(E70:N70)=0,"",COUNTIF(J68:J71,"3"))</f>
      </c>
      <c r="P70" s="30">
        <f>IF(SUM(F70:O70)=0,"",COUNTIF(I68:I71,"3"))</f>
      </c>
      <c r="Q70" s="31">
        <f>IF(SUM(E70:N70)=0,"",SUM(J68:J71))</f>
      </c>
      <c r="R70" s="32">
        <f>IF(SUM(E70:N70)=0,"",SUM(I68:I71))</f>
      </c>
      <c r="S70" s="586"/>
      <c r="T70" s="587"/>
      <c r="V70" s="33">
        <f>+W74+W77+V79</f>
        <v>0</v>
      </c>
      <c r="W70" s="34">
        <f>+V74+V77+W79</f>
        <v>0</v>
      </c>
      <c r="X70" s="35">
        <f>+V70-W70</f>
        <v>0</v>
      </c>
    </row>
    <row r="71" spans="2:24" ht="18" customHeight="1" thickBot="1">
      <c r="B71" s="42" t="s">
        <v>13</v>
      </c>
      <c r="C71" s="108" t="s">
        <v>55</v>
      </c>
      <c r="D71" s="44" t="s">
        <v>49</v>
      </c>
      <c r="E71" s="45">
        <f>R76</f>
        <v>0</v>
      </c>
      <c r="F71" s="46">
        <f>Q76</f>
        <v>3</v>
      </c>
      <c r="G71" s="45">
        <f>R75</f>
        <v>0</v>
      </c>
      <c r="H71" s="46">
        <f>Q75</f>
        <v>3</v>
      </c>
      <c r="I71" s="45">
        <f>R79</f>
      </c>
      <c r="J71" s="46">
        <f>Q79</f>
      </c>
      <c r="K71" s="47"/>
      <c r="L71" s="48"/>
      <c r="M71" s="45"/>
      <c r="N71" s="46"/>
      <c r="O71" s="49">
        <f>IF(SUM(E71:N71)=0,"",COUNTIF(L68:L71,"3"))</f>
        <v>0</v>
      </c>
      <c r="P71" s="50">
        <f>IF(SUM(F71:O71)=0,"",COUNTIF(K68:K71,"3"))</f>
        <v>2</v>
      </c>
      <c r="Q71" s="51">
        <f>IF(SUM(E71:N72)=0,"",SUM(L68:L71))</f>
        <v>0</v>
      </c>
      <c r="R71" s="52">
        <f>IF(SUM(E71:N71)=0,"",SUM(K68:K71))</f>
        <v>6</v>
      </c>
      <c r="S71" s="588">
        <v>3</v>
      </c>
      <c r="T71" s="589"/>
      <c r="V71" s="33">
        <f>+W75+W76+W79</f>
        <v>15</v>
      </c>
      <c r="W71" s="34">
        <f>+V75+V76+V79</f>
        <v>66</v>
      </c>
      <c r="X71" s="35">
        <f>+V71-W71</f>
        <v>-51</v>
      </c>
    </row>
    <row r="72" spans="2:25" ht="18" customHeight="1" thickTop="1">
      <c r="B72" s="53"/>
      <c r="C72" s="54" t="s">
        <v>28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/>
      <c r="T72" s="57"/>
      <c r="V72" s="58"/>
      <c r="W72" s="59" t="s">
        <v>29</v>
      </c>
      <c r="X72" s="60">
        <f>SUM(X68:X71)</f>
        <v>0</v>
      </c>
      <c r="Y72" s="59" t="str">
        <f>IF(X72=0,"OK","Virhe")</f>
        <v>OK</v>
      </c>
    </row>
    <row r="73" spans="2:24" ht="18" customHeight="1" thickBot="1">
      <c r="B73" s="61"/>
      <c r="C73" s="62" t="s">
        <v>30</v>
      </c>
      <c r="D73" s="63"/>
      <c r="E73" s="63"/>
      <c r="F73" s="64"/>
      <c r="G73" s="566" t="s">
        <v>31</v>
      </c>
      <c r="H73" s="555"/>
      <c r="I73" s="554" t="s">
        <v>32</v>
      </c>
      <c r="J73" s="555"/>
      <c r="K73" s="554" t="s">
        <v>33</v>
      </c>
      <c r="L73" s="555"/>
      <c r="M73" s="554" t="s">
        <v>34</v>
      </c>
      <c r="N73" s="555"/>
      <c r="O73" s="554" t="s">
        <v>35</v>
      </c>
      <c r="P73" s="555"/>
      <c r="Q73" s="572" t="s">
        <v>36</v>
      </c>
      <c r="R73" s="573"/>
      <c r="T73" s="65"/>
      <c r="V73" s="66" t="s">
        <v>18</v>
      </c>
      <c r="W73" s="67"/>
      <c r="X73" s="21" t="s">
        <v>19</v>
      </c>
    </row>
    <row r="74" spans="2:35" ht="18" customHeight="1">
      <c r="B74" s="68" t="s">
        <v>37</v>
      </c>
      <c r="C74" s="69" t="str">
        <f>IF(C68&gt;"",C68,"")</f>
        <v>Jan Nyberg</v>
      </c>
      <c r="D74" s="178" t="str">
        <f>IF(C70&gt;"",C70,"")</f>
        <v>Emil Laakso</v>
      </c>
      <c r="E74" s="55"/>
      <c r="F74" s="71"/>
      <c r="G74" s="584"/>
      <c r="H74" s="585"/>
      <c r="I74" s="580"/>
      <c r="J74" s="581"/>
      <c r="K74" s="580"/>
      <c r="L74" s="581"/>
      <c r="M74" s="580"/>
      <c r="N74" s="581"/>
      <c r="O74" s="582"/>
      <c r="P74" s="581"/>
      <c r="Q74" s="72">
        <f aca="true" t="shared" si="44" ref="Q74:Q79">IF(COUNT(G74:O74)=0,"",COUNTIF(G74:O74,"&gt;=0"))</f>
      </c>
      <c r="R74" s="73">
        <f aca="true" t="shared" si="45" ref="R74:R79">IF(COUNT(G74:O74)=0,"",(IF(LEFT(G74,1)="-",1,0)+IF(LEFT(I74,1)="-",1,0)+IF(LEFT(K74,1)="-",1,0)+IF(LEFT(M74,1)="-",1,0)+IF(LEFT(O74,1)="-",1,0)))</f>
      </c>
      <c r="S74" s="74"/>
      <c r="T74" s="75"/>
      <c r="V74" s="76">
        <f aca="true" t="shared" si="46" ref="V74:W79">+Z74+AB74+AD74+AF74+AH74</f>
        <v>0</v>
      </c>
      <c r="W74" s="77">
        <f t="shared" si="46"/>
        <v>0</v>
      </c>
      <c r="X74" s="78">
        <f aca="true" t="shared" si="47" ref="X74:X79">+V74-W74</f>
        <v>0</v>
      </c>
      <c r="Z74" s="79">
        <f>IF(G74="",0,IF(LEFT(G74,1)="-",ABS(G74),(IF(G74&gt;9,G74+2,11))))</f>
        <v>0</v>
      </c>
      <c r="AA74" s="80">
        <f aca="true" t="shared" si="48" ref="AA74:AA79">IF(G74="",0,IF(LEFT(G74,1)="-",(IF(ABS(G74)&gt;9,(ABS(G74)+2),11)),G74))</f>
        <v>0</v>
      </c>
      <c r="AB74" s="79">
        <f>IF(I74="",0,IF(LEFT(I74,1)="-",ABS(I74),(IF(I74&gt;9,I74+2,11))))</f>
        <v>0</v>
      </c>
      <c r="AC74" s="80">
        <f aca="true" t="shared" si="49" ref="AC74:AC79">IF(I74="",0,IF(LEFT(I74,1)="-",(IF(ABS(I74)&gt;9,(ABS(I74)+2),11)),I74))</f>
        <v>0</v>
      </c>
      <c r="AD74" s="79">
        <f>IF(K74="",0,IF(LEFT(K74,1)="-",ABS(K74),(IF(K74&gt;9,K74+2,11))))</f>
        <v>0</v>
      </c>
      <c r="AE74" s="80">
        <f aca="true" t="shared" si="50" ref="AE74:AE79">IF(K74="",0,IF(LEFT(K74,1)="-",(IF(ABS(K74)&gt;9,(ABS(K74)+2),11)),K74))</f>
        <v>0</v>
      </c>
      <c r="AF74" s="79">
        <f>IF(M74="",0,IF(LEFT(M74,1)="-",ABS(M74),(IF(M74&gt;9,M74+2,11))))</f>
        <v>0</v>
      </c>
      <c r="AG74" s="80">
        <f aca="true" t="shared" si="51" ref="AG74:AG79">IF(M74="",0,IF(LEFT(M74,1)="-",(IF(ABS(M74)&gt;9,(ABS(M74)+2),11)),M74))</f>
        <v>0</v>
      </c>
      <c r="AH74" s="79">
        <f aca="true" t="shared" si="52" ref="AH74:AH79">IF(O74="",0,IF(LEFT(O74,1)="-",ABS(O74),(IF(O74&gt;9,O74+2,11))))</f>
        <v>0</v>
      </c>
      <c r="AI74" s="80">
        <f aca="true" t="shared" si="53" ref="AI74:AI79">IF(O74="",0,IF(LEFT(O74,1)="-",(IF(ABS(O74)&gt;9,(ABS(O74)+2),11)),O74))</f>
        <v>0</v>
      </c>
    </row>
    <row r="75" spans="2:35" ht="18" customHeight="1">
      <c r="B75" s="68" t="s">
        <v>38</v>
      </c>
      <c r="C75" s="69" t="str">
        <f>IF(C69&gt;"",C69,"")</f>
        <v>Henri Kuusjärvi</v>
      </c>
      <c r="D75" s="81" t="str">
        <f>IF(C71&gt;"",C71,"")</f>
        <v>Lauri Jalkanen</v>
      </c>
      <c r="E75" s="82"/>
      <c r="F75" s="71"/>
      <c r="G75" s="574">
        <v>1</v>
      </c>
      <c r="H75" s="575"/>
      <c r="I75" s="574">
        <v>3</v>
      </c>
      <c r="J75" s="575"/>
      <c r="K75" s="574">
        <v>3</v>
      </c>
      <c r="L75" s="575"/>
      <c r="M75" s="574"/>
      <c r="N75" s="575"/>
      <c r="O75" s="574"/>
      <c r="P75" s="575"/>
      <c r="Q75" s="72">
        <f t="shared" si="44"/>
        <v>3</v>
      </c>
      <c r="R75" s="73">
        <f t="shared" si="45"/>
        <v>0</v>
      </c>
      <c r="S75" s="83"/>
      <c r="T75" s="84"/>
      <c r="V75" s="76">
        <f t="shared" si="46"/>
        <v>33</v>
      </c>
      <c r="W75" s="77">
        <f t="shared" si="46"/>
        <v>7</v>
      </c>
      <c r="X75" s="78">
        <f t="shared" si="47"/>
        <v>26</v>
      </c>
      <c r="Z75" s="85">
        <f>IF(G75="",0,IF(LEFT(G75,1)="-",ABS(G75),(IF(G75&gt;9,G75+2,11))))</f>
        <v>11</v>
      </c>
      <c r="AA75" s="86">
        <f t="shared" si="48"/>
        <v>1</v>
      </c>
      <c r="AB75" s="85">
        <f>IF(I75="",0,IF(LEFT(I75,1)="-",ABS(I75),(IF(I75&gt;9,I75+2,11))))</f>
        <v>11</v>
      </c>
      <c r="AC75" s="86">
        <f t="shared" si="49"/>
        <v>3</v>
      </c>
      <c r="AD75" s="85">
        <f>IF(K75="",0,IF(LEFT(K75,1)="-",ABS(K75),(IF(K75&gt;9,K75+2,11))))</f>
        <v>11</v>
      </c>
      <c r="AE75" s="86">
        <f t="shared" si="50"/>
        <v>3</v>
      </c>
      <c r="AF75" s="85">
        <f>IF(M75="",0,IF(LEFT(M75,1)="-",ABS(M75),(IF(M75&gt;9,M75+2,11))))</f>
        <v>0</v>
      </c>
      <c r="AG75" s="86">
        <f t="shared" si="51"/>
        <v>0</v>
      </c>
      <c r="AH75" s="85">
        <f t="shared" si="52"/>
        <v>0</v>
      </c>
      <c r="AI75" s="86">
        <f t="shared" si="53"/>
        <v>0</v>
      </c>
    </row>
    <row r="76" spans="2:35" ht="18" customHeight="1" thickBot="1">
      <c r="B76" s="68" t="s">
        <v>39</v>
      </c>
      <c r="C76" s="87" t="str">
        <f>IF(C68&gt;"",C68,"")</f>
        <v>Jan Nyberg</v>
      </c>
      <c r="D76" s="88" t="str">
        <f>IF(C71&gt;"",C71,"")</f>
        <v>Lauri Jalkanen</v>
      </c>
      <c r="E76" s="63"/>
      <c r="F76" s="64"/>
      <c r="G76" s="578">
        <v>2</v>
      </c>
      <c r="H76" s="579"/>
      <c r="I76" s="578">
        <v>2</v>
      </c>
      <c r="J76" s="579"/>
      <c r="K76" s="578">
        <v>4</v>
      </c>
      <c r="L76" s="579"/>
      <c r="M76" s="578"/>
      <c r="N76" s="579"/>
      <c r="O76" s="578"/>
      <c r="P76" s="579"/>
      <c r="Q76" s="72">
        <f t="shared" si="44"/>
        <v>3</v>
      </c>
      <c r="R76" s="73">
        <f t="shared" si="45"/>
        <v>0</v>
      </c>
      <c r="S76" s="83"/>
      <c r="T76" s="84"/>
      <c r="V76" s="76">
        <f t="shared" si="46"/>
        <v>33</v>
      </c>
      <c r="W76" s="77">
        <f t="shared" si="46"/>
        <v>8</v>
      </c>
      <c r="X76" s="78">
        <f t="shared" si="47"/>
        <v>25</v>
      </c>
      <c r="Z76" s="85">
        <f aca="true" t="shared" si="54" ref="Z76:AF79">IF(G76="",0,IF(LEFT(G76,1)="-",ABS(G76),(IF(G76&gt;9,G76+2,11))))</f>
        <v>11</v>
      </c>
      <c r="AA76" s="86">
        <f t="shared" si="48"/>
        <v>2</v>
      </c>
      <c r="AB76" s="85">
        <f t="shared" si="54"/>
        <v>11</v>
      </c>
      <c r="AC76" s="86">
        <f t="shared" si="49"/>
        <v>2</v>
      </c>
      <c r="AD76" s="85">
        <f t="shared" si="54"/>
        <v>11</v>
      </c>
      <c r="AE76" s="86">
        <f t="shared" si="50"/>
        <v>4</v>
      </c>
      <c r="AF76" s="85">
        <f t="shared" si="54"/>
        <v>0</v>
      </c>
      <c r="AG76" s="86">
        <f t="shared" si="51"/>
        <v>0</v>
      </c>
      <c r="AH76" s="85">
        <f t="shared" si="52"/>
        <v>0</v>
      </c>
      <c r="AI76" s="86">
        <f t="shared" si="53"/>
        <v>0</v>
      </c>
    </row>
    <row r="77" spans="2:35" ht="18" customHeight="1">
      <c r="B77" s="68" t="s">
        <v>40</v>
      </c>
      <c r="C77" s="69" t="str">
        <f>IF(C69&gt;"",C69,"")</f>
        <v>Henri Kuusjärvi</v>
      </c>
      <c r="D77" s="177" t="str">
        <f>IF(C70&gt;"",C70,"")</f>
        <v>Emil Laakso</v>
      </c>
      <c r="E77" s="55"/>
      <c r="F77" s="71"/>
      <c r="G77" s="580"/>
      <c r="H77" s="581"/>
      <c r="I77" s="580"/>
      <c r="J77" s="581"/>
      <c r="K77" s="580"/>
      <c r="L77" s="581"/>
      <c r="M77" s="580"/>
      <c r="N77" s="581"/>
      <c r="O77" s="580"/>
      <c r="P77" s="581"/>
      <c r="Q77" s="72">
        <f t="shared" si="44"/>
      </c>
      <c r="R77" s="73">
        <f t="shared" si="45"/>
      </c>
      <c r="S77" s="83"/>
      <c r="T77" s="84"/>
      <c r="V77" s="76">
        <f t="shared" si="46"/>
        <v>0</v>
      </c>
      <c r="W77" s="77">
        <f t="shared" si="46"/>
        <v>0</v>
      </c>
      <c r="X77" s="78">
        <f t="shared" si="47"/>
        <v>0</v>
      </c>
      <c r="Z77" s="85">
        <f t="shared" si="54"/>
        <v>0</v>
      </c>
      <c r="AA77" s="86">
        <f t="shared" si="48"/>
        <v>0</v>
      </c>
      <c r="AB77" s="85">
        <f t="shared" si="54"/>
        <v>0</v>
      </c>
      <c r="AC77" s="86">
        <f t="shared" si="49"/>
        <v>0</v>
      </c>
      <c r="AD77" s="85">
        <f t="shared" si="54"/>
        <v>0</v>
      </c>
      <c r="AE77" s="86">
        <f t="shared" si="50"/>
        <v>0</v>
      </c>
      <c r="AF77" s="85">
        <f t="shared" si="54"/>
        <v>0</v>
      </c>
      <c r="AG77" s="86">
        <f t="shared" si="51"/>
        <v>0</v>
      </c>
      <c r="AH77" s="85">
        <f t="shared" si="52"/>
        <v>0</v>
      </c>
      <c r="AI77" s="86">
        <f t="shared" si="53"/>
        <v>0</v>
      </c>
    </row>
    <row r="78" spans="2:35" ht="18" customHeight="1">
      <c r="B78" s="68" t="s">
        <v>41</v>
      </c>
      <c r="C78" s="69" t="str">
        <f>IF(C68&gt;"",C68,"")</f>
        <v>Jan Nyberg</v>
      </c>
      <c r="D78" s="81" t="str">
        <f>IF(C69&gt;"",C69,"")</f>
        <v>Henri Kuusjärvi</v>
      </c>
      <c r="E78" s="82"/>
      <c r="F78" s="71"/>
      <c r="G78" s="574">
        <v>7</v>
      </c>
      <c r="H78" s="575"/>
      <c r="I78" s="574">
        <v>6</v>
      </c>
      <c r="J78" s="575"/>
      <c r="K78" s="583">
        <v>-10</v>
      </c>
      <c r="L78" s="575"/>
      <c r="M78" s="574">
        <v>6</v>
      </c>
      <c r="N78" s="575"/>
      <c r="O78" s="574"/>
      <c r="P78" s="575"/>
      <c r="Q78" s="72">
        <f t="shared" si="44"/>
        <v>3</v>
      </c>
      <c r="R78" s="73">
        <f t="shared" si="45"/>
        <v>1</v>
      </c>
      <c r="S78" s="83"/>
      <c r="T78" s="84"/>
      <c r="V78" s="76">
        <f t="shared" si="46"/>
        <v>43</v>
      </c>
      <c r="W78" s="77">
        <f t="shared" si="46"/>
        <v>31</v>
      </c>
      <c r="X78" s="78">
        <f t="shared" si="47"/>
        <v>12</v>
      </c>
      <c r="Z78" s="85">
        <f t="shared" si="54"/>
        <v>11</v>
      </c>
      <c r="AA78" s="86">
        <f t="shared" si="48"/>
        <v>7</v>
      </c>
      <c r="AB78" s="85">
        <f t="shared" si="54"/>
        <v>11</v>
      </c>
      <c r="AC78" s="86">
        <f t="shared" si="49"/>
        <v>6</v>
      </c>
      <c r="AD78" s="85">
        <f t="shared" si="54"/>
        <v>10</v>
      </c>
      <c r="AE78" s="86">
        <f t="shared" si="50"/>
        <v>12</v>
      </c>
      <c r="AF78" s="85">
        <f t="shared" si="54"/>
        <v>11</v>
      </c>
      <c r="AG78" s="86">
        <f t="shared" si="51"/>
        <v>6</v>
      </c>
      <c r="AH78" s="85">
        <f t="shared" si="52"/>
        <v>0</v>
      </c>
      <c r="AI78" s="86">
        <f t="shared" si="53"/>
        <v>0</v>
      </c>
    </row>
    <row r="79" spans="2:35" ht="18" customHeight="1" thickBot="1">
      <c r="B79" s="89" t="s">
        <v>42</v>
      </c>
      <c r="C79" s="179" t="str">
        <f>IF(C70&gt;"",C70,"")</f>
        <v>Emil Laakso</v>
      </c>
      <c r="D79" s="91" t="str">
        <f>IF(C71&gt;"",C71,"")</f>
        <v>Lauri Jalkanen</v>
      </c>
      <c r="E79" s="92"/>
      <c r="F79" s="93"/>
      <c r="G79" s="576"/>
      <c r="H79" s="577"/>
      <c r="I79" s="576"/>
      <c r="J79" s="577"/>
      <c r="K79" s="576"/>
      <c r="L79" s="577"/>
      <c r="M79" s="576"/>
      <c r="N79" s="577"/>
      <c r="O79" s="576"/>
      <c r="P79" s="577"/>
      <c r="Q79" s="94">
        <f t="shared" si="44"/>
      </c>
      <c r="R79" s="95">
        <f t="shared" si="45"/>
      </c>
      <c r="S79" s="96"/>
      <c r="T79" s="97"/>
      <c r="V79" s="76">
        <f t="shared" si="46"/>
        <v>0</v>
      </c>
      <c r="W79" s="77">
        <f t="shared" si="46"/>
        <v>0</v>
      </c>
      <c r="X79" s="78">
        <f t="shared" si="47"/>
        <v>0</v>
      </c>
      <c r="Z79" s="98">
        <f t="shared" si="54"/>
        <v>0</v>
      </c>
      <c r="AA79" s="99">
        <f t="shared" si="48"/>
        <v>0</v>
      </c>
      <c r="AB79" s="98">
        <f t="shared" si="54"/>
        <v>0</v>
      </c>
      <c r="AC79" s="99">
        <f t="shared" si="49"/>
        <v>0</v>
      </c>
      <c r="AD79" s="98">
        <f t="shared" si="54"/>
        <v>0</v>
      </c>
      <c r="AE79" s="99">
        <f t="shared" si="50"/>
        <v>0</v>
      </c>
      <c r="AF79" s="98">
        <f t="shared" si="54"/>
        <v>0</v>
      </c>
      <c r="AG79" s="99">
        <f t="shared" si="51"/>
        <v>0</v>
      </c>
      <c r="AH79" s="98">
        <f t="shared" si="52"/>
        <v>0</v>
      </c>
      <c r="AI79" s="99">
        <f t="shared" si="53"/>
        <v>0</v>
      </c>
    </row>
    <row r="80" ht="18" customHeight="1" thickBot="1" thickTop="1"/>
    <row r="81" spans="2:20" ht="17.25" customHeight="1" thickTop="1">
      <c r="B81" s="1"/>
      <c r="C81" s="2" t="s">
        <v>0</v>
      </c>
      <c r="D81" s="3"/>
      <c r="E81" s="3"/>
      <c r="F81" s="3"/>
      <c r="G81" s="4"/>
      <c r="H81" s="3"/>
      <c r="I81" s="5" t="s">
        <v>1</v>
      </c>
      <c r="J81" s="6"/>
      <c r="K81" s="556" t="s">
        <v>2</v>
      </c>
      <c r="L81" s="557"/>
      <c r="M81" s="557"/>
      <c r="N81" s="558"/>
      <c r="O81" s="559" t="s">
        <v>3</v>
      </c>
      <c r="P81" s="560"/>
      <c r="Q81" s="560"/>
      <c r="R81" s="594">
        <v>6</v>
      </c>
      <c r="S81" s="595"/>
      <c r="T81" s="596"/>
    </row>
    <row r="82" spans="2:20" ht="17.25" customHeight="1" thickBot="1">
      <c r="B82" s="7"/>
      <c r="C82" s="8" t="s">
        <v>4</v>
      </c>
      <c r="D82" s="9" t="s">
        <v>5</v>
      </c>
      <c r="E82" s="551">
        <v>6</v>
      </c>
      <c r="F82" s="521"/>
      <c r="G82" s="522"/>
      <c r="H82" s="552" t="s">
        <v>6</v>
      </c>
      <c r="I82" s="553"/>
      <c r="J82" s="553"/>
      <c r="K82" s="568">
        <v>40615</v>
      </c>
      <c r="L82" s="568"/>
      <c r="M82" s="568"/>
      <c r="N82" s="569"/>
      <c r="O82" s="10" t="s">
        <v>7</v>
      </c>
      <c r="P82" s="11"/>
      <c r="Q82" s="11"/>
      <c r="R82" s="545" t="s">
        <v>114</v>
      </c>
      <c r="S82" s="545"/>
      <c r="T82" s="546"/>
    </row>
    <row r="83" spans="2:24" ht="17.25" customHeight="1" thickTop="1">
      <c r="B83" s="12"/>
      <c r="C83" s="13" t="s">
        <v>8</v>
      </c>
      <c r="D83" s="14" t="s">
        <v>9</v>
      </c>
      <c r="E83" s="590" t="s">
        <v>10</v>
      </c>
      <c r="F83" s="591"/>
      <c r="G83" s="590" t="s">
        <v>11</v>
      </c>
      <c r="H83" s="591"/>
      <c r="I83" s="590" t="s">
        <v>12</v>
      </c>
      <c r="J83" s="591"/>
      <c r="K83" s="590" t="s">
        <v>13</v>
      </c>
      <c r="L83" s="591"/>
      <c r="M83" s="590"/>
      <c r="N83" s="591"/>
      <c r="O83" s="15" t="s">
        <v>14</v>
      </c>
      <c r="P83" s="16" t="s">
        <v>15</v>
      </c>
      <c r="Q83" s="17" t="s">
        <v>16</v>
      </c>
      <c r="R83" s="18"/>
      <c r="S83" s="592" t="s">
        <v>17</v>
      </c>
      <c r="T83" s="593"/>
      <c r="V83" s="19" t="s">
        <v>18</v>
      </c>
      <c r="W83" s="20"/>
      <c r="X83" s="21" t="s">
        <v>19</v>
      </c>
    </row>
    <row r="84" spans="2:24" ht="17.25" customHeight="1">
      <c r="B84" s="22" t="s">
        <v>10</v>
      </c>
      <c r="C84" s="23" t="s">
        <v>65</v>
      </c>
      <c r="D84" s="24" t="s">
        <v>4</v>
      </c>
      <c r="E84" s="25"/>
      <c r="F84" s="26"/>
      <c r="G84" s="27">
        <f>+Q94</f>
        <v>3</v>
      </c>
      <c r="H84" s="28">
        <f>+R94</f>
        <v>0</v>
      </c>
      <c r="I84" s="27">
        <f>Q90</f>
      </c>
      <c r="J84" s="28">
        <f>R90</f>
      </c>
      <c r="K84" s="27">
        <f>Q92</f>
        <v>3</v>
      </c>
      <c r="L84" s="28">
        <f>R92</f>
        <v>0</v>
      </c>
      <c r="M84" s="27"/>
      <c r="N84" s="28"/>
      <c r="O84" s="29">
        <f>IF(SUM(E84:N84)=0,"",COUNTIF(F84:F87,"3"))</f>
        <v>2</v>
      </c>
      <c r="P84" s="30">
        <f>IF(SUM(F84:O84)=0,"",COUNTIF(E84:E87,"3"))</f>
        <v>0</v>
      </c>
      <c r="Q84" s="31">
        <f>IF(SUM(E84:N84)=0,"",SUM(F84:F87))</f>
        <v>6</v>
      </c>
      <c r="R84" s="32">
        <f>IF(SUM(E84:N84)=0,"",SUM(E84:E87))</f>
        <v>0</v>
      </c>
      <c r="S84" s="586">
        <v>1</v>
      </c>
      <c r="T84" s="587"/>
      <c r="V84" s="33">
        <f>+V90+V92+V94</f>
        <v>68</v>
      </c>
      <c r="W84" s="34">
        <f>+W90+W92+W94</f>
        <v>26</v>
      </c>
      <c r="X84" s="35">
        <f>+V84-W84</f>
        <v>42</v>
      </c>
    </row>
    <row r="85" spans="2:24" ht="17.25" customHeight="1">
      <c r="B85" s="36" t="s">
        <v>11</v>
      </c>
      <c r="C85" s="23" t="s">
        <v>22</v>
      </c>
      <c r="D85" s="37" t="s">
        <v>23</v>
      </c>
      <c r="E85" s="38">
        <f>+R94</f>
        <v>0</v>
      </c>
      <c r="F85" s="39">
        <f>+Q94</f>
        <v>3</v>
      </c>
      <c r="G85" s="40"/>
      <c r="H85" s="41"/>
      <c r="I85" s="38">
        <f>Q93</f>
      </c>
      <c r="J85" s="39">
        <f>R93</f>
      </c>
      <c r="K85" s="38">
        <f>Q91</f>
        <v>3</v>
      </c>
      <c r="L85" s="39">
        <f>R91</f>
        <v>0</v>
      </c>
      <c r="M85" s="38"/>
      <c r="N85" s="39"/>
      <c r="O85" s="29">
        <f>IF(SUM(E85:N85)=0,"",COUNTIF(H84:H87,"3"))</f>
        <v>1</v>
      </c>
      <c r="P85" s="30">
        <f>IF(SUM(F85:O85)=0,"",COUNTIF(G84:G87,"3"))</f>
        <v>1</v>
      </c>
      <c r="Q85" s="31">
        <f>IF(SUM(E85:N85)=0,"",SUM(H84:H87))</f>
        <v>3</v>
      </c>
      <c r="R85" s="32">
        <f>IF(SUM(E85:N85)=0,"",SUM(G84:G87))</f>
        <v>3</v>
      </c>
      <c r="S85" s="586">
        <v>2</v>
      </c>
      <c r="T85" s="587"/>
      <c r="V85" s="33">
        <f>+V91+V93+W94</f>
        <v>55</v>
      </c>
      <c r="W85" s="34">
        <f>+W91+W93+V94</f>
        <v>43</v>
      </c>
      <c r="X85" s="35">
        <f>+V85-W85</f>
        <v>12</v>
      </c>
    </row>
    <row r="86" spans="2:24" ht="17.25" customHeight="1">
      <c r="B86" s="36" t="s">
        <v>12</v>
      </c>
      <c r="C86" s="175" t="s">
        <v>67</v>
      </c>
      <c r="D86" s="37" t="s">
        <v>47</v>
      </c>
      <c r="E86" s="38">
        <f>+R90</f>
      </c>
      <c r="F86" s="39">
        <f>+Q90</f>
      </c>
      <c r="G86" s="38">
        <f>R93</f>
      </c>
      <c r="H86" s="39">
        <f>Q93</f>
      </c>
      <c r="I86" s="40"/>
      <c r="J86" s="41"/>
      <c r="K86" s="38">
        <f>Q95</f>
      </c>
      <c r="L86" s="39">
        <f>R95</f>
      </c>
      <c r="M86" s="38"/>
      <c r="N86" s="39"/>
      <c r="O86" s="29">
        <f>IF(SUM(E86:N86)=0,"",COUNTIF(J84:J87,"3"))</f>
      </c>
      <c r="P86" s="30">
        <f>IF(SUM(F86:O86)=0,"",COUNTIF(I84:I87,"3"))</f>
      </c>
      <c r="Q86" s="31">
        <f>IF(SUM(E86:N86)=0,"",SUM(J84:J87))</f>
      </c>
      <c r="R86" s="32">
        <f>IF(SUM(E86:N86)=0,"",SUM(I84:I87))</f>
      </c>
      <c r="S86" s="586"/>
      <c r="T86" s="587"/>
      <c r="V86" s="33">
        <f>+W90+W93+V95</f>
        <v>0</v>
      </c>
      <c r="W86" s="34">
        <f>+V90+V93+W95</f>
        <v>0</v>
      </c>
      <c r="X86" s="35">
        <f>+V86-W86</f>
        <v>0</v>
      </c>
    </row>
    <row r="87" spans="2:24" ht="17.25" customHeight="1" thickBot="1">
      <c r="B87" s="42" t="s">
        <v>13</v>
      </c>
      <c r="C87" s="127" t="s">
        <v>86</v>
      </c>
      <c r="D87" s="128" t="s">
        <v>49</v>
      </c>
      <c r="E87" s="45">
        <f>R92</f>
        <v>0</v>
      </c>
      <c r="F87" s="46">
        <f>Q92</f>
        <v>3</v>
      </c>
      <c r="G87" s="45">
        <f>R91</f>
        <v>0</v>
      </c>
      <c r="H87" s="46">
        <f>Q91</f>
        <v>3</v>
      </c>
      <c r="I87" s="45">
        <f>R95</f>
      </c>
      <c r="J87" s="46">
        <f>Q95</f>
      </c>
      <c r="K87" s="47"/>
      <c r="L87" s="48"/>
      <c r="M87" s="45"/>
      <c r="N87" s="46"/>
      <c r="O87" s="49">
        <f>IF(SUM(E87:N87)=0,"",COUNTIF(L84:L87,"3"))</f>
        <v>0</v>
      </c>
      <c r="P87" s="50">
        <f>IF(SUM(F87:O87)=0,"",COUNTIF(K84:K87,"3"))</f>
        <v>2</v>
      </c>
      <c r="Q87" s="51">
        <f>IF(SUM(E87:N88)=0,"",SUM(L84:L87))</f>
        <v>0</v>
      </c>
      <c r="R87" s="52">
        <f>IF(SUM(E87:N87)=0,"",SUM(K84:K87))</f>
        <v>6</v>
      </c>
      <c r="S87" s="588">
        <v>3</v>
      </c>
      <c r="T87" s="589"/>
      <c r="V87" s="33">
        <f>+W91+W92+W95</f>
        <v>12</v>
      </c>
      <c r="W87" s="34">
        <f>+V91+V92+V95</f>
        <v>66</v>
      </c>
      <c r="X87" s="35">
        <f>+V87-W87</f>
        <v>-54</v>
      </c>
    </row>
    <row r="88" spans="2:25" ht="17.25" customHeight="1" thickTop="1">
      <c r="B88" s="53"/>
      <c r="C88" s="54" t="s">
        <v>28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57"/>
      <c r="V88" s="58"/>
      <c r="W88" s="59" t="s">
        <v>29</v>
      </c>
      <c r="X88" s="60">
        <f>SUM(X84:X87)</f>
        <v>0</v>
      </c>
      <c r="Y88" s="59" t="str">
        <f>IF(X88=0,"OK","Virhe")</f>
        <v>OK</v>
      </c>
    </row>
    <row r="89" spans="2:24" ht="17.25" customHeight="1" thickBot="1">
      <c r="B89" s="61"/>
      <c r="C89" s="62" t="s">
        <v>30</v>
      </c>
      <c r="D89" s="63"/>
      <c r="E89" s="63"/>
      <c r="F89" s="64"/>
      <c r="G89" s="566" t="s">
        <v>31</v>
      </c>
      <c r="H89" s="555"/>
      <c r="I89" s="554" t="s">
        <v>32</v>
      </c>
      <c r="J89" s="555"/>
      <c r="K89" s="554" t="s">
        <v>33</v>
      </c>
      <c r="L89" s="555"/>
      <c r="M89" s="554" t="s">
        <v>34</v>
      </c>
      <c r="N89" s="555"/>
      <c r="O89" s="554" t="s">
        <v>35</v>
      </c>
      <c r="P89" s="555"/>
      <c r="Q89" s="572" t="s">
        <v>36</v>
      </c>
      <c r="R89" s="573"/>
      <c r="T89" s="65"/>
      <c r="V89" s="66" t="s">
        <v>18</v>
      </c>
      <c r="W89" s="67"/>
      <c r="X89" s="21" t="s">
        <v>19</v>
      </c>
    </row>
    <row r="90" spans="2:35" ht="17.25" customHeight="1">
      <c r="B90" s="68" t="s">
        <v>37</v>
      </c>
      <c r="C90" s="69" t="str">
        <f>IF(C84&gt;"",C84,"")</f>
        <v>Aleksi Mustonen</v>
      </c>
      <c r="D90" s="178" t="str">
        <f>IF(C86&gt;"",C86,"")</f>
        <v>Erik Kemppainen</v>
      </c>
      <c r="E90" s="55"/>
      <c r="F90" s="71"/>
      <c r="G90" s="584"/>
      <c r="H90" s="585"/>
      <c r="I90" s="580"/>
      <c r="J90" s="581"/>
      <c r="K90" s="580"/>
      <c r="L90" s="581"/>
      <c r="M90" s="580"/>
      <c r="N90" s="581"/>
      <c r="O90" s="582"/>
      <c r="P90" s="581"/>
      <c r="Q90" s="72">
        <f aca="true" t="shared" si="55" ref="Q90:Q95">IF(COUNT(G90:O90)=0,"",COUNTIF(G90:O90,"&gt;=0"))</f>
      </c>
      <c r="R90" s="73">
        <f aca="true" t="shared" si="56" ref="R90:R95">IF(COUNT(G90:O90)=0,"",(IF(LEFT(G90,1)="-",1,0)+IF(LEFT(I90,1)="-",1,0)+IF(LEFT(K90,1)="-",1,0)+IF(LEFT(M90,1)="-",1,0)+IF(LEFT(O90,1)="-",1,0)))</f>
      </c>
      <c r="S90" s="74"/>
      <c r="T90" s="75"/>
      <c r="V90" s="76">
        <f aca="true" t="shared" si="57" ref="V90:W95">+Z90+AB90+AD90+AF90+AH90</f>
        <v>0</v>
      </c>
      <c r="W90" s="77">
        <f t="shared" si="57"/>
        <v>0</v>
      </c>
      <c r="X90" s="78">
        <f aca="true" t="shared" si="58" ref="X90:X95">+V90-W90</f>
        <v>0</v>
      </c>
      <c r="Z90" s="79">
        <f>IF(G90="",0,IF(LEFT(G90,1)="-",ABS(G90),(IF(G90&gt;9,G90+2,11))))</f>
        <v>0</v>
      </c>
      <c r="AA90" s="80">
        <f aca="true" t="shared" si="59" ref="AA90:AA95">IF(G90="",0,IF(LEFT(G90,1)="-",(IF(ABS(G90)&gt;9,(ABS(G90)+2),11)),G90))</f>
        <v>0</v>
      </c>
      <c r="AB90" s="79">
        <f>IF(I90="",0,IF(LEFT(I90,1)="-",ABS(I90),(IF(I90&gt;9,I90+2,11))))</f>
        <v>0</v>
      </c>
      <c r="AC90" s="80">
        <f aca="true" t="shared" si="60" ref="AC90:AC95">IF(I90="",0,IF(LEFT(I90,1)="-",(IF(ABS(I90)&gt;9,(ABS(I90)+2),11)),I90))</f>
        <v>0</v>
      </c>
      <c r="AD90" s="79">
        <f>IF(K90="",0,IF(LEFT(K90,1)="-",ABS(K90),(IF(K90&gt;9,K90+2,11))))</f>
        <v>0</v>
      </c>
      <c r="AE90" s="80">
        <f aca="true" t="shared" si="61" ref="AE90:AE95">IF(K90="",0,IF(LEFT(K90,1)="-",(IF(ABS(K90)&gt;9,(ABS(K90)+2),11)),K90))</f>
        <v>0</v>
      </c>
      <c r="AF90" s="79">
        <f>IF(M90="",0,IF(LEFT(M90,1)="-",ABS(M90),(IF(M90&gt;9,M90+2,11))))</f>
        <v>0</v>
      </c>
      <c r="AG90" s="80">
        <f aca="true" t="shared" si="62" ref="AG90:AG95">IF(M90="",0,IF(LEFT(M90,1)="-",(IF(ABS(M90)&gt;9,(ABS(M90)+2),11)),M90))</f>
        <v>0</v>
      </c>
      <c r="AH90" s="79">
        <f aca="true" t="shared" si="63" ref="AH90:AH95">IF(O90="",0,IF(LEFT(O90,1)="-",ABS(O90),(IF(O90&gt;9,O90+2,11))))</f>
        <v>0</v>
      </c>
      <c r="AI90" s="80">
        <f aca="true" t="shared" si="64" ref="AI90:AI95">IF(O90="",0,IF(LEFT(O90,1)="-",(IF(ABS(O90)&gt;9,(ABS(O90)+2),11)),O90))</f>
        <v>0</v>
      </c>
    </row>
    <row r="91" spans="2:35" ht="17.25" customHeight="1">
      <c r="B91" s="68" t="s">
        <v>38</v>
      </c>
      <c r="C91" s="69" t="str">
        <f>IF(C85&gt;"",C85,"")</f>
        <v>Veikka Flemming</v>
      </c>
      <c r="D91" s="81" t="str">
        <f>IF(C87&gt;"",C87,"")</f>
        <v>Joonas Sopanen</v>
      </c>
      <c r="E91" s="82"/>
      <c r="F91" s="71"/>
      <c r="G91" s="574">
        <v>2</v>
      </c>
      <c r="H91" s="575"/>
      <c r="I91" s="574">
        <v>3</v>
      </c>
      <c r="J91" s="575"/>
      <c r="K91" s="574">
        <v>3</v>
      </c>
      <c r="L91" s="575"/>
      <c r="M91" s="574"/>
      <c r="N91" s="575"/>
      <c r="O91" s="574"/>
      <c r="P91" s="575"/>
      <c r="Q91" s="72">
        <f t="shared" si="55"/>
        <v>3</v>
      </c>
      <c r="R91" s="73">
        <f t="shared" si="56"/>
        <v>0</v>
      </c>
      <c r="S91" s="83"/>
      <c r="T91" s="84"/>
      <c r="V91" s="76">
        <f t="shared" si="57"/>
        <v>33</v>
      </c>
      <c r="W91" s="77">
        <f t="shared" si="57"/>
        <v>8</v>
      </c>
      <c r="X91" s="78">
        <f t="shared" si="58"/>
        <v>25</v>
      </c>
      <c r="Z91" s="85">
        <f>IF(G91="",0,IF(LEFT(G91,1)="-",ABS(G91),(IF(G91&gt;9,G91+2,11))))</f>
        <v>11</v>
      </c>
      <c r="AA91" s="86">
        <f t="shared" si="59"/>
        <v>2</v>
      </c>
      <c r="AB91" s="85">
        <f>IF(I91="",0,IF(LEFT(I91,1)="-",ABS(I91),(IF(I91&gt;9,I91+2,11))))</f>
        <v>11</v>
      </c>
      <c r="AC91" s="86">
        <f t="shared" si="60"/>
        <v>3</v>
      </c>
      <c r="AD91" s="85">
        <f>IF(K91="",0,IF(LEFT(K91,1)="-",ABS(K91),(IF(K91&gt;9,K91+2,11))))</f>
        <v>11</v>
      </c>
      <c r="AE91" s="86">
        <f t="shared" si="61"/>
        <v>3</v>
      </c>
      <c r="AF91" s="85">
        <f>IF(M91="",0,IF(LEFT(M91,1)="-",ABS(M91),(IF(M91&gt;9,M91+2,11))))</f>
        <v>0</v>
      </c>
      <c r="AG91" s="86">
        <f t="shared" si="62"/>
        <v>0</v>
      </c>
      <c r="AH91" s="85">
        <f t="shared" si="63"/>
        <v>0</v>
      </c>
      <c r="AI91" s="86">
        <f t="shared" si="64"/>
        <v>0</v>
      </c>
    </row>
    <row r="92" spans="2:35" ht="17.25" customHeight="1" thickBot="1">
      <c r="B92" s="68" t="s">
        <v>39</v>
      </c>
      <c r="C92" s="87" t="str">
        <f>IF(C84&gt;"",C84,"")</f>
        <v>Aleksi Mustonen</v>
      </c>
      <c r="D92" s="88" t="str">
        <f>IF(C87&gt;"",C87,"")</f>
        <v>Joonas Sopanen</v>
      </c>
      <c r="E92" s="63"/>
      <c r="F92" s="64"/>
      <c r="G92" s="578">
        <v>1</v>
      </c>
      <c r="H92" s="579"/>
      <c r="I92" s="578">
        <v>2</v>
      </c>
      <c r="J92" s="579"/>
      <c r="K92" s="578">
        <v>1</v>
      </c>
      <c r="L92" s="579"/>
      <c r="M92" s="578"/>
      <c r="N92" s="579"/>
      <c r="O92" s="578"/>
      <c r="P92" s="579"/>
      <c r="Q92" s="72">
        <f t="shared" si="55"/>
        <v>3</v>
      </c>
      <c r="R92" s="73">
        <f t="shared" si="56"/>
        <v>0</v>
      </c>
      <c r="S92" s="83"/>
      <c r="T92" s="84"/>
      <c r="V92" s="76">
        <f t="shared" si="57"/>
        <v>33</v>
      </c>
      <c r="W92" s="77">
        <f t="shared" si="57"/>
        <v>4</v>
      </c>
      <c r="X92" s="78">
        <f t="shared" si="58"/>
        <v>29</v>
      </c>
      <c r="Z92" s="85">
        <f aca="true" t="shared" si="65" ref="Z92:AF95">IF(G92="",0,IF(LEFT(G92,1)="-",ABS(G92),(IF(G92&gt;9,G92+2,11))))</f>
        <v>11</v>
      </c>
      <c r="AA92" s="86">
        <f t="shared" si="59"/>
        <v>1</v>
      </c>
      <c r="AB92" s="85">
        <f t="shared" si="65"/>
        <v>11</v>
      </c>
      <c r="AC92" s="86">
        <f t="shared" si="60"/>
        <v>2</v>
      </c>
      <c r="AD92" s="85">
        <f t="shared" si="65"/>
        <v>11</v>
      </c>
      <c r="AE92" s="86">
        <f t="shared" si="61"/>
        <v>1</v>
      </c>
      <c r="AF92" s="85">
        <f t="shared" si="65"/>
        <v>0</v>
      </c>
      <c r="AG92" s="86">
        <f t="shared" si="62"/>
        <v>0</v>
      </c>
      <c r="AH92" s="85">
        <f t="shared" si="63"/>
        <v>0</v>
      </c>
      <c r="AI92" s="86">
        <f t="shared" si="64"/>
        <v>0</v>
      </c>
    </row>
    <row r="93" spans="2:35" ht="17.25" customHeight="1">
      <c r="B93" s="68" t="s">
        <v>40</v>
      </c>
      <c r="C93" s="69" t="str">
        <f>IF(C85&gt;"",C85,"")</f>
        <v>Veikka Flemming</v>
      </c>
      <c r="D93" s="177" t="str">
        <f>IF(C86&gt;"",C86,"")</f>
        <v>Erik Kemppainen</v>
      </c>
      <c r="E93" s="55"/>
      <c r="F93" s="71"/>
      <c r="G93" s="580"/>
      <c r="H93" s="581"/>
      <c r="I93" s="580"/>
      <c r="J93" s="581"/>
      <c r="K93" s="580"/>
      <c r="L93" s="581"/>
      <c r="M93" s="580"/>
      <c r="N93" s="581"/>
      <c r="O93" s="580"/>
      <c r="P93" s="581"/>
      <c r="Q93" s="72">
        <f t="shared" si="55"/>
      </c>
      <c r="R93" s="73">
        <f t="shared" si="56"/>
      </c>
      <c r="S93" s="83"/>
      <c r="T93" s="84"/>
      <c r="V93" s="76">
        <f t="shared" si="57"/>
        <v>0</v>
      </c>
      <c r="W93" s="77">
        <f t="shared" si="57"/>
        <v>0</v>
      </c>
      <c r="X93" s="78">
        <f t="shared" si="58"/>
        <v>0</v>
      </c>
      <c r="Z93" s="85">
        <f t="shared" si="65"/>
        <v>0</v>
      </c>
      <c r="AA93" s="86">
        <f t="shared" si="59"/>
        <v>0</v>
      </c>
      <c r="AB93" s="85">
        <f t="shared" si="65"/>
        <v>0</v>
      </c>
      <c r="AC93" s="86">
        <f t="shared" si="60"/>
        <v>0</v>
      </c>
      <c r="AD93" s="85">
        <f t="shared" si="65"/>
        <v>0</v>
      </c>
      <c r="AE93" s="86">
        <f t="shared" si="61"/>
        <v>0</v>
      </c>
      <c r="AF93" s="85">
        <f t="shared" si="65"/>
        <v>0</v>
      </c>
      <c r="AG93" s="86">
        <f t="shared" si="62"/>
        <v>0</v>
      </c>
      <c r="AH93" s="85">
        <f t="shared" si="63"/>
        <v>0</v>
      </c>
      <c r="AI93" s="86">
        <f t="shared" si="64"/>
        <v>0</v>
      </c>
    </row>
    <row r="94" spans="2:35" ht="17.25" customHeight="1">
      <c r="B94" s="68" t="s">
        <v>41</v>
      </c>
      <c r="C94" s="69" t="str">
        <f>IF(C84&gt;"",C84,"")</f>
        <v>Aleksi Mustonen</v>
      </c>
      <c r="D94" s="81" t="str">
        <f>IF(C85&gt;"",C85,"")</f>
        <v>Veikka Flemming</v>
      </c>
      <c r="E94" s="82"/>
      <c r="F94" s="71"/>
      <c r="G94" s="574">
        <v>8</v>
      </c>
      <c r="H94" s="575"/>
      <c r="I94" s="574">
        <v>11</v>
      </c>
      <c r="J94" s="575"/>
      <c r="K94" s="583">
        <v>3</v>
      </c>
      <c r="L94" s="575"/>
      <c r="M94" s="574"/>
      <c r="N94" s="575"/>
      <c r="O94" s="574"/>
      <c r="P94" s="575"/>
      <c r="Q94" s="72">
        <f t="shared" si="55"/>
        <v>3</v>
      </c>
      <c r="R94" s="73">
        <f t="shared" si="56"/>
        <v>0</v>
      </c>
      <c r="S94" s="83"/>
      <c r="T94" s="84"/>
      <c r="V94" s="76">
        <f t="shared" si="57"/>
        <v>35</v>
      </c>
      <c r="W94" s="77">
        <f t="shared" si="57"/>
        <v>22</v>
      </c>
      <c r="X94" s="78">
        <f t="shared" si="58"/>
        <v>13</v>
      </c>
      <c r="Z94" s="85">
        <f t="shared" si="65"/>
        <v>11</v>
      </c>
      <c r="AA94" s="86">
        <f t="shared" si="59"/>
        <v>8</v>
      </c>
      <c r="AB94" s="85">
        <f t="shared" si="65"/>
        <v>13</v>
      </c>
      <c r="AC94" s="86">
        <f t="shared" si="60"/>
        <v>11</v>
      </c>
      <c r="AD94" s="85">
        <f t="shared" si="65"/>
        <v>11</v>
      </c>
      <c r="AE94" s="86">
        <f t="shared" si="61"/>
        <v>3</v>
      </c>
      <c r="AF94" s="85">
        <f t="shared" si="65"/>
        <v>0</v>
      </c>
      <c r="AG94" s="86">
        <f t="shared" si="62"/>
        <v>0</v>
      </c>
      <c r="AH94" s="85">
        <f t="shared" si="63"/>
        <v>0</v>
      </c>
      <c r="AI94" s="86">
        <f t="shared" si="64"/>
        <v>0</v>
      </c>
    </row>
    <row r="95" spans="2:35" ht="17.25" customHeight="1" thickBot="1">
      <c r="B95" s="89" t="s">
        <v>42</v>
      </c>
      <c r="C95" s="179" t="str">
        <f>IF(C86&gt;"",C86,"")</f>
        <v>Erik Kemppainen</v>
      </c>
      <c r="D95" s="91" t="str">
        <f>IF(C87&gt;"",C87,"")</f>
        <v>Joonas Sopanen</v>
      </c>
      <c r="E95" s="92"/>
      <c r="F95" s="93"/>
      <c r="G95" s="576"/>
      <c r="H95" s="577"/>
      <c r="I95" s="576"/>
      <c r="J95" s="577"/>
      <c r="K95" s="576"/>
      <c r="L95" s="577"/>
      <c r="M95" s="576"/>
      <c r="N95" s="577"/>
      <c r="O95" s="576"/>
      <c r="P95" s="577"/>
      <c r="Q95" s="94">
        <f t="shared" si="55"/>
      </c>
      <c r="R95" s="95">
        <f t="shared" si="56"/>
      </c>
      <c r="S95" s="96"/>
      <c r="T95" s="97"/>
      <c r="V95" s="76">
        <f t="shared" si="57"/>
        <v>0</v>
      </c>
      <c r="W95" s="77">
        <f t="shared" si="57"/>
        <v>0</v>
      </c>
      <c r="X95" s="78">
        <f t="shared" si="58"/>
        <v>0</v>
      </c>
      <c r="Z95" s="98">
        <f t="shared" si="65"/>
        <v>0</v>
      </c>
      <c r="AA95" s="99">
        <f t="shared" si="59"/>
        <v>0</v>
      </c>
      <c r="AB95" s="98">
        <f t="shared" si="65"/>
        <v>0</v>
      </c>
      <c r="AC95" s="99">
        <f t="shared" si="60"/>
        <v>0</v>
      </c>
      <c r="AD95" s="98">
        <f t="shared" si="65"/>
        <v>0</v>
      </c>
      <c r="AE95" s="99">
        <f t="shared" si="61"/>
        <v>0</v>
      </c>
      <c r="AF95" s="98">
        <f t="shared" si="65"/>
        <v>0</v>
      </c>
      <c r="AG95" s="99">
        <f t="shared" si="62"/>
        <v>0</v>
      </c>
      <c r="AH95" s="98">
        <f t="shared" si="63"/>
        <v>0</v>
      </c>
      <c r="AI95" s="99">
        <f t="shared" si="64"/>
        <v>0</v>
      </c>
    </row>
    <row r="96" ht="17.25" customHeight="1" thickBot="1" thickTop="1"/>
    <row r="97" spans="2:20" ht="17.25" customHeight="1" thickTop="1">
      <c r="B97" s="1"/>
      <c r="C97" s="2" t="s">
        <v>0</v>
      </c>
      <c r="D97" s="3"/>
      <c r="E97" s="3"/>
      <c r="F97" s="3"/>
      <c r="G97" s="4"/>
      <c r="H97" s="3"/>
      <c r="I97" s="5" t="s">
        <v>1</v>
      </c>
      <c r="J97" s="6"/>
      <c r="K97" s="556" t="s">
        <v>2</v>
      </c>
      <c r="L97" s="557"/>
      <c r="M97" s="557"/>
      <c r="N97" s="558"/>
      <c r="O97" s="559" t="s">
        <v>3</v>
      </c>
      <c r="P97" s="560"/>
      <c r="Q97" s="560"/>
      <c r="R97" s="594">
        <v>7</v>
      </c>
      <c r="S97" s="595"/>
      <c r="T97" s="596"/>
    </row>
    <row r="98" spans="2:20" ht="17.25" customHeight="1" thickBot="1">
      <c r="B98" s="7"/>
      <c r="C98" s="8" t="s">
        <v>4</v>
      </c>
      <c r="D98" s="9" t="s">
        <v>5</v>
      </c>
      <c r="E98" s="551">
        <v>7</v>
      </c>
      <c r="F98" s="521"/>
      <c r="G98" s="522"/>
      <c r="H98" s="552" t="s">
        <v>6</v>
      </c>
      <c r="I98" s="553"/>
      <c r="J98" s="553"/>
      <c r="K98" s="568">
        <v>40615</v>
      </c>
      <c r="L98" s="568"/>
      <c r="M98" s="568"/>
      <c r="N98" s="569"/>
      <c r="O98" s="10" t="s">
        <v>7</v>
      </c>
      <c r="P98" s="11"/>
      <c r="Q98" s="11"/>
      <c r="R98" s="545" t="s">
        <v>114</v>
      </c>
      <c r="S98" s="545"/>
      <c r="T98" s="546"/>
    </row>
    <row r="99" spans="2:24" ht="17.25" customHeight="1" thickTop="1">
      <c r="B99" s="12"/>
      <c r="C99" s="13" t="s">
        <v>8</v>
      </c>
      <c r="D99" s="14" t="s">
        <v>9</v>
      </c>
      <c r="E99" s="590" t="s">
        <v>10</v>
      </c>
      <c r="F99" s="591"/>
      <c r="G99" s="590" t="s">
        <v>11</v>
      </c>
      <c r="H99" s="591"/>
      <c r="I99" s="590" t="s">
        <v>12</v>
      </c>
      <c r="J99" s="591"/>
      <c r="K99" s="590" t="s">
        <v>13</v>
      </c>
      <c r="L99" s="591"/>
      <c r="M99" s="590"/>
      <c r="N99" s="591"/>
      <c r="O99" s="15" t="s">
        <v>14</v>
      </c>
      <c r="P99" s="16" t="s">
        <v>15</v>
      </c>
      <c r="Q99" s="17" t="s">
        <v>16</v>
      </c>
      <c r="R99" s="18"/>
      <c r="S99" s="592" t="s">
        <v>17</v>
      </c>
      <c r="T99" s="593"/>
      <c r="V99" s="19" t="s">
        <v>18</v>
      </c>
      <c r="W99" s="20"/>
      <c r="X99" s="21" t="s">
        <v>19</v>
      </c>
    </row>
    <row r="100" spans="2:24" ht="17.25" customHeight="1">
      <c r="B100" s="22" t="s">
        <v>10</v>
      </c>
      <c r="C100" s="23" t="s">
        <v>70</v>
      </c>
      <c r="D100" s="24" t="s">
        <v>61</v>
      </c>
      <c r="E100" s="25"/>
      <c r="F100" s="26"/>
      <c r="G100" s="27">
        <f>+Q110</f>
      </c>
      <c r="H100" s="28">
        <f>+R110</f>
      </c>
      <c r="I100" s="27">
        <f>Q106</f>
        <v>3</v>
      </c>
      <c r="J100" s="28">
        <f>R106</f>
        <v>0</v>
      </c>
      <c r="K100" s="27">
        <f>Q108</f>
        <v>3</v>
      </c>
      <c r="L100" s="28">
        <f>R108</f>
        <v>0</v>
      </c>
      <c r="M100" s="27"/>
      <c r="N100" s="28"/>
      <c r="O100" s="29">
        <f>IF(SUM(E100:N100)=0,"",COUNTIF(F100:F103,"3"))</f>
        <v>2</v>
      </c>
      <c r="P100" s="30">
        <f>IF(SUM(F100:O100)=0,"",COUNTIF(E100:E103,"3"))</f>
        <v>0</v>
      </c>
      <c r="Q100" s="31">
        <f>IF(SUM(E100:N100)=0,"",SUM(F100:F103))</f>
        <v>6</v>
      </c>
      <c r="R100" s="32">
        <f>IF(SUM(E100:N100)=0,"",SUM(E100:E103))</f>
        <v>0</v>
      </c>
      <c r="S100" s="586">
        <v>1</v>
      </c>
      <c r="T100" s="587"/>
      <c r="V100" s="33">
        <f>+V106+V108+V110</f>
        <v>66</v>
      </c>
      <c r="W100" s="34">
        <f>+W106+W108+W110</f>
        <v>28</v>
      </c>
      <c r="X100" s="35">
        <f>+V100-W100</f>
        <v>38</v>
      </c>
    </row>
    <row r="101" spans="2:24" ht="17.25" customHeight="1">
      <c r="B101" s="36" t="s">
        <v>11</v>
      </c>
      <c r="C101" s="175" t="s">
        <v>57</v>
      </c>
      <c r="D101" s="37" t="s">
        <v>21</v>
      </c>
      <c r="E101" s="38">
        <f>+R110</f>
      </c>
      <c r="F101" s="39">
        <f>+Q110</f>
      </c>
      <c r="G101" s="40"/>
      <c r="H101" s="41"/>
      <c r="I101" s="38">
        <f>Q109</f>
      </c>
      <c r="J101" s="39">
        <f>R109</f>
      </c>
      <c r="K101" s="38">
        <f>Q107</f>
      </c>
      <c r="L101" s="39">
        <f>R107</f>
      </c>
      <c r="M101" s="38"/>
      <c r="N101" s="39"/>
      <c r="O101" s="29">
        <f>IF(SUM(E101:N101)=0,"",COUNTIF(H100:H103,"3"))</f>
      </c>
      <c r="P101" s="30">
        <f>IF(SUM(F101:O101)=0,"",COUNTIF(G100:G103,"3"))</f>
      </c>
      <c r="Q101" s="31">
        <f>IF(SUM(E101:N101)=0,"",SUM(H100:H103))</f>
      </c>
      <c r="R101" s="32">
        <f>IF(SUM(E101:N101)=0,"",SUM(G100:G103))</f>
      </c>
      <c r="S101" s="586"/>
      <c r="T101" s="587"/>
      <c r="V101" s="33">
        <f>+V107+V109+W110</f>
        <v>0</v>
      </c>
      <c r="W101" s="34">
        <f>+W107+W109+V110</f>
        <v>0</v>
      </c>
      <c r="X101" s="35">
        <f>+V101-W101</f>
        <v>0</v>
      </c>
    </row>
    <row r="102" spans="2:24" ht="17.25" customHeight="1">
      <c r="B102" s="36" t="s">
        <v>12</v>
      </c>
      <c r="C102" s="23" t="s">
        <v>24</v>
      </c>
      <c r="D102" s="37" t="s">
        <v>25</v>
      </c>
      <c r="E102" s="38">
        <f>+R106</f>
        <v>0</v>
      </c>
      <c r="F102" s="39">
        <f>+Q106</f>
        <v>3</v>
      </c>
      <c r="G102" s="38">
        <f>R109</f>
      </c>
      <c r="H102" s="39">
        <f>Q109</f>
      </c>
      <c r="I102" s="40"/>
      <c r="J102" s="41"/>
      <c r="K102" s="38">
        <f>Q111</f>
        <v>3</v>
      </c>
      <c r="L102" s="39">
        <f>R111</f>
        <v>0</v>
      </c>
      <c r="M102" s="38"/>
      <c r="N102" s="39"/>
      <c r="O102" s="29">
        <f>IF(SUM(E102:N102)=0,"",COUNTIF(J100:J103,"3"))</f>
        <v>1</v>
      </c>
      <c r="P102" s="30">
        <f>IF(SUM(F102:O102)=0,"",COUNTIF(I100:I103,"3"))</f>
        <v>1</v>
      </c>
      <c r="Q102" s="31">
        <f>IF(SUM(E102:N102)=0,"",SUM(J100:J103))</f>
        <v>3</v>
      </c>
      <c r="R102" s="32">
        <f>IF(SUM(E102:N102)=0,"",SUM(I100:I103))</f>
        <v>3</v>
      </c>
      <c r="S102" s="586">
        <v>2</v>
      </c>
      <c r="T102" s="587"/>
      <c r="V102" s="33">
        <f>+W106+W109+V111</f>
        <v>50</v>
      </c>
      <c r="W102" s="34">
        <f>+V106+V109+W111</f>
        <v>52</v>
      </c>
      <c r="X102" s="35">
        <f>+V102-W102</f>
        <v>-2</v>
      </c>
    </row>
    <row r="103" spans="2:24" ht="17.25" customHeight="1" thickBot="1">
      <c r="B103" s="42" t="s">
        <v>13</v>
      </c>
      <c r="C103" s="43" t="s">
        <v>48</v>
      </c>
      <c r="D103" s="44" t="s">
        <v>49</v>
      </c>
      <c r="E103" s="45">
        <f>R108</f>
        <v>0</v>
      </c>
      <c r="F103" s="46">
        <f>Q108</f>
        <v>3</v>
      </c>
      <c r="G103" s="45">
        <f>R107</f>
      </c>
      <c r="H103" s="46">
        <f>Q107</f>
      </c>
      <c r="I103" s="45">
        <f>R111</f>
        <v>0</v>
      </c>
      <c r="J103" s="46">
        <f>Q111</f>
        <v>3</v>
      </c>
      <c r="K103" s="47"/>
      <c r="L103" s="48"/>
      <c r="M103" s="45"/>
      <c r="N103" s="46"/>
      <c r="O103" s="49">
        <f>IF(SUM(E103:N103)=0,"",COUNTIF(L100:L103,"3"))</f>
        <v>0</v>
      </c>
      <c r="P103" s="50">
        <f>IF(SUM(F103:O103)=0,"",COUNTIF(K100:K103,"3"))</f>
        <v>2</v>
      </c>
      <c r="Q103" s="51">
        <f>IF(SUM(E103:N104)=0,"",SUM(L100:L103))</f>
        <v>0</v>
      </c>
      <c r="R103" s="52">
        <f>IF(SUM(E103:N103)=0,"",SUM(K100:K103))</f>
        <v>6</v>
      </c>
      <c r="S103" s="588">
        <v>3</v>
      </c>
      <c r="T103" s="589"/>
      <c r="V103" s="33">
        <f>+W107+W108+W111</f>
        <v>30</v>
      </c>
      <c r="W103" s="34">
        <f>+V107+V108+V111</f>
        <v>66</v>
      </c>
      <c r="X103" s="35">
        <f>+V103-W103</f>
        <v>-36</v>
      </c>
    </row>
    <row r="104" spans="2:25" ht="17.25" customHeight="1" thickTop="1">
      <c r="B104" s="53"/>
      <c r="C104" s="54" t="s">
        <v>28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6"/>
      <c r="T104" s="57"/>
      <c r="V104" s="58"/>
      <c r="W104" s="59" t="s">
        <v>29</v>
      </c>
      <c r="X104" s="60">
        <f>SUM(X100:X103)</f>
        <v>0</v>
      </c>
      <c r="Y104" s="59" t="str">
        <f>IF(X104=0,"OK","Virhe")</f>
        <v>OK</v>
      </c>
    </row>
    <row r="105" spans="2:24" ht="17.25" customHeight="1" thickBot="1">
      <c r="B105" s="61"/>
      <c r="C105" s="62" t="s">
        <v>30</v>
      </c>
      <c r="D105" s="63"/>
      <c r="E105" s="63"/>
      <c r="F105" s="64"/>
      <c r="G105" s="566" t="s">
        <v>31</v>
      </c>
      <c r="H105" s="555"/>
      <c r="I105" s="554" t="s">
        <v>32</v>
      </c>
      <c r="J105" s="555"/>
      <c r="K105" s="554" t="s">
        <v>33</v>
      </c>
      <c r="L105" s="555"/>
      <c r="M105" s="554" t="s">
        <v>34</v>
      </c>
      <c r="N105" s="555"/>
      <c r="O105" s="554" t="s">
        <v>35</v>
      </c>
      <c r="P105" s="555"/>
      <c r="Q105" s="572" t="s">
        <v>36</v>
      </c>
      <c r="R105" s="573"/>
      <c r="T105" s="65"/>
      <c r="V105" s="66" t="s">
        <v>18</v>
      </c>
      <c r="W105" s="67"/>
      <c r="X105" s="21" t="s">
        <v>19</v>
      </c>
    </row>
    <row r="106" spans="2:35" ht="17.25" customHeight="1">
      <c r="B106" s="68" t="s">
        <v>37</v>
      </c>
      <c r="C106" s="69" t="str">
        <f>IF(C100&gt;"",C100,"")</f>
        <v>Mikhail Kantonistov</v>
      </c>
      <c r="D106" s="70" t="str">
        <f>IF(C102&gt;"",C102,"")</f>
        <v>Joonatan Nieminen</v>
      </c>
      <c r="E106" s="55"/>
      <c r="F106" s="71"/>
      <c r="G106" s="584">
        <v>9</v>
      </c>
      <c r="H106" s="585"/>
      <c r="I106" s="580">
        <v>5</v>
      </c>
      <c r="J106" s="581"/>
      <c r="K106" s="580">
        <v>3</v>
      </c>
      <c r="L106" s="581"/>
      <c r="M106" s="580"/>
      <c r="N106" s="581"/>
      <c r="O106" s="582"/>
      <c r="P106" s="581"/>
      <c r="Q106" s="72">
        <f aca="true" t="shared" si="66" ref="Q106:Q111">IF(COUNT(G106:O106)=0,"",COUNTIF(G106:O106,"&gt;=0"))</f>
        <v>3</v>
      </c>
      <c r="R106" s="73">
        <f aca="true" t="shared" si="67" ref="R106:R111">IF(COUNT(G106:O106)=0,"",(IF(LEFT(G106,1)="-",1,0)+IF(LEFT(I106,1)="-",1,0)+IF(LEFT(K106,1)="-",1,0)+IF(LEFT(M106,1)="-",1,0)+IF(LEFT(O106,1)="-",1,0)))</f>
        <v>0</v>
      </c>
      <c r="S106" s="74"/>
      <c r="T106" s="75"/>
      <c r="V106" s="76">
        <f aca="true" t="shared" si="68" ref="V106:W111">+Z106+AB106+AD106+AF106+AH106</f>
        <v>33</v>
      </c>
      <c r="W106" s="77">
        <f t="shared" si="68"/>
        <v>17</v>
      </c>
      <c r="X106" s="78">
        <f aca="true" t="shared" si="69" ref="X106:X111">+V106-W106</f>
        <v>16</v>
      </c>
      <c r="Z106" s="79">
        <f>IF(G106="",0,IF(LEFT(G106,1)="-",ABS(G106),(IF(G106&gt;9,G106+2,11))))</f>
        <v>11</v>
      </c>
      <c r="AA106" s="80">
        <f aca="true" t="shared" si="70" ref="AA106:AA111">IF(G106="",0,IF(LEFT(G106,1)="-",(IF(ABS(G106)&gt;9,(ABS(G106)+2),11)),G106))</f>
        <v>9</v>
      </c>
      <c r="AB106" s="79">
        <f>IF(I106="",0,IF(LEFT(I106,1)="-",ABS(I106),(IF(I106&gt;9,I106+2,11))))</f>
        <v>11</v>
      </c>
      <c r="AC106" s="80">
        <f aca="true" t="shared" si="71" ref="AC106:AC111">IF(I106="",0,IF(LEFT(I106,1)="-",(IF(ABS(I106)&gt;9,(ABS(I106)+2),11)),I106))</f>
        <v>5</v>
      </c>
      <c r="AD106" s="79">
        <f>IF(K106="",0,IF(LEFT(K106,1)="-",ABS(K106),(IF(K106&gt;9,K106+2,11))))</f>
        <v>11</v>
      </c>
      <c r="AE106" s="80">
        <f aca="true" t="shared" si="72" ref="AE106:AE111">IF(K106="",0,IF(LEFT(K106,1)="-",(IF(ABS(K106)&gt;9,(ABS(K106)+2),11)),K106))</f>
        <v>3</v>
      </c>
      <c r="AF106" s="79">
        <f>IF(M106="",0,IF(LEFT(M106,1)="-",ABS(M106),(IF(M106&gt;9,M106+2,11))))</f>
        <v>0</v>
      </c>
      <c r="AG106" s="80">
        <f aca="true" t="shared" si="73" ref="AG106:AG111">IF(M106="",0,IF(LEFT(M106,1)="-",(IF(ABS(M106)&gt;9,(ABS(M106)+2),11)),M106))</f>
        <v>0</v>
      </c>
      <c r="AH106" s="79">
        <f aca="true" t="shared" si="74" ref="AH106:AH111">IF(O106="",0,IF(LEFT(O106,1)="-",ABS(O106),(IF(O106&gt;9,O106+2,11))))</f>
        <v>0</v>
      </c>
      <c r="AI106" s="80">
        <f aca="true" t="shared" si="75" ref="AI106:AI111">IF(O106="",0,IF(LEFT(O106,1)="-",(IF(ABS(O106)&gt;9,(ABS(O106)+2),11)),O106))</f>
        <v>0</v>
      </c>
    </row>
    <row r="107" spans="2:35" ht="17.25" customHeight="1">
      <c r="B107" s="68" t="s">
        <v>38</v>
      </c>
      <c r="C107" s="69" t="str">
        <f>IF(C101&gt;"",C101,"")</f>
        <v>Anton Mäkinen</v>
      </c>
      <c r="D107" s="81" t="str">
        <f>IF(C103&gt;"",C103,"")</f>
        <v>Topi Ruotsalainen</v>
      </c>
      <c r="E107" s="82"/>
      <c r="F107" s="71"/>
      <c r="G107" s="574"/>
      <c r="H107" s="575"/>
      <c r="I107" s="574"/>
      <c r="J107" s="575"/>
      <c r="K107" s="574"/>
      <c r="L107" s="575"/>
      <c r="M107" s="574"/>
      <c r="N107" s="575"/>
      <c r="O107" s="574"/>
      <c r="P107" s="575"/>
      <c r="Q107" s="72">
        <f t="shared" si="66"/>
      </c>
      <c r="R107" s="73">
        <f t="shared" si="67"/>
      </c>
      <c r="S107" s="83"/>
      <c r="T107" s="84"/>
      <c r="V107" s="76">
        <f t="shared" si="68"/>
        <v>0</v>
      </c>
      <c r="W107" s="77">
        <f t="shared" si="68"/>
        <v>0</v>
      </c>
      <c r="X107" s="78">
        <f t="shared" si="69"/>
        <v>0</v>
      </c>
      <c r="Z107" s="85">
        <f>IF(G107="",0,IF(LEFT(G107,1)="-",ABS(G107),(IF(G107&gt;9,G107+2,11))))</f>
        <v>0</v>
      </c>
      <c r="AA107" s="86">
        <f t="shared" si="70"/>
        <v>0</v>
      </c>
      <c r="AB107" s="85">
        <f>IF(I107="",0,IF(LEFT(I107,1)="-",ABS(I107),(IF(I107&gt;9,I107+2,11))))</f>
        <v>0</v>
      </c>
      <c r="AC107" s="86">
        <f t="shared" si="71"/>
        <v>0</v>
      </c>
      <c r="AD107" s="85">
        <f>IF(K107="",0,IF(LEFT(K107,1)="-",ABS(K107),(IF(K107&gt;9,K107+2,11))))</f>
        <v>0</v>
      </c>
      <c r="AE107" s="86">
        <f t="shared" si="72"/>
        <v>0</v>
      </c>
      <c r="AF107" s="85">
        <f>IF(M107="",0,IF(LEFT(M107,1)="-",ABS(M107),(IF(M107&gt;9,M107+2,11))))</f>
        <v>0</v>
      </c>
      <c r="AG107" s="86">
        <f t="shared" si="73"/>
        <v>0</v>
      </c>
      <c r="AH107" s="85">
        <f t="shared" si="74"/>
        <v>0</v>
      </c>
      <c r="AI107" s="86">
        <f t="shared" si="75"/>
        <v>0</v>
      </c>
    </row>
    <row r="108" spans="2:35" ht="17.25" customHeight="1" thickBot="1">
      <c r="B108" s="68" t="s">
        <v>39</v>
      </c>
      <c r="C108" s="87" t="str">
        <f>IF(C100&gt;"",C100,"")</f>
        <v>Mikhail Kantonistov</v>
      </c>
      <c r="D108" s="88" t="str">
        <f>IF(C103&gt;"",C103,"")</f>
        <v>Topi Ruotsalainen</v>
      </c>
      <c r="E108" s="63"/>
      <c r="F108" s="64"/>
      <c r="G108" s="578">
        <v>4</v>
      </c>
      <c r="H108" s="579"/>
      <c r="I108" s="578">
        <v>3</v>
      </c>
      <c r="J108" s="579"/>
      <c r="K108" s="578">
        <v>4</v>
      </c>
      <c r="L108" s="579"/>
      <c r="M108" s="578"/>
      <c r="N108" s="579"/>
      <c r="O108" s="578"/>
      <c r="P108" s="579"/>
      <c r="Q108" s="72">
        <f t="shared" si="66"/>
        <v>3</v>
      </c>
      <c r="R108" s="73">
        <f t="shared" si="67"/>
        <v>0</v>
      </c>
      <c r="S108" s="83"/>
      <c r="T108" s="84"/>
      <c r="V108" s="76">
        <f t="shared" si="68"/>
        <v>33</v>
      </c>
      <c r="W108" s="77">
        <f t="shared" si="68"/>
        <v>11</v>
      </c>
      <c r="X108" s="78">
        <f t="shared" si="69"/>
        <v>22</v>
      </c>
      <c r="Z108" s="85">
        <f aca="true" t="shared" si="76" ref="Z108:AF111">IF(G108="",0,IF(LEFT(G108,1)="-",ABS(G108),(IF(G108&gt;9,G108+2,11))))</f>
        <v>11</v>
      </c>
      <c r="AA108" s="86">
        <f t="shared" si="70"/>
        <v>4</v>
      </c>
      <c r="AB108" s="85">
        <f t="shared" si="76"/>
        <v>11</v>
      </c>
      <c r="AC108" s="86">
        <f t="shared" si="71"/>
        <v>3</v>
      </c>
      <c r="AD108" s="85">
        <f t="shared" si="76"/>
        <v>11</v>
      </c>
      <c r="AE108" s="86">
        <f t="shared" si="72"/>
        <v>4</v>
      </c>
      <c r="AF108" s="85">
        <f t="shared" si="76"/>
        <v>0</v>
      </c>
      <c r="AG108" s="86">
        <f t="shared" si="73"/>
        <v>0</v>
      </c>
      <c r="AH108" s="85">
        <f t="shared" si="74"/>
        <v>0</v>
      </c>
      <c r="AI108" s="86">
        <f t="shared" si="75"/>
        <v>0</v>
      </c>
    </row>
    <row r="109" spans="2:35" ht="17.25" customHeight="1">
      <c r="B109" s="68" t="s">
        <v>40</v>
      </c>
      <c r="C109" s="69" t="str">
        <f>IF(C101&gt;"",C101,"")</f>
        <v>Anton Mäkinen</v>
      </c>
      <c r="D109" s="81" t="str">
        <f>IF(C102&gt;"",C102,"")</f>
        <v>Joonatan Nieminen</v>
      </c>
      <c r="E109" s="55"/>
      <c r="F109" s="71"/>
      <c r="G109" s="580"/>
      <c r="H109" s="581"/>
      <c r="I109" s="580"/>
      <c r="J109" s="581"/>
      <c r="K109" s="580"/>
      <c r="L109" s="581"/>
      <c r="M109" s="580"/>
      <c r="N109" s="581"/>
      <c r="O109" s="580"/>
      <c r="P109" s="581"/>
      <c r="Q109" s="72">
        <f t="shared" si="66"/>
      </c>
      <c r="R109" s="73">
        <f t="shared" si="67"/>
      </c>
      <c r="S109" s="83"/>
      <c r="T109" s="84"/>
      <c r="V109" s="76">
        <f t="shared" si="68"/>
        <v>0</v>
      </c>
      <c r="W109" s="77">
        <f t="shared" si="68"/>
        <v>0</v>
      </c>
      <c r="X109" s="78">
        <f t="shared" si="69"/>
        <v>0</v>
      </c>
      <c r="Z109" s="85">
        <f t="shared" si="76"/>
        <v>0</v>
      </c>
      <c r="AA109" s="86">
        <f t="shared" si="70"/>
        <v>0</v>
      </c>
      <c r="AB109" s="85">
        <f t="shared" si="76"/>
        <v>0</v>
      </c>
      <c r="AC109" s="86">
        <f t="shared" si="71"/>
        <v>0</v>
      </c>
      <c r="AD109" s="85">
        <f t="shared" si="76"/>
        <v>0</v>
      </c>
      <c r="AE109" s="86">
        <f t="shared" si="72"/>
        <v>0</v>
      </c>
      <c r="AF109" s="85">
        <f t="shared" si="76"/>
        <v>0</v>
      </c>
      <c r="AG109" s="86">
        <f t="shared" si="73"/>
        <v>0</v>
      </c>
      <c r="AH109" s="85">
        <f t="shared" si="74"/>
        <v>0</v>
      </c>
      <c r="AI109" s="86">
        <f t="shared" si="75"/>
        <v>0</v>
      </c>
    </row>
    <row r="110" spans="2:35" ht="17.25" customHeight="1">
      <c r="B110" s="68" t="s">
        <v>41</v>
      </c>
      <c r="C110" s="69" t="str">
        <f>IF(C100&gt;"",C100,"")</f>
        <v>Mikhail Kantonistov</v>
      </c>
      <c r="D110" s="81" t="str">
        <f>IF(C101&gt;"",C101,"")</f>
        <v>Anton Mäkinen</v>
      </c>
      <c r="E110" s="82"/>
      <c r="F110" s="71"/>
      <c r="G110" s="574"/>
      <c r="H110" s="575"/>
      <c r="I110" s="574"/>
      <c r="J110" s="575"/>
      <c r="K110" s="583"/>
      <c r="L110" s="575"/>
      <c r="M110" s="574"/>
      <c r="N110" s="575"/>
      <c r="O110" s="574"/>
      <c r="P110" s="575"/>
      <c r="Q110" s="72">
        <f t="shared" si="66"/>
      </c>
      <c r="R110" s="73">
        <f t="shared" si="67"/>
      </c>
      <c r="S110" s="83"/>
      <c r="T110" s="84"/>
      <c r="V110" s="76">
        <f t="shared" si="68"/>
        <v>0</v>
      </c>
      <c r="W110" s="77">
        <f t="shared" si="68"/>
        <v>0</v>
      </c>
      <c r="X110" s="78">
        <f t="shared" si="69"/>
        <v>0</v>
      </c>
      <c r="Z110" s="85">
        <f t="shared" si="76"/>
        <v>0</v>
      </c>
      <c r="AA110" s="86">
        <f t="shared" si="70"/>
        <v>0</v>
      </c>
      <c r="AB110" s="85">
        <f t="shared" si="76"/>
        <v>0</v>
      </c>
      <c r="AC110" s="86">
        <f t="shared" si="71"/>
        <v>0</v>
      </c>
      <c r="AD110" s="85">
        <f t="shared" si="76"/>
        <v>0</v>
      </c>
      <c r="AE110" s="86">
        <f t="shared" si="72"/>
        <v>0</v>
      </c>
      <c r="AF110" s="85">
        <f t="shared" si="76"/>
        <v>0</v>
      </c>
      <c r="AG110" s="86">
        <f t="shared" si="73"/>
        <v>0</v>
      </c>
      <c r="AH110" s="85">
        <f t="shared" si="74"/>
        <v>0</v>
      </c>
      <c r="AI110" s="86">
        <f t="shared" si="75"/>
        <v>0</v>
      </c>
    </row>
    <row r="111" spans="2:35" ht="17.25" customHeight="1" thickBot="1">
      <c r="B111" s="89" t="s">
        <v>42</v>
      </c>
      <c r="C111" s="90" t="str">
        <f>IF(C102&gt;"",C102,"")</f>
        <v>Joonatan Nieminen</v>
      </c>
      <c r="D111" s="91" t="str">
        <f>IF(C103&gt;"",C103,"")</f>
        <v>Topi Ruotsalainen</v>
      </c>
      <c r="E111" s="92"/>
      <c r="F111" s="93"/>
      <c r="G111" s="576">
        <v>3</v>
      </c>
      <c r="H111" s="577"/>
      <c r="I111" s="576">
        <v>7</v>
      </c>
      <c r="J111" s="577"/>
      <c r="K111" s="576">
        <v>9</v>
      </c>
      <c r="L111" s="577"/>
      <c r="M111" s="576"/>
      <c r="N111" s="577"/>
      <c r="O111" s="576"/>
      <c r="P111" s="577"/>
      <c r="Q111" s="94">
        <f t="shared" si="66"/>
        <v>3</v>
      </c>
      <c r="R111" s="95">
        <f t="shared" si="67"/>
        <v>0</v>
      </c>
      <c r="S111" s="96"/>
      <c r="T111" s="97"/>
      <c r="V111" s="76">
        <f t="shared" si="68"/>
        <v>33</v>
      </c>
      <c r="W111" s="77">
        <f t="shared" si="68"/>
        <v>19</v>
      </c>
      <c r="X111" s="78">
        <f t="shared" si="69"/>
        <v>14</v>
      </c>
      <c r="Z111" s="98">
        <f t="shared" si="76"/>
        <v>11</v>
      </c>
      <c r="AA111" s="99">
        <f t="shared" si="70"/>
        <v>3</v>
      </c>
      <c r="AB111" s="98">
        <f t="shared" si="76"/>
        <v>11</v>
      </c>
      <c r="AC111" s="99">
        <f t="shared" si="71"/>
        <v>7</v>
      </c>
      <c r="AD111" s="98">
        <f t="shared" si="76"/>
        <v>11</v>
      </c>
      <c r="AE111" s="99">
        <f t="shared" si="72"/>
        <v>9</v>
      </c>
      <c r="AF111" s="98">
        <f t="shared" si="76"/>
        <v>0</v>
      </c>
      <c r="AG111" s="99">
        <f t="shared" si="73"/>
        <v>0</v>
      </c>
      <c r="AH111" s="98">
        <f t="shared" si="74"/>
        <v>0</v>
      </c>
      <c r="AI111" s="99">
        <f t="shared" si="75"/>
        <v>0</v>
      </c>
    </row>
    <row r="112" ht="17.25" customHeight="1" thickBot="1" thickTop="1"/>
    <row r="113" spans="2:21" ht="17.25" customHeight="1" thickTop="1">
      <c r="B113" s="1"/>
      <c r="C113" s="2" t="s">
        <v>0</v>
      </c>
      <c r="D113" s="3"/>
      <c r="E113" s="3"/>
      <c r="F113" s="3"/>
      <c r="G113" s="4"/>
      <c r="H113" s="3"/>
      <c r="I113" s="5" t="s">
        <v>1</v>
      </c>
      <c r="J113" s="6"/>
      <c r="K113" s="556" t="s">
        <v>2</v>
      </c>
      <c r="L113" s="557"/>
      <c r="M113" s="557"/>
      <c r="N113" s="558"/>
      <c r="O113" s="559" t="s">
        <v>3</v>
      </c>
      <c r="P113" s="560"/>
      <c r="Q113" s="560"/>
      <c r="R113" s="561">
        <v>8</v>
      </c>
      <c r="S113" s="561"/>
      <c r="T113" s="562"/>
      <c r="U113" s="100"/>
    </row>
    <row r="114" spans="2:21" ht="17.25" customHeight="1" thickBot="1">
      <c r="B114" s="7"/>
      <c r="C114" s="8" t="s">
        <v>4</v>
      </c>
      <c r="D114" s="9" t="s">
        <v>5</v>
      </c>
      <c r="E114" s="551">
        <v>8</v>
      </c>
      <c r="F114" s="521"/>
      <c r="G114" s="522"/>
      <c r="H114" s="552" t="s">
        <v>6</v>
      </c>
      <c r="I114" s="553"/>
      <c r="J114" s="553"/>
      <c r="K114" s="568">
        <v>40615</v>
      </c>
      <c r="L114" s="568"/>
      <c r="M114" s="568"/>
      <c r="N114" s="569"/>
      <c r="O114" s="570" t="s">
        <v>7</v>
      </c>
      <c r="P114" s="571"/>
      <c r="Q114" s="571"/>
      <c r="R114" s="545" t="s">
        <v>114</v>
      </c>
      <c r="S114" s="545"/>
      <c r="T114" s="546"/>
      <c r="U114" s="100"/>
    </row>
    <row r="115" spans="2:24" ht="17.25" customHeight="1" thickTop="1">
      <c r="B115" s="101"/>
      <c r="C115" s="13" t="s">
        <v>8</v>
      </c>
      <c r="D115" s="14" t="s">
        <v>9</v>
      </c>
      <c r="E115" s="543" t="s">
        <v>10</v>
      </c>
      <c r="F115" s="544"/>
      <c r="G115" s="543" t="s">
        <v>11</v>
      </c>
      <c r="H115" s="544"/>
      <c r="I115" s="543" t="s">
        <v>12</v>
      </c>
      <c r="J115" s="544"/>
      <c r="K115" s="543" t="s">
        <v>13</v>
      </c>
      <c r="L115" s="544"/>
      <c r="M115" s="543" t="s">
        <v>69</v>
      </c>
      <c r="N115" s="544"/>
      <c r="O115" s="102" t="s">
        <v>14</v>
      </c>
      <c r="P115" s="103" t="s">
        <v>15</v>
      </c>
      <c r="Q115" s="547" t="s">
        <v>16</v>
      </c>
      <c r="R115" s="548"/>
      <c r="S115" s="549" t="s">
        <v>17</v>
      </c>
      <c r="T115" s="550"/>
      <c r="U115" s="100"/>
      <c r="V115" s="104" t="s">
        <v>18</v>
      </c>
      <c r="W115" s="105"/>
      <c r="X115" s="106" t="s">
        <v>19</v>
      </c>
    </row>
    <row r="116" spans="2:24" ht="17.25" customHeight="1">
      <c r="B116" s="107" t="s">
        <v>10</v>
      </c>
      <c r="C116" s="108" t="s">
        <v>82</v>
      </c>
      <c r="D116" s="109" t="s">
        <v>4</v>
      </c>
      <c r="E116" s="110"/>
      <c r="F116" s="111"/>
      <c r="G116" s="112">
        <f>Q132</f>
        <v>3</v>
      </c>
      <c r="H116" s="113">
        <f>R132</f>
        <v>0</v>
      </c>
      <c r="I116" s="112">
        <f>Q128</f>
        <v>3</v>
      </c>
      <c r="J116" s="113">
        <f>R128</f>
        <v>0</v>
      </c>
      <c r="K116" s="112">
        <f>Q126</f>
        <v>3</v>
      </c>
      <c r="L116" s="113">
        <f>R126</f>
        <v>0</v>
      </c>
      <c r="M116" s="112">
        <f>Q123</f>
        <v>3</v>
      </c>
      <c r="N116" s="113">
        <f>R123</f>
        <v>0</v>
      </c>
      <c r="O116" s="114">
        <f>IF(SUM(E116:N116)=0,"",COUNTIF(F116:F120,3))</f>
        <v>4</v>
      </c>
      <c r="P116" s="115">
        <f>IF(SUM(E116:N116)=0,"",COUNTIF(E116:E120,3))</f>
        <v>0</v>
      </c>
      <c r="Q116" s="31">
        <f>IF(SUM(E116:N116)=0,"",SUM(F116:F120))</f>
        <v>12</v>
      </c>
      <c r="R116" s="32">
        <f>IF(SUM(E116:N116)=0,"",SUM(E116:E120))</f>
        <v>0</v>
      </c>
      <c r="S116" s="535">
        <v>1</v>
      </c>
      <c r="T116" s="536"/>
      <c r="U116" s="100"/>
      <c r="V116" s="116">
        <f>+V123+V126+V128+V132</f>
        <v>133</v>
      </c>
      <c r="W116" s="117">
        <f>+W123+W126+W128+W132</f>
        <v>68</v>
      </c>
      <c r="X116" s="35">
        <f>+V116-W116</f>
        <v>65</v>
      </c>
    </row>
    <row r="117" spans="2:24" ht="17.25" customHeight="1">
      <c r="B117" s="118" t="s">
        <v>11</v>
      </c>
      <c r="C117" s="108" t="s">
        <v>66</v>
      </c>
      <c r="D117" s="109" t="s">
        <v>25</v>
      </c>
      <c r="E117" s="119">
        <f>R132</f>
        <v>0</v>
      </c>
      <c r="F117" s="120">
        <f>Q132</f>
        <v>3</v>
      </c>
      <c r="G117" s="121"/>
      <c r="H117" s="122"/>
      <c r="I117" s="123">
        <f>Q130</f>
        <v>3</v>
      </c>
      <c r="J117" s="124">
        <f>R130</f>
        <v>0</v>
      </c>
      <c r="K117" s="123">
        <f>Q124</f>
        <v>3</v>
      </c>
      <c r="L117" s="124">
        <f>R124</f>
        <v>1</v>
      </c>
      <c r="M117" s="123">
        <f>Q127</f>
        <v>3</v>
      </c>
      <c r="N117" s="124">
        <f>R127</f>
        <v>0</v>
      </c>
      <c r="O117" s="114">
        <f>IF(SUM(E117:N117)=0,"",COUNTIF(H116:H120,3))</f>
        <v>3</v>
      </c>
      <c r="P117" s="115">
        <f>IF(SUM(E117:N117)=0,"",COUNTIF(G116:G120,3))</f>
        <v>1</v>
      </c>
      <c r="Q117" s="31">
        <f>IF(SUM(E117:N117)=0,"",SUM(H116:H120))</f>
        <v>9</v>
      </c>
      <c r="R117" s="32">
        <f>IF(SUM(E117:N117)=0,"",SUM(G116:G120))</f>
        <v>4</v>
      </c>
      <c r="S117" s="535">
        <v>2</v>
      </c>
      <c r="T117" s="536"/>
      <c r="U117" s="100"/>
      <c r="V117" s="116">
        <f>+V124+V127+V130+W132</f>
        <v>137</v>
      </c>
      <c r="W117" s="117">
        <f>+W124+W127+W130+V132</f>
        <v>106</v>
      </c>
      <c r="X117" s="35">
        <f>+V117-W117</f>
        <v>31</v>
      </c>
    </row>
    <row r="118" spans="2:24" ht="17.25" customHeight="1">
      <c r="B118" s="118" t="s">
        <v>12</v>
      </c>
      <c r="C118" s="108" t="s">
        <v>26</v>
      </c>
      <c r="D118" s="109" t="s">
        <v>27</v>
      </c>
      <c r="E118" s="125">
        <f>R128</f>
        <v>0</v>
      </c>
      <c r="F118" s="120">
        <f>Q128</f>
        <v>3</v>
      </c>
      <c r="G118" s="125">
        <f>R130</f>
        <v>0</v>
      </c>
      <c r="H118" s="120">
        <f>Q130</f>
        <v>3</v>
      </c>
      <c r="I118" s="121"/>
      <c r="J118" s="122"/>
      <c r="K118" s="123">
        <f>Q131</f>
        <v>3</v>
      </c>
      <c r="L118" s="124">
        <f>R131</f>
        <v>0</v>
      </c>
      <c r="M118" s="123">
        <f>Q125</f>
        <v>2</v>
      </c>
      <c r="N118" s="124">
        <f>R125</f>
        <v>3</v>
      </c>
      <c r="O118" s="114">
        <f>IF(SUM(E118:N118)=0,"",COUNTIF(J116:J120,3))</f>
        <v>1</v>
      </c>
      <c r="P118" s="115">
        <f>IF(SUM(E118:N118)=0,"",COUNTIF(I116:I120,3))</f>
        <v>3</v>
      </c>
      <c r="Q118" s="31">
        <f>IF(SUM(E118:N118)=0,"",SUM(J116:J120))</f>
        <v>5</v>
      </c>
      <c r="R118" s="32">
        <f>IF(SUM(E118:N118)=0,"",SUM(I116:I120))</f>
        <v>9</v>
      </c>
      <c r="S118" s="535">
        <v>3</v>
      </c>
      <c r="T118" s="536"/>
      <c r="U118" s="100"/>
      <c r="V118" s="116">
        <f>+V125+W128+W130+V131</f>
        <v>113</v>
      </c>
      <c r="W118" s="117">
        <f>+W125+V128+V130+W131</f>
        <v>130</v>
      </c>
      <c r="X118" s="35">
        <f>+V118-W118</f>
        <v>-17</v>
      </c>
    </row>
    <row r="119" spans="2:24" ht="17.25" customHeight="1">
      <c r="B119" s="118" t="s">
        <v>13</v>
      </c>
      <c r="C119" s="174" t="s">
        <v>68</v>
      </c>
      <c r="D119" s="109" t="s">
        <v>49</v>
      </c>
      <c r="E119" s="125">
        <f>R126</f>
        <v>0</v>
      </c>
      <c r="F119" s="120">
        <f>Q126</f>
        <v>3</v>
      </c>
      <c r="G119" s="125">
        <f>R124</f>
        <v>1</v>
      </c>
      <c r="H119" s="120">
        <f>Q124</f>
        <v>3</v>
      </c>
      <c r="I119" s="125">
        <f>R131</f>
        <v>0</v>
      </c>
      <c r="J119" s="120">
        <f>Q131</f>
        <v>3</v>
      </c>
      <c r="K119" s="121"/>
      <c r="L119" s="122"/>
      <c r="M119" s="123">
        <f>Q129</f>
        <v>3</v>
      </c>
      <c r="N119" s="124">
        <f>R129</f>
        <v>1</v>
      </c>
      <c r="O119" s="114">
        <f>IF(SUM(E119:N119)=0,"",COUNTIF(L116:L120,3))</f>
        <v>1</v>
      </c>
      <c r="P119" s="115">
        <f>IF(SUM(E119:N119)=0,"",COUNTIF(K116:K120,3))</f>
        <v>3</v>
      </c>
      <c r="Q119" s="31">
        <f>IF(SUM(E119:N119)=0,"",SUM(L116:L120))</f>
        <v>4</v>
      </c>
      <c r="R119" s="32">
        <f>IF(SUM(E119:N119)=0,"",SUM(K116:K120))</f>
        <v>10</v>
      </c>
      <c r="S119" s="535">
        <v>4</v>
      </c>
      <c r="T119" s="536"/>
      <c r="U119" s="100"/>
      <c r="V119" s="116">
        <f>+W124+W126+V129+W131</f>
        <v>103</v>
      </c>
      <c r="W119" s="117">
        <f>+V124+V126+W129+V131</f>
        <v>142</v>
      </c>
      <c r="X119" s="35">
        <f>+V119-W119</f>
        <v>-39</v>
      </c>
    </row>
    <row r="120" spans="2:24" ht="17.25" customHeight="1" thickBot="1">
      <c r="B120" s="126" t="s">
        <v>69</v>
      </c>
      <c r="C120" s="173" t="s">
        <v>85</v>
      </c>
      <c r="D120" s="128" t="s">
        <v>21</v>
      </c>
      <c r="E120" s="129">
        <f>R123</f>
        <v>0</v>
      </c>
      <c r="F120" s="130">
        <f>Q123</f>
        <v>3</v>
      </c>
      <c r="G120" s="129">
        <f>R127</f>
        <v>0</v>
      </c>
      <c r="H120" s="130">
        <f>Q127</f>
        <v>3</v>
      </c>
      <c r="I120" s="129">
        <f>R125</f>
        <v>3</v>
      </c>
      <c r="J120" s="130">
        <f>Q125</f>
        <v>2</v>
      </c>
      <c r="K120" s="129">
        <f>R129</f>
        <v>1</v>
      </c>
      <c r="L120" s="130">
        <f>Q129</f>
        <v>3</v>
      </c>
      <c r="M120" s="131"/>
      <c r="N120" s="132"/>
      <c r="O120" s="133">
        <f>IF(SUM(E120:N120)=0,"",COUNTIF(N116:N120,3))</f>
        <v>1</v>
      </c>
      <c r="P120" s="130">
        <f>IF(SUM(E120:N120)=0,"",COUNTIF(M116:M120,3))</f>
        <v>3</v>
      </c>
      <c r="Q120" s="51">
        <f>IF(SUM(E120:N120)=0,"",SUM(N116:N120))</f>
        <v>4</v>
      </c>
      <c r="R120" s="52">
        <f>IF(SUM(E120:N120)=0,"",SUM(M116:M120))</f>
        <v>11</v>
      </c>
      <c r="S120" s="537">
        <v>5</v>
      </c>
      <c r="T120" s="538"/>
      <c r="U120" s="100"/>
      <c r="V120" s="116">
        <f>+W123+W125+W127+W129</f>
        <v>116</v>
      </c>
      <c r="W120" s="117">
        <f>+V123+V125+V127+V129</f>
        <v>156</v>
      </c>
      <c r="X120" s="35">
        <f>+V120-W120</f>
        <v>-40</v>
      </c>
    </row>
    <row r="121" spans="2:26" ht="17.25" customHeight="1" thickTop="1">
      <c r="B121" s="134"/>
      <c r="C121" s="54" t="s">
        <v>28</v>
      </c>
      <c r="E121" s="135"/>
      <c r="F121" s="135"/>
      <c r="G121" s="136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7"/>
      <c r="T121" s="137"/>
      <c r="U121" s="138"/>
      <c r="V121" s="139"/>
      <c r="W121" s="140" t="s">
        <v>29</v>
      </c>
      <c r="X121" s="60">
        <f>SUM(X116:X120)</f>
        <v>0</v>
      </c>
      <c r="Y121" s="59" t="str">
        <f>IF(X121=0,"OK","Virhe")</f>
        <v>OK</v>
      </c>
      <c r="Z121" s="59"/>
    </row>
    <row r="122" spans="2:24" ht="17.25" customHeight="1" thickBot="1">
      <c r="B122" s="141"/>
      <c r="C122" s="62" t="s">
        <v>30</v>
      </c>
      <c r="D122" s="142"/>
      <c r="E122" s="142"/>
      <c r="F122" s="143"/>
      <c r="G122" s="541" t="s">
        <v>31</v>
      </c>
      <c r="H122" s="540"/>
      <c r="I122" s="539" t="s">
        <v>32</v>
      </c>
      <c r="J122" s="540"/>
      <c r="K122" s="539" t="s">
        <v>33</v>
      </c>
      <c r="L122" s="540"/>
      <c r="M122" s="539" t="s">
        <v>34</v>
      </c>
      <c r="N122" s="540"/>
      <c r="O122" s="539" t="s">
        <v>35</v>
      </c>
      <c r="P122" s="540"/>
      <c r="Q122" s="541" t="s">
        <v>36</v>
      </c>
      <c r="R122" s="542"/>
      <c r="S122" s="74"/>
      <c r="T122" s="144"/>
      <c r="U122" s="145"/>
      <c r="V122" s="533" t="s">
        <v>18</v>
      </c>
      <c r="W122" s="534"/>
      <c r="X122" s="146" t="s">
        <v>75</v>
      </c>
    </row>
    <row r="123" spans="2:35" ht="17.25" customHeight="1">
      <c r="B123" s="147" t="s">
        <v>76</v>
      </c>
      <c r="C123" s="148" t="str">
        <f>IF(C116&gt;"",C116,"")</f>
        <v>Jussi Mäkelä</v>
      </c>
      <c r="D123" s="81" t="str">
        <f>IF(C120&gt;"",C120,"")</f>
        <v>Frej Hewitt</v>
      </c>
      <c r="E123" s="149"/>
      <c r="F123" s="150"/>
      <c r="G123" s="563">
        <v>1</v>
      </c>
      <c r="H123" s="564"/>
      <c r="I123" s="563">
        <v>9</v>
      </c>
      <c r="J123" s="564"/>
      <c r="K123" s="567">
        <v>2</v>
      </c>
      <c r="L123" s="564"/>
      <c r="M123" s="563"/>
      <c r="N123" s="564"/>
      <c r="O123" s="563"/>
      <c r="P123" s="564"/>
      <c r="Q123" s="151">
        <f>IF(COUNTA(G123:O123)=0,"",COUNTIF(G123:O123,"&gt;=0"))</f>
        <v>3</v>
      </c>
      <c r="R123" s="152">
        <f>IF(COUNTA(G123:O123)=0,"",(IF(LEFT(G123,1)="-",1,0)+IF(LEFT(I123,1)="-",1,0)+IF(LEFT(K123,1)="-",1,0)+IF(LEFT(M123,1)="-",1,0)+IF(LEFT(O123,1)="-",1,0)))</f>
        <v>0</v>
      </c>
      <c r="S123" s="83"/>
      <c r="T123" s="100"/>
      <c r="U123" s="145"/>
      <c r="V123" s="153">
        <f aca="true" t="shared" si="77" ref="V123:W132">+Z123+AB123+AD123+AF123+AH123</f>
        <v>33</v>
      </c>
      <c r="W123" s="154">
        <f t="shared" si="77"/>
        <v>12</v>
      </c>
      <c r="X123" s="155">
        <f aca="true" t="shared" si="78" ref="X123:X132">+V123-W123</f>
        <v>21</v>
      </c>
      <c r="Z123" s="79">
        <f aca="true" t="shared" si="79" ref="Z123:Z132">IF(G123="",0,IF(LEFT(G123,1)="-",ABS(G123),(IF(G123&gt;9,G123+2,11))))</f>
        <v>11</v>
      </c>
      <c r="AA123" s="80">
        <f aca="true" t="shared" si="80" ref="AA123:AA128">IF(G123="",0,IF(LEFT(G123,1)="-",(IF(ABS(G123)&gt;9,(ABS(G123)+2),11)),G123))</f>
        <v>1</v>
      </c>
      <c r="AB123" s="79">
        <f aca="true" t="shared" si="81" ref="AB123:AB132">IF(I123="",0,IF(LEFT(I123,1)="-",ABS(I123),(IF(I123&gt;9,I123+2,11))))</f>
        <v>11</v>
      </c>
      <c r="AC123" s="80">
        <f aca="true" t="shared" si="82" ref="AC123:AC128">IF(I123="",0,IF(LEFT(I123,1)="-",(IF(ABS(I123)&gt;9,(ABS(I123)+2),11)),I123))</f>
        <v>9</v>
      </c>
      <c r="AD123" s="79">
        <f aca="true" t="shared" si="83" ref="AD123:AD132">IF(K123="",0,IF(LEFT(K123,1)="-",ABS(K123),(IF(K123&gt;9,K123+2,11))))</f>
        <v>11</v>
      </c>
      <c r="AE123" s="80">
        <f aca="true" t="shared" si="84" ref="AE123:AE128">IF(K123="",0,IF(LEFT(K123,1)="-",(IF(ABS(K123)&gt;9,(ABS(K123)+2),11)),K123))</f>
        <v>2</v>
      </c>
      <c r="AF123" s="79">
        <f aca="true" t="shared" si="85" ref="AF123:AF132">IF(M123="",0,IF(LEFT(M123,1)="-",ABS(M123),(IF(M123&gt;9,M123+2,11))))</f>
        <v>0</v>
      </c>
      <c r="AG123" s="80">
        <f aca="true" t="shared" si="86" ref="AG123:AG128">IF(M123="",0,IF(LEFT(M123,1)="-",(IF(ABS(M123)&gt;9,(ABS(M123)+2),11)),M123))</f>
        <v>0</v>
      </c>
      <c r="AH123" s="79">
        <f aca="true" t="shared" si="87" ref="AH123:AH128">IF(O123="",0,IF(LEFT(O123,1)="-",ABS(O123),(IF(O123&gt;9,O123+2,11))))</f>
        <v>0</v>
      </c>
      <c r="AI123" s="80">
        <f aca="true" t="shared" si="88" ref="AI123:AI128">IF(O123="",0,IF(LEFT(O123,1)="-",(IF(ABS(O123)&gt;9,(ABS(O123)+2),11)),O123))</f>
        <v>0</v>
      </c>
    </row>
    <row r="124" spans="2:35" ht="17.25" customHeight="1">
      <c r="B124" s="147" t="s">
        <v>38</v>
      </c>
      <c r="C124" s="69" t="str">
        <f>IF(C117&gt;"",C117,"")</f>
        <v>Konsta Kähtävä</v>
      </c>
      <c r="D124" s="81" t="str">
        <f>IF(C119&gt;"",C119,"")</f>
        <v>Aukusti Kontkanen</v>
      </c>
      <c r="E124" s="156"/>
      <c r="F124" s="150"/>
      <c r="G124" s="565">
        <v>7</v>
      </c>
      <c r="H124" s="532"/>
      <c r="I124" s="565">
        <v>4</v>
      </c>
      <c r="J124" s="532"/>
      <c r="K124" s="565">
        <v>-11</v>
      </c>
      <c r="L124" s="532"/>
      <c r="M124" s="565">
        <v>5</v>
      </c>
      <c r="N124" s="532"/>
      <c r="O124" s="565"/>
      <c r="P124" s="532"/>
      <c r="Q124" s="151">
        <f aca="true" t="shared" si="89" ref="Q124:Q132">IF(COUNTA(G124:O124)=0,"",COUNTIF(G124:O124,"&gt;=0"))</f>
        <v>3</v>
      </c>
      <c r="R124" s="152">
        <f aca="true" t="shared" si="90" ref="R124:R132">IF(COUNTA(G124:O124)=0,"",(IF(LEFT(G124,1)="-",1,0)+IF(LEFT(I124,1)="-",1,0)+IF(LEFT(K124,1)="-",1,0)+IF(LEFT(M124,1)="-",1,0)+IF(LEFT(O124,1)="-",1,0)))</f>
        <v>1</v>
      </c>
      <c r="S124" s="83"/>
      <c r="T124" s="100"/>
      <c r="U124" s="145"/>
      <c r="V124" s="157">
        <f t="shared" si="77"/>
        <v>44</v>
      </c>
      <c r="W124" s="158">
        <f t="shared" si="77"/>
        <v>29</v>
      </c>
      <c r="X124" s="159">
        <f t="shared" si="78"/>
        <v>15</v>
      </c>
      <c r="Z124" s="85">
        <f t="shared" si="79"/>
        <v>11</v>
      </c>
      <c r="AA124" s="86">
        <f t="shared" si="80"/>
        <v>7</v>
      </c>
      <c r="AB124" s="85">
        <f t="shared" si="81"/>
        <v>11</v>
      </c>
      <c r="AC124" s="86">
        <f t="shared" si="82"/>
        <v>4</v>
      </c>
      <c r="AD124" s="85">
        <f t="shared" si="83"/>
        <v>11</v>
      </c>
      <c r="AE124" s="86">
        <f t="shared" si="84"/>
        <v>13</v>
      </c>
      <c r="AF124" s="85">
        <f t="shared" si="85"/>
        <v>11</v>
      </c>
      <c r="AG124" s="86">
        <f t="shared" si="86"/>
        <v>5</v>
      </c>
      <c r="AH124" s="85">
        <f t="shared" si="87"/>
        <v>0</v>
      </c>
      <c r="AI124" s="86">
        <f t="shared" si="88"/>
        <v>0</v>
      </c>
    </row>
    <row r="125" spans="2:35" ht="17.25" customHeight="1" thickBot="1">
      <c r="B125" s="147" t="s">
        <v>77</v>
      </c>
      <c r="C125" s="160" t="str">
        <f>IF(C118&gt;"",C118,"")</f>
        <v>Tatu Pitkänen</v>
      </c>
      <c r="D125" s="161" t="str">
        <f>IF(C120&gt;"",C120,"")</f>
        <v>Frej Hewitt</v>
      </c>
      <c r="E125" s="162"/>
      <c r="F125" s="163"/>
      <c r="G125" s="525">
        <v>-8</v>
      </c>
      <c r="H125" s="526"/>
      <c r="I125" s="525">
        <v>6</v>
      </c>
      <c r="J125" s="526"/>
      <c r="K125" s="525">
        <v>6</v>
      </c>
      <c r="L125" s="526"/>
      <c r="M125" s="525">
        <v>-10</v>
      </c>
      <c r="N125" s="526"/>
      <c r="O125" s="525">
        <v>-7</v>
      </c>
      <c r="P125" s="526"/>
      <c r="Q125" s="151">
        <f t="shared" si="89"/>
        <v>2</v>
      </c>
      <c r="R125" s="152">
        <f t="shared" si="90"/>
        <v>3</v>
      </c>
      <c r="S125" s="83"/>
      <c r="T125" s="100"/>
      <c r="U125" s="145"/>
      <c r="V125" s="157">
        <f t="shared" si="77"/>
        <v>47</v>
      </c>
      <c r="W125" s="158">
        <f t="shared" si="77"/>
        <v>46</v>
      </c>
      <c r="X125" s="159">
        <f t="shared" si="78"/>
        <v>1</v>
      </c>
      <c r="Z125" s="85">
        <f t="shared" si="79"/>
        <v>8</v>
      </c>
      <c r="AA125" s="86">
        <f t="shared" si="80"/>
        <v>11</v>
      </c>
      <c r="AB125" s="85">
        <f t="shared" si="81"/>
        <v>11</v>
      </c>
      <c r="AC125" s="86">
        <f t="shared" si="82"/>
        <v>6</v>
      </c>
      <c r="AD125" s="85">
        <f t="shared" si="83"/>
        <v>11</v>
      </c>
      <c r="AE125" s="86">
        <f t="shared" si="84"/>
        <v>6</v>
      </c>
      <c r="AF125" s="85">
        <f t="shared" si="85"/>
        <v>10</v>
      </c>
      <c r="AG125" s="86">
        <f t="shared" si="86"/>
        <v>12</v>
      </c>
      <c r="AH125" s="85">
        <f t="shared" si="87"/>
        <v>7</v>
      </c>
      <c r="AI125" s="86">
        <f t="shared" si="88"/>
        <v>11</v>
      </c>
    </row>
    <row r="126" spans="2:35" ht="17.25" customHeight="1">
      <c r="B126" s="147" t="s">
        <v>78</v>
      </c>
      <c r="C126" s="69" t="str">
        <f>IF(C116&gt;"",C116,"")</f>
        <v>Jussi Mäkelä</v>
      </c>
      <c r="D126" s="81" t="str">
        <f>IF(C119&gt;"",C119,"")</f>
        <v>Aukusti Kontkanen</v>
      </c>
      <c r="E126" s="149"/>
      <c r="F126" s="150"/>
      <c r="G126" s="527">
        <v>6</v>
      </c>
      <c r="H126" s="528"/>
      <c r="I126" s="527">
        <v>3</v>
      </c>
      <c r="J126" s="528"/>
      <c r="K126" s="527">
        <v>5</v>
      </c>
      <c r="L126" s="528"/>
      <c r="M126" s="527"/>
      <c r="N126" s="528"/>
      <c r="O126" s="527"/>
      <c r="P126" s="528"/>
      <c r="Q126" s="151">
        <f t="shared" si="89"/>
        <v>3</v>
      </c>
      <c r="R126" s="152">
        <f t="shared" si="90"/>
        <v>0</v>
      </c>
      <c r="S126" s="83"/>
      <c r="T126" s="100"/>
      <c r="U126" s="145"/>
      <c r="V126" s="157">
        <f t="shared" si="77"/>
        <v>33</v>
      </c>
      <c r="W126" s="158">
        <f t="shared" si="77"/>
        <v>14</v>
      </c>
      <c r="X126" s="159">
        <f t="shared" si="78"/>
        <v>19</v>
      </c>
      <c r="Z126" s="85">
        <f t="shared" si="79"/>
        <v>11</v>
      </c>
      <c r="AA126" s="86">
        <f t="shared" si="80"/>
        <v>6</v>
      </c>
      <c r="AB126" s="85">
        <f t="shared" si="81"/>
        <v>11</v>
      </c>
      <c r="AC126" s="86">
        <f t="shared" si="82"/>
        <v>3</v>
      </c>
      <c r="AD126" s="85">
        <f t="shared" si="83"/>
        <v>11</v>
      </c>
      <c r="AE126" s="86">
        <f t="shared" si="84"/>
        <v>5</v>
      </c>
      <c r="AF126" s="85">
        <f t="shared" si="85"/>
        <v>0</v>
      </c>
      <c r="AG126" s="86">
        <f t="shared" si="86"/>
        <v>0</v>
      </c>
      <c r="AH126" s="85">
        <f t="shared" si="87"/>
        <v>0</v>
      </c>
      <c r="AI126" s="86">
        <f t="shared" si="88"/>
        <v>0</v>
      </c>
    </row>
    <row r="127" spans="2:35" ht="17.25" customHeight="1">
      <c r="B127" s="147" t="s">
        <v>79</v>
      </c>
      <c r="C127" s="69" t="str">
        <f>IF(C117&gt;"",C117,"")</f>
        <v>Konsta Kähtävä</v>
      </c>
      <c r="D127" s="81" t="str">
        <f>IF(C120&gt;"",C120,"")</f>
        <v>Frej Hewitt</v>
      </c>
      <c r="E127" s="156"/>
      <c r="F127" s="150"/>
      <c r="G127" s="529">
        <v>8</v>
      </c>
      <c r="H127" s="530"/>
      <c r="I127" s="529">
        <v>10</v>
      </c>
      <c r="J127" s="530"/>
      <c r="K127" s="529">
        <v>8</v>
      </c>
      <c r="L127" s="530"/>
      <c r="M127" s="531"/>
      <c r="N127" s="532"/>
      <c r="O127" s="531"/>
      <c r="P127" s="532"/>
      <c r="Q127" s="151">
        <f t="shared" si="89"/>
        <v>3</v>
      </c>
      <c r="R127" s="152">
        <f t="shared" si="90"/>
        <v>0</v>
      </c>
      <c r="S127" s="83"/>
      <c r="T127" s="100"/>
      <c r="U127" s="145"/>
      <c r="V127" s="157">
        <f t="shared" si="77"/>
        <v>34</v>
      </c>
      <c r="W127" s="158">
        <f t="shared" si="77"/>
        <v>26</v>
      </c>
      <c r="X127" s="159">
        <f t="shared" si="78"/>
        <v>8</v>
      </c>
      <c r="Z127" s="85">
        <f t="shared" si="79"/>
        <v>11</v>
      </c>
      <c r="AA127" s="86">
        <f t="shared" si="80"/>
        <v>8</v>
      </c>
      <c r="AB127" s="85">
        <f t="shared" si="81"/>
        <v>12</v>
      </c>
      <c r="AC127" s="86">
        <f t="shared" si="82"/>
        <v>10</v>
      </c>
      <c r="AD127" s="85">
        <f t="shared" si="83"/>
        <v>11</v>
      </c>
      <c r="AE127" s="86">
        <f t="shared" si="84"/>
        <v>8</v>
      </c>
      <c r="AF127" s="85">
        <f t="shared" si="85"/>
        <v>0</v>
      </c>
      <c r="AG127" s="86">
        <f t="shared" si="86"/>
        <v>0</v>
      </c>
      <c r="AH127" s="85">
        <f t="shared" si="87"/>
        <v>0</v>
      </c>
      <c r="AI127" s="86">
        <f t="shared" si="88"/>
        <v>0</v>
      </c>
    </row>
    <row r="128" spans="2:35" ht="17.25" customHeight="1" thickBot="1">
      <c r="B128" s="147" t="s">
        <v>37</v>
      </c>
      <c r="C128" s="160" t="str">
        <f>IF(C116&gt;"",C116,"")</f>
        <v>Jussi Mäkelä</v>
      </c>
      <c r="D128" s="161" t="str">
        <f>IF(C118&gt;"",C118,"")</f>
        <v>Tatu Pitkänen</v>
      </c>
      <c r="E128" s="162"/>
      <c r="F128" s="163"/>
      <c r="G128" s="525">
        <v>4</v>
      </c>
      <c r="H128" s="526"/>
      <c r="I128" s="525">
        <v>4</v>
      </c>
      <c r="J128" s="526"/>
      <c r="K128" s="525">
        <v>8</v>
      </c>
      <c r="L128" s="526"/>
      <c r="M128" s="525"/>
      <c r="N128" s="526"/>
      <c r="O128" s="525"/>
      <c r="P128" s="526"/>
      <c r="Q128" s="151">
        <f t="shared" si="89"/>
        <v>3</v>
      </c>
      <c r="R128" s="152">
        <f t="shared" si="90"/>
        <v>0</v>
      </c>
      <c r="S128" s="83"/>
      <c r="T128" s="100"/>
      <c r="U128" s="145"/>
      <c r="V128" s="157">
        <f t="shared" si="77"/>
        <v>33</v>
      </c>
      <c r="W128" s="158">
        <f t="shared" si="77"/>
        <v>16</v>
      </c>
      <c r="X128" s="159">
        <f t="shared" si="78"/>
        <v>17</v>
      </c>
      <c r="Z128" s="98">
        <f t="shared" si="79"/>
        <v>11</v>
      </c>
      <c r="AA128" s="99">
        <f t="shared" si="80"/>
        <v>4</v>
      </c>
      <c r="AB128" s="98">
        <f t="shared" si="81"/>
        <v>11</v>
      </c>
      <c r="AC128" s="99">
        <f t="shared" si="82"/>
        <v>4</v>
      </c>
      <c r="AD128" s="98">
        <f t="shared" si="83"/>
        <v>11</v>
      </c>
      <c r="AE128" s="99">
        <f t="shared" si="84"/>
        <v>8</v>
      </c>
      <c r="AF128" s="98">
        <f t="shared" si="85"/>
        <v>0</v>
      </c>
      <c r="AG128" s="99">
        <f t="shared" si="86"/>
        <v>0</v>
      </c>
      <c r="AH128" s="98">
        <f t="shared" si="87"/>
        <v>0</v>
      </c>
      <c r="AI128" s="99">
        <f t="shared" si="88"/>
        <v>0</v>
      </c>
    </row>
    <row r="129" spans="2:35" ht="17.25" customHeight="1">
      <c r="B129" s="147" t="s">
        <v>80</v>
      </c>
      <c r="C129" s="69" t="str">
        <f>IF(C119&gt;"",C119,"")</f>
        <v>Aukusti Kontkanen</v>
      </c>
      <c r="D129" s="81" t="str">
        <f>IF(C120&gt;"",C120,"")</f>
        <v>Frej Hewitt</v>
      </c>
      <c r="E129" s="149"/>
      <c r="F129" s="150"/>
      <c r="G129" s="527">
        <v>-9</v>
      </c>
      <c r="H129" s="528"/>
      <c r="I129" s="527">
        <v>8</v>
      </c>
      <c r="J129" s="528"/>
      <c r="K129" s="527">
        <v>6</v>
      </c>
      <c r="L129" s="528"/>
      <c r="M129" s="527">
        <v>7</v>
      </c>
      <c r="N129" s="528"/>
      <c r="O129" s="527"/>
      <c r="P129" s="528"/>
      <c r="Q129" s="151">
        <f t="shared" si="89"/>
        <v>3</v>
      </c>
      <c r="R129" s="152">
        <f t="shared" si="90"/>
        <v>1</v>
      </c>
      <c r="S129" s="83"/>
      <c r="T129" s="100"/>
      <c r="U129" s="145"/>
      <c r="V129" s="157">
        <f t="shared" si="77"/>
        <v>42</v>
      </c>
      <c r="W129" s="158">
        <f t="shared" si="77"/>
        <v>32</v>
      </c>
      <c r="X129" s="159">
        <f t="shared" si="78"/>
        <v>10</v>
      </c>
      <c r="Z129" s="79">
        <f t="shared" si="79"/>
        <v>9</v>
      </c>
      <c r="AA129" s="80">
        <f>IF(G129="",0,IF(LEFT(G129,1)="-",(IF(ABS(G129)&gt;9,(ABS(G129)+2),11)),G129))</f>
        <v>11</v>
      </c>
      <c r="AB129" s="79">
        <f t="shared" si="81"/>
        <v>11</v>
      </c>
      <c r="AC129" s="80">
        <f>IF(I129="",0,IF(LEFT(I129,1)="-",(IF(ABS(I129)&gt;9,(ABS(I129)+2),11)),I129))</f>
        <v>8</v>
      </c>
      <c r="AD129" s="79">
        <f t="shared" si="83"/>
        <v>11</v>
      </c>
      <c r="AE129" s="80">
        <f>IF(K129="",0,IF(LEFT(K129,1)="-",(IF(ABS(K129)&gt;9,(ABS(K129)+2),11)),K129))</f>
        <v>6</v>
      </c>
      <c r="AF129" s="79">
        <f t="shared" si="85"/>
        <v>11</v>
      </c>
      <c r="AG129" s="80">
        <f>IF(M129="",0,IF(LEFT(M129,1)="-",(IF(ABS(M129)&gt;9,(ABS(M129)+2),11)),M129))</f>
        <v>7</v>
      </c>
      <c r="AH129" s="79">
        <f>IF(O129="",0,IF(LEFT(O129,1)="-",ABS(O129),(IF(O129&gt;9,O129+2,11))))</f>
        <v>0</v>
      </c>
      <c r="AI129" s="80">
        <f>IF(O129="",0,IF(LEFT(O129,1)="-",(IF(ABS(O129)&gt;9,(ABS(O129)+2),11)),O129))</f>
        <v>0</v>
      </c>
    </row>
    <row r="130" spans="2:35" ht="17.25" customHeight="1">
      <c r="B130" s="147" t="s">
        <v>40</v>
      </c>
      <c r="C130" s="69" t="str">
        <f>IF(C117&gt;"",C117,"")</f>
        <v>Konsta Kähtävä</v>
      </c>
      <c r="D130" s="81" t="str">
        <f>IF(C118&gt;"",C118,"")</f>
        <v>Tatu Pitkänen</v>
      </c>
      <c r="E130" s="156"/>
      <c r="F130" s="150"/>
      <c r="G130" s="529">
        <v>9</v>
      </c>
      <c r="H130" s="530"/>
      <c r="I130" s="529">
        <v>4</v>
      </c>
      <c r="J130" s="530"/>
      <c r="K130" s="529">
        <v>4</v>
      </c>
      <c r="L130" s="530"/>
      <c r="M130" s="531"/>
      <c r="N130" s="532"/>
      <c r="O130" s="531"/>
      <c r="P130" s="532"/>
      <c r="Q130" s="151">
        <f t="shared" si="89"/>
        <v>3</v>
      </c>
      <c r="R130" s="152">
        <f t="shared" si="90"/>
        <v>0</v>
      </c>
      <c r="S130" s="83"/>
      <c r="T130" s="100"/>
      <c r="U130" s="145"/>
      <c r="V130" s="157">
        <f t="shared" si="77"/>
        <v>33</v>
      </c>
      <c r="W130" s="158">
        <f t="shared" si="77"/>
        <v>17</v>
      </c>
      <c r="X130" s="159">
        <f t="shared" si="78"/>
        <v>16</v>
      </c>
      <c r="Z130" s="85">
        <f t="shared" si="79"/>
        <v>11</v>
      </c>
      <c r="AA130" s="86">
        <f>IF(G130="",0,IF(LEFT(G130,1)="-",(IF(ABS(G130)&gt;9,(ABS(G130)+2),11)),G130))</f>
        <v>9</v>
      </c>
      <c r="AB130" s="85">
        <f t="shared" si="81"/>
        <v>11</v>
      </c>
      <c r="AC130" s="86">
        <f>IF(I130="",0,IF(LEFT(I130,1)="-",(IF(ABS(I130)&gt;9,(ABS(I130)+2),11)),I130))</f>
        <v>4</v>
      </c>
      <c r="AD130" s="85">
        <f t="shared" si="83"/>
        <v>11</v>
      </c>
      <c r="AE130" s="86">
        <f>IF(K130="",0,IF(LEFT(K130,1)="-",(IF(ABS(K130)&gt;9,(ABS(K130)+2),11)),K130))</f>
        <v>4</v>
      </c>
      <c r="AF130" s="85">
        <f t="shared" si="85"/>
        <v>0</v>
      </c>
      <c r="AG130" s="86">
        <f>IF(M130="",0,IF(LEFT(M130,1)="-",(IF(ABS(M130)&gt;9,(ABS(M130)+2),11)),M130))</f>
        <v>0</v>
      </c>
      <c r="AH130" s="85">
        <f>IF(O130="",0,IF(LEFT(O130,1)="-",ABS(O130),(IF(O130&gt;9,O130+2,11))))</f>
        <v>0</v>
      </c>
      <c r="AI130" s="86">
        <f>IF(O130="",0,IF(LEFT(O130,1)="-",(IF(ABS(O130)&gt;9,(ABS(O130)+2),11)),O130))</f>
        <v>0</v>
      </c>
    </row>
    <row r="131" spans="2:35" ht="17.25" customHeight="1" thickBot="1">
      <c r="B131" s="147" t="s">
        <v>81</v>
      </c>
      <c r="C131" s="160" t="str">
        <f>IF(C118&gt;"",C118,"")</f>
        <v>Tatu Pitkänen</v>
      </c>
      <c r="D131" s="161" t="str">
        <f>IF(C119&gt;"",C119,"")</f>
        <v>Aukusti Kontkanen</v>
      </c>
      <c r="E131" s="162"/>
      <c r="F131" s="163"/>
      <c r="G131" s="525">
        <v>5</v>
      </c>
      <c r="H131" s="526"/>
      <c r="I131" s="525">
        <v>9</v>
      </c>
      <c r="J131" s="526"/>
      <c r="K131" s="525">
        <v>4</v>
      </c>
      <c r="L131" s="526"/>
      <c r="M131" s="525"/>
      <c r="N131" s="526"/>
      <c r="O131" s="525"/>
      <c r="P131" s="526"/>
      <c r="Q131" s="151">
        <f t="shared" si="89"/>
        <v>3</v>
      </c>
      <c r="R131" s="152">
        <f t="shared" si="90"/>
        <v>0</v>
      </c>
      <c r="S131" s="83"/>
      <c r="T131" s="100"/>
      <c r="U131" s="145"/>
      <c r="V131" s="157">
        <f t="shared" si="77"/>
        <v>33</v>
      </c>
      <c r="W131" s="158">
        <f t="shared" si="77"/>
        <v>18</v>
      </c>
      <c r="X131" s="159">
        <f t="shared" si="78"/>
        <v>15</v>
      </c>
      <c r="Z131" s="85">
        <f t="shared" si="79"/>
        <v>11</v>
      </c>
      <c r="AA131" s="86">
        <f>IF(G131="",0,IF(LEFT(G131,1)="-",(IF(ABS(G131)&gt;9,(ABS(G131)+2),11)),G131))</f>
        <v>5</v>
      </c>
      <c r="AB131" s="85">
        <f t="shared" si="81"/>
        <v>11</v>
      </c>
      <c r="AC131" s="86">
        <f>IF(I131="",0,IF(LEFT(I131,1)="-",(IF(ABS(I131)&gt;9,(ABS(I131)+2),11)),I131))</f>
        <v>9</v>
      </c>
      <c r="AD131" s="85">
        <f t="shared" si="83"/>
        <v>11</v>
      </c>
      <c r="AE131" s="86">
        <f>IF(K131="",0,IF(LEFT(K131,1)="-",(IF(ABS(K131)&gt;9,(ABS(K131)+2),11)),K131))</f>
        <v>4</v>
      </c>
      <c r="AF131" s="85">
        <f t="shared" si="85"/>
        <v>0</v>
      </c>
      <c r="AG131" s="86">
        <f>IF(M131="",0,IF(LEFT(M131,1)="-",(IF(ABS(M131)&gt;9,(ABS(M131)+2),11)),M131))</f>
        <v>0</v>
      </c>
      <c r="AH131" s="85">
        <f>IF(O131="",0,IF(LEFT(O131,1)="-",ABS(O131),(IF(O131&gt;9,O131+2,11))))</f>
        <v>0</v>
      </c>
      <c r="AI131" s="86">
        <f>IF(O131="",0,IF(LEFT(O131,1)="-",(IF(ABS(O131)&gt;9,(ABS(O131)+2),11)),O131))</f>
        <v>0</v>
      </c>
    </row>
    <row r="132" spans="2:35" ht="17.25" customHeight="1" thickBot="1">
      <c r="B132" s="164" t="s">
        <v>41</v>
      </c>
      <c r="C132" s="90" t="str">
        <f>IF(C116&gt;"",C116,"")</f>
        <v>Jussi Mäkelä</v>
      </c>
      <c r="D132" s="91" t="str">
        <f>IF(C117&gt;"",C117,"")</f>
        <v>Konsta Kähtävä</v>
      </c>
      <c r="E132" s="165"/>
      <c r="F132" s="166"/>
      <c r="G132" s="523">
        <v>9</v>
      </c>
      <c r="H132" s="524"/>
      <c r="I132" s="523">
        <v>7</v>
      </c>
      <c r="J132" s="524"/>
      <c r="K132" s="523">
        <v>10</v>
      </c>
      <c r="L132" s="524"/>
      <c r="M132" s="523"/>
      <c r="N132" s="524"/>
      <c r="O132" s="523"/>
      <c r="P132" s="524"/>
      <c r="Q132" s="167">
        <f t="shared" si="89"/>
        <v>3</v>
      </c>
      <c r="R132" s="168">
        <f t="shared" si="90"/>
        <v>0</v>
      </c>
      <c r="S132" s="96"/>
      <c r="T132" s="169"/>
      <c r="U132" s="145"/>
      <c r="V132" s="170">
        <f t="shared" si="77"/>
        <v>34</v>
      </c>
      <c r="W132" s="171">
        <f t="shared" si="77"/>
        <v>26</v>
      </c>
      <c r="X132" s="172">
        <f t="shared" si="78"/>
        <v>8</v>
      </c>
      <c r="Z132" s="85">
        <f t="shared" si="79"/>
        <v>11</v>
      </c>
      <c r="AA132" s="86">
        <f>IF(G132="",0,IF(LEFT(G132,1)="-",(IF(ABS(G132)&gt;9,(ABS(G132)+2),11)),G132))</f>
        <v>9</v>
      </c>
      <c r="AB132" s="85">
        <f t="shared" si="81"/>
        <v>11</v>
      </c>
      <c r="AC132" s="86">
        <f>IF(I132="",0,IF(LEFT(I132,1)="-",(IF(ABS(I132)&gt;9,(ABS(I132)+2),11)),I132))</f>
        <v>7</v>
      </c>
      <c r="AD132" s="85">
        <f t="shared" si="83"/>
        <v>12</v>
      </c>
      <c r="AE132" s="86">
        <f>IF(K132="",0,IF(LEFT(K132,1)="-",(IF(ABS(K132)&gt;9,(ABS(K132)+2),11)),K132))</f>
        <v>10</v>
      </c>
      <c r="AF132" s="85">
        <f t="shared" si="85"/>
        <v>0</v>
      </c>
      <c r="AG132" s="86">
        <f>IF(M132="",0,IF(LEFT(M132,1)="-",(IF(ABS(M132)&gt;9,(ABS(M132)+2),11)),M132))</f>
        <v>0</v>
      </c>
      <c r="AH132" s="85">
        <f>IF(O132="",0,IF(LEFT(O132,1)="-",ABS(O132),(IF(O132&gt;9,O132+2,11))))</f>
        <v>0</v>
      </c>
      <c r="AI132" s="86">
        <f>IF(O132="",0,IF(LEFT(O132,1)="-",(IF(ABS(O132)&gt;9,(ABS(O132)+2),11)),O132))</f>
        <v>0</v>
      </c>
    </row>
    <row r="133" ht="17.25" customHeight="1" thickBot="1" thickTop="1"/>
    <row r="134" spans="2:21" ht="17.25" customHeight="1" thickTop="1">
      <c r="B134" s="1"/>
      <c r="C134" s="2" t="s">
        <v>0</v>
      </c>
      <c r="D134" s="3"/>
      <c r="E134" s="3"/>
      <c r="F134" s="3"/>
      <c r="G134" s="4"/>
      <c r="H134" s="3"/>
      <c r="I134" s="5" t="s">
        <v>1</v>
      </c>
      <c r="J134" s="6"/>
      <c r="K134" s="556" t="s">
        <v>2</v>
      </c>
      <c r="L134" s="557"/>
      <c r="M134" s="557"/>
      <c r="N134" s="558"/>
      <c r="O134" s="559" t="s">
        <v>3</v>
      </c>
      <c r="P134" s="560"/>
      <c r="Q134" s="560"/>
      <c r="R134" s="561">
        <v>9</v>
      </c>
      <c r="S134" s="561"/>
      <c r="T134" s="562"/>
      <c r="U134" s="100"/>
    </row>
    <row r="135" spans="2:21" ht="17.25" customHeight="1" thickBot="1">
      <c r="B135" s="7"/>
      <c r="C135" s="8" t="s">
        <v>4</v>
      </c>
      <c r="D135" s="9" t="s">
        <v>5</v>
      </c>
      <c r="E135" s="551">
        <v>9</v>
      </c>
      <c r="F135" s="521"/>
      <c r="G135" s="522"/>
      <c r="H135" s="552" t="s">
        <v>6</v>
      </c>
      <c r="I135" s="553"/>
      <c r="J135" s="553"/>
      <c r="K135" s="568">
        <v>40615</v>
      </c>
      <c r="L135" s="568"/>
      <c r="M135" s="568"/>
      <c r="N135" s="569"/>
      <c r="O135" s="570" t="s">
        <v>7</v>
      </c>
      <c r="P135" s="571"/>
      <c r="Q135" s="571"/>
      <c r="R135" s="545" t="s">
        <v>114</v>
      </c>
      <c r="S135" s="545"/>
      <c r="T135" s="546"/>
      <c r="U135" s="100"/>
    </row>
    <row r="136" spans="2:24" ht="17.25" customHeight="1" thickTop="1">
      <c r="B136" s="101"/>
      <c r="C136" s="13" t="s">
        <v>8</v>
      </c>
      <c r="D136" s="14" t="s">
        <v>9</v>
      </c>
      <c r="E136" s="543" t="s">
        <v>10</v>
      </c>
      <c r="F136" s="544"/>
      <c r="G136" s="543" t="s">
        <v>11</v>
      </c>
      <c r="H136" s="544"/>
      <c r="I136" s="543" t="s">
        <v>12</v>
      </c>
      <c r="J136" s="544"/>
      <c r="K136" s="543" t="s">
        <v>13</v>
      </c>
      <c r="L136" s="544"/>
      <c r="M136" s="543" t="s">
        <v>69</v>
      </c>
      <c r="N136" s="544"/>
      <c r="O136" s="102" t="s">
        <v>14</v>
      </c>
      <c r="P136" s="103" t="s">
        <v>15</v>
      </c>
      <c r="Q136" s="547" t="s">
        <v>16</v>
      </c>
      <c r="R136" s="548"/>
      <c r="S136" s="549" t="s">
        <v>17</v>
      </c>
      <c r="T136" s="550"/>
      <c r="U136" s="100"/>
      <c r="V136" s="104" t="s">
        <v>18</v>
      </c>
      <c r="W136" s="105"/>
      <c r="X136" s="106" t="s">
        <v>19</v>
      </c>
    </row>
    <row r="137" spans="2:24" ht="17.25" customHeight="1">
      <c r="B137" s="107" t="s">
        <v>10</v>
      </c>
      <c r="C137" s="108" t="s">
        <v>62</v>
      </c>
      <c r="D137" s="109" t="s">
        <v>27</v>
      </c>
      <c r="E137" s="110"/>
      <c r="F137" s="111"/>
      <c r="G137" s="112">
        <f>Q153</f>
        <v>3</v>
      </c>
      <c r="H137" s="113">
        <f>R153</f>
        <v>1</v>
      </c>
      <c r="I137" s="112">
        <f>Q149</f>
        <v>3</v>
      </c>
      <c r="J137" s="113">
        <f>R149</f>
        <v>0</v>
      </c>
      <c r="K137" s="112">
        <f>Q147</f>
        <v>3</v>
      </c>
      <c r="L137" s="113">
        <f>R147</f>
        <v>0</v>
      </c>
      <c r="M137" s="112">
        <f>Q144</f>
        <v>3</v>
      </c>
      <c r="N137" s="113">
        <f>R144</f>
        <v>0</v>
      </c>
      <c r="O137" s="114">
        <f>IF(SUM(E137:N137)=0,"",COUNTIF(F137:F141,3))</f>
        <v>4</v>
      </c>
      <c r="P137" s="115">
        <f>IF(SUM(E137:N137)=0,"",COUNTIF(E137:E141,3))</f>
        <v>0</v>
      </c>
      <c r="Q137" s="31">
        <f>IF(SUM(E137:N137)=0,"",SUM(F137:F141))</f>
        <v>12</v>
      </c>
      <c r="R137" s="32">
        <f>IF(SUM(E137:N137)=0,"",SUM(E137:E141))</f>
        <v>1</v>
      </c>
      <c r="S137" s="535">
        <v>1</v>
      </c>
      <c r="T137" s="536"/>
      <c r="U137" s="100"/>
      <c r="V137" s="116">
        <f>+V144+V147+V149+V153</f>
        <v>140</v>
      </c>
      <c r="W137" s="117">
        <f>+W144+W147+W149+W153</f>
        <v>79</v>
      </c>
      <c r="X137" s="35">
        <f>+V137-W137</f>
        <v>61</v>
      </c>
    </row>
    <row r="138" spans="2:24" ht="17.25" customHeight="1">
      <c r="B138" s="118" t="s">
        <v>11</v>
      </c>
      <c r="C138" s="108" t="s">
        <v>52</v>
      </c>
      <c r="D138" s="109" t="s">
        <v>53</v>
      </c>
      <c r="E138" s="119">
        <f>R153</f>
        <v>1</v>
      </c>
      <c r="F138" s="120">
        <f>Q153</f>
        <v>3</v>
      </c>
      <c r="G138" s="121"/>
      <c r="H138" s="122"/>
      <c r="I138" s="123">
        <f>Q151</f>
        <v>3</v>
      </c>
      <c r="J138" s="124">
        <f>R151</f>
        <v>2</v>
      </c>
      <c r="K138" s="123">
        <f>Q145</f>
        <v>3</v>
      </c>
      <c r="L138" s="124">
        <f>R145</f>
        <v>0</v>
      </c>
      <c r="M138" s="123">
        <f>Q148</f>
        <v>3</v>
      </c>
      <c r="N138" s="124">
        <f>R148</f>
        <v>0</v>
      </c>
      <c r="O138" s="114">
        <f>IF(SUM(E138:N138)=0,"",COUNTIF(H137:H141,3))</f>
        <v>3</v>
      </c>
      <c r="P138" s="115">
        <f>IF(SUM(E138:N138)=0,"",COUNTIF(G137:G141,3))</f>
        <v>1</v>
      </c>
      <c r="Q138" s="31">
        <f>IF(SUM(E138:N138)=0,"",SUM(H137:H141))</f>
        <v>10</v>
      </c>
      <c r="R138" s="32">
        <f>IF(SUM(E138:N138)=0,"",SUM(G137:G141))</f>
        <v>5</v>
      </c>
      <c r="S138" s="535">
        <v>2</v>
      </c>
      <c r="T138" s="536"/>
      <c r="U138" s="100"/>
      <c r="V138" s="116">
        <f>+V145+V148+V151+W153</f>
        <v>148</v>
      </c>
      <c r="W138" s="117">
        <f>+W145+W148+W151+V153</f>
        <v>117</v>
      </c>
      <c r="X138" s="35">
        <f>+V138-W138</f>
        <v>31</v>
      </c>
    </row>
    <row r="139" spans="2:24" ht="17.25" customHeight="1">
      <c r="B139" s="118" t="s">
        <v>12</v>
      </c>
      <c r="C139" s="108" t="s">
        <v>46</v>
      </c>
      <c r="D139" s="109" t="s">
        <v>47</v>
      </c>
      <c r="E139" s="125">
        <f>R149</f>
        <v>0</v>
      </c>
      <c r="F139" s="120">
        <f>Q149</f>
        <v>3</v>
      </c>
      <c r="G139" s="125">
        <f>R151</f>
        <v>2</v>
      </c>
      <c r="H139" s="120">
        <f>Q151</f>
        <v>3</v>
      </c>
      <c r="I139" s="121"/>
      <c r="J139" s="122"/>
      <c r="K139" s="123">
        <f>Q152</f>
        <v>3</v>
      </c>
      <c r="L139" s="124">
        <f>R152</f>
        <v>0</v>
      </c>
      <c r="M139" s="123">
        <f>Q146</f>
        <v>3</v>
      </c>
      <c r="N139" s="124">
        <f>R146</f>
        <v>0</v>
      </c>
      <c r="O139" s="114">
        <f>IF(SUM(E139:N139)=0,"",COUNTIF(J137:J141,3))</f>
        <v>2</v>
      </c>
      <c r="P139" s="115">
        <f>IF(SUM(E139:N139)=0,"",COUNTIF(I137:I141,3))</f>
        <v>2</v>
      </c>
      <c r="Q139" s="31">
        <f>IF(SUM(E139:N139)=0,"",SUM(J137:J141))</f>
        <v>8</v>
      </c>
      <c r="R139" s="32">
        <f>IF(SUM(E139:N139)=0,"",SUM(I137:I141))</f>
        <v>6</v>
      </c>
      <c r="S139" s="535">
        <v>3</v>
      </c>
      <c r="T139" s="536"/>
      <c r="U139" s="100"/>
      <c r="V139" s="116">
        <f>+V146+W149+W151+V152</f>
        <v>134</v>
      </c>
      <c r="W139" s="117">
        <f>+W146+V149+V151+W152</f>
        <v>137</v>
      </c>
      <c r="X139" s="35">
        <f>+V139-W139</f>
        <v>-3</v>
      </c>
    </row>
    <row r="140" spans="2:24" ht="17.25" customHeight="1">
      <c r="B140" s="118" t="s">
        <v>13</v>
      </c>
      <c r="C140" s="108" t="s">
        <v>73</v>
      </c>
      <c r="D140" s="109" t="s">
        <v>49</v>
      </c>
      <c r="E140" s="125">
        <f>R147</f>
        <v>0</v>
      </c>
      <c r="F140" s="120">
        <f>Q147</f>
        <v>3</v>
      </c>
      <c r="G140" s="125">
        <f>R145</f>
        <v>0</v>
      </c>
      <c r="H140" s="120">
        <f>Q145</f>
        <v>3</v>
      </c>
      <c r="I140" s="125">
        <f>R152</f>
        <v>0</v>
      </c>
      <c r="J140" s="120">
        <f>Q152</f>
        <v>3</v>
      </c>
      <c r="K140" s="121"/>
      <c r="L140" s="122"/>
      <c r="M140" s="123">
        <f>Q150</f>
        <v>3</v>
      </c>
      <c r="N140" s="124">
        <f>R150</f>
        <v>0</v>
      </c>
      <c r="O140" s="114">
        <f>IF(SUM(E140:N140)=0,"",COUNTIF(L137:L141,3))</f>
        <v>1</v>
      </c>
      <c r="P140" s="115">
        <f>IF(SUM(E140:N140)=0,"",COUNTIF(K137:K141,3))</f>
        <v>3</v>
      </c>
      <c r="Q140" s="31">
        <f>IF(SUM(E140:N140)=0,"",SUM(L137:L141))</f>
        <v>3</v>
      </c>
      <c r="R140" s="32">
        <f>IF(SUM(E140:N140)=0,"",SUM(K137:K141))</f>
        <v>9</v>
      </c>
      <c r="S140" s="535">
        <v>4</v>
      </c>
      <c r="T140" s="536"/>
      <c r="U140" s="100"/>
      <c r="V140" s="116">
        <f>+W145+W147+V150+W152</f>
        <v>104</v>
      </c>
      <c r="W140" s="117">
        <f>+V145+V147+W150+V152</f>
        <v>113</v>
      </c>
      <c r="X140" s="35">
        <f>+V140-W140</f>
        <v>-9</v>
      </c>
    </row>
    <row r="141" spans="2:24" ht="17.25" customHeight="1" thickBot="1">
      <c r="B141" s="126" t="s">
        <v>69</v>
      </c>
      <c r="C141" s="127" t="s">
        <v>74</v>
      </c>
      <c r="D141" s="128" t="s">
        <v>4</v>
      </c>
      <c r="E141" s="129">
        <f>R144</f>
        <v>0</v>
      </c>
      <c r="F141" s="130">
        <f>Q144</f>
        <v>3</v>
      </c>
      <c r="G141" s="129">
        <f>R148</f>
        <v>0</v>
      </c>
      <c r="H141" s="130">
        <f>Q148</f>
        <v>3</v>
      </c>
      <c r="I141" s="129">
        <f>R146</f>
        <v>0</v>
      </c>
      <c r="J141" s="130">
        <f>Q146</f>
        <v>3</v>
      </c>
      <c r="K141" s="129">
        <f>R150</f>
        <v>0</v>
      </c>
      <c r="L141" s="130">
        <f>Q150</f>
        <v>3</v>
      </c>
      <c r="M141" s="131"/>
      <c r="N141" s="132"/>
      <c r="O141" s="133">
        <f>IF(SUM(E141:N141)=0,"",COUNTIF(N137:N141,3))</f>
        <v>0</v>
      </c>
      <c r="P141" s="130">
        <f>IF(SUM(E141:N141)=0,"",COUNTIF(M137:M141,3))</f>
        <v>4</v>
      </c>
      <c r="Q141" s="51">
        <f>IF(SUM(E141:N141)=0,"",SUM(N137:N141))</f>
        <v>0</v>
      </c>
      <c r="R141" s="52">
        <f>IF(SUM(E141:N141)=0,"",SUM(M137:M141))</f>
        <v>12</v>
      </c>
      <c r="S141" s="537">
        <v>5</v>
      </c>
      <c r="T141" s="538"/>
      <c r="U141" s="100"/>
      <c r="V141" s="116">
        <f>+W144+W146+W148+W150</f>
        <v>52</v>
      </c>
      <c r="W141" s="117">
        <f>+V144+V146+V148+V150</f>
        <v>132</v>
      </c>
      <c r="X141" s="35">
        <f>+V141-W141</f>
        <v>-80</v>
      </c>
    </row>
    <row r="142" spans="2:26" ht="17.25" customHeight="1" thickTop="1">
      <c r="B142" s="134"/>
      <c r="C142" s="54" t="s">
        <v>28</v>
      </c>
      <c r="E142" s="135"/>
      <c r="F142" s="135"/>
      <c r="G142" s="136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7"/>
      <c r="T142" s="137"/>
      <c r="U142" s="138"/>
      <c r="V142" s="139"/>
      <c r="W142" s="140" t="s">
        <v>29</v>
      </c>
      <c r="X142" s="60">
        <f>SUM(X137:X141)</f>
        <v>0</v>
      </c>
      <c r="Y142" s="59" t="str">
        <f>IF(X142=0,"OK","Virhe")</f>
        <v>OK</v>
      </c>
      <c r="Z142" s="59"/>
    </row>
    <row r="143" spans="2:24" ht="17.25" customHeight="1" thickBot="1">
      <c r="B143" s="141"/>
      <c r="C143" s="62" t="s">
        <v>30</v>
      </c>
      <c r="D143" s="142"/>
      <c r="E143" s="142"/>
      <c r="F143" s="143"/>
      <c r="G143" s="541" t="s">
        <v>31</v>
      </c>
      <c r="H143" s="540"/>
      <c r="I143" s="539" t="s">
        <v>32</v>
      </c>
      <c r="J143" s="540"/>
      <c r="K143" s="539" t="s">
        <v>33</v>
      </c>
      <c r="L143" s="540"/>
      <c r="M143" s="539" t="s">
        <v>34</v>
      </c>
      <c r="N143" s="540"/>
      <c r="O143" s="539" t="s">
        <v>35</v>
      </c>
      <c r="P143" s="540"/>
      <c r="Q143" s="541" t="s">
        <v>36</v>
      </c>
      <c r="R143" s="542"/>
      <c r="S143" s="74"/>
      <c r="T143" s="144"/>
      <c r="U143" s="145"/>
      <c r="V143" s="533" t="s">
        <v>18</v>
      </c>
      <c r="W143" s="534"/>
      <c r="X143" s="146" t="s">
        <v>75</v>
      </c>
    </row>
    <row r="144" spans="2:35" ht="17.25" customHeight="1">
      <c r="B144" s="147" t="s">
        <v>76</v>
      </c>
      <c r="C144" s="148" t="str">
        <f>IF(C137&gt;"",C137,"")</f>
        <v>Toni Pitkänen</v>
      </c>
      <c r="D144" s="81" t="str">
        <f>IF(C141&gt;"",C141,"")</f>
        <v>Lauri Weman</v>
      </c>
      <c r="E144" s="149"/>
      <c r="F144" s="150"/>
      <c r="G144" s="563">
        <v>2</v>
      </c>
      <c r="H144" s="564"/>
      <c r="I144" s="563">
        <v>1</v>
      </c>
      <c r="J144" s="564"/>
      <c r="K144" s="567">
        <v>4</v>
      </c>
      <c r="L144" s="564"/>
      <c r="M144" s="563"/>
      <c r="N144" s="564"/>
      <c r="O144" s="563"/>
      <c r="P144" s="564"/>
      <c r="Q144" s="151">
        <f>IF(COUNTA(G144:O144)=0,"",COUNTIF(G144:O144,"&gt;=0"))</f>
        <v>3</v>
      </c>
      <c r="R144" s="152">
        <f>IF(COUNTA(G144:O144)=0,"",(IF(LEFT(G144,1)="-",1,0)+IF(LEFT(I144,1)="-",1,0)+IF(LEFT(K144,1)="-",1,0)+IF(LEFT(M144,1)="-",1,0)+IF(LEFT(O144,1)="-",1,0)))</f>
        <v>0</v>
      </c>
      <c r="S144" s="83"/>
      <c r="T144" s="100"/>
      <c r="U144" s="145"/>
      <c r="V144" s="153">
        <f aca="true" t="shared" si="91" ref="V144:W153">+Z144+AB144+AD144+AF144+AH144</f>
        <v>33</v>
      </c>
      <c r="W144" s="154">
        <f t="shared" si="91"/>
        <v>7</v>
      </c>
      <c r="X144" s="155">
        <f aca="true" t="shared" si="92" ref="X144:X153">+V144-W144</f>
        <v>26</v>
      </c>
      <c r="Z144" s="79">
        <f aca="true" t="shared" si="93" ref="Z144:Z153">IF(G144="",0,IF(LEFT(G144,1)="-",ABS(G144),(IF(G144&gt;9,G144+2,11))))</f>
        <v>11</v>
      </c>
      <c r="AA144" s="80">
        <f aca="true" t="shared" si="94" ref="AA144:AA149">IF(G144="",0,IF(LEFT(G144,1)="-",(IF(ABS(G144)&gt;9,(ABS(G144)+2),11)),G144))</f>
        <v>2</v>
      </c>
      <c r="AB144" s="79">
        <f aca="true" t="shared" si="95" ref="AB144:AB153">IF(I144="",0,IF(LEFT(I144,1)="-",ABS(I144),(IF(I144&gt;9,I144+2,11))))</f>
        <v>11</v>
      </c>
      <c r="AC144" s="80">
        <f aca="true" t="shared" si="96" ref="AC144:AC149">IF(I144="",0,IF(LEFT(I144,1)="-",(IF(ABS(I144)&gt;9,(ABS(I144)+2),11)),I144))</f>
        <v>1</v>
      </c>
      <c r="AD144" s="79">
        <f aca="true" t="shared" si="97" ref="AD144:AD153">IF(K144="",0,IF(LEFT(K144,1)="-",ABS(K144),(IF(K144&gt;9,K144+2,11))))</f>
        <v>11</v>
      </c>
      <c r="AE144" s="80">
        <f aca="true" t="shared" si="98" ref="AE144:AE149">IF(K144="",0,IF(LEFT(K144,1)="-",(IF(ABS(K144)&gt;9,(ABS(K144)+2),11)),K144))</f>
        <v>4</v>
      </c>
      <c r="AF144" s="79">
        <f aca="true" t="shared" si="99" ref="AF144:AF153">IF(M144="",0,IF(LEFT(M144,1)="-",ABS(M144),(IF(M144&gt;9,M144+2,11))))</f>
        <v>0</v>
      </c>
      <c r="AG144" s="80">
        <f aca="true" t="shared" si="100" ref="AG144:AG149">IF(M144="",0,IF(LEFT(M144,1)="-",(IF(ABS(M144)&gt;9,(ABS(M144)+2),11)),M144))</f>
        <v>0</v>
      </c>
      <c r="AH144" s="79">
        <f aca="true" t="shared" si="101" ref="AH144:AH149">IF(O144="",0,IF(LEFT(O144,1)="-",ABS(O144),(IF(O144&gt;9,O144+2,11))))</f>
        <v>0</v>
      </c>
      <c r="AI144" s="80">
        <f aca="true" t="shared" si="102" ref="AI144:AI149">IF(O144="",0,IF(LEFT(O144,1)="-",(IF(ABS(O144)&gt;9,(ABS(O144)+2),11)),O144))</f>
        <v>0</v>
      </c>
    </row>
    <row r="145" spans="2:35" ht="17.25" customHeight="1">
      <c r="B145" s="147" t="s">
        <v>38</v>
      </c>
      <c r="C145" s="69" t="str">
        <f>IF(C138&gt;"",C138,"")</f>
        <v>Niko Pihajoki</v>
      </c>
      <c r="D145" s="81" t="str">
        <f>IF(C140&gt;"",C140,"")</f>
        <v>Samu Leskinen</v>
      </c>
      <c r="E145" s="156"/>
      <c r="F145" s="150"/>
      <c r="G145" s="565">
        <v>8</v>
      </c>
      <c r="H145" s="532"/>
      <c r="I145" s="565">
        <v>7</v>
      </c>
      <c r="J145" s="532"/>
      <c r="K145" s="565">
        <v>2</v>
      </c>
      <c r="L145" s="532"/>
      <c r="M145" s="565"/>
      <c r="N145" s="532"/>
      <c r="O145" s="565"/>
      <c r="P145" s="532"/>
      <c r="Q145" s="151">
        <f aca="true" t="shared" si="103" ref="Q145:Q153">IF(COUNTA(G145:O145)=0,"",COUNTIF(G145:O145,"&gt;=0"))</f>
        <v>3</v>
      </c>
      <c r="R145" s="152">
        <f aca="true" t="shared" si="104" ref="R145:R153">IF(COUNTA(G145:O145)=0,"",(IF(LEFT(G145,1)="-",1,0)+IF(LEFT(I145,1)="-",1,0)+IF(LEFT(K145,1)="-",1,0)+IF(LEFT(M145,1)="-",1,0)+IF(LEFT(O145,1)="-",1,0)))</f>
        <v>0</v>
      </c>
      <c r="S145" s="83"/>
      <c r="T145" s="100"/>
      <c r="U145" s="145"/>
      <c r="V145" s="157">
        <f t="shared" si="91"/>
        <v>33</v>
      </c>
      <c r="W145" s="158">
        <f t="shared" si="91"/>
        <v>17</v>
      </c>
      <c r="X145" s="159">
        <f t="shared" si="92"/>
        <v>16</v>
      </c>
      <c r="Z145" s="85">
        <f t="shared" si="93"/>
        <v>11</v>
      </c>
      <c r="AA145" s="86">
        <f t="shared" si="94"/>
        <v>8</v>
      </c>
      <c r="AB145" s="85">
        <f t="shared" si="95"/>
        <v>11</v>
      </c>
      <c r="AC145" s="86">
        <f t="shared" si="96"/>
        <v>7</v>
      </c>
      <c r="AD145" s="85">
        <f t="shared" si="97"/>
        <v>11</v>
      </c>
      <c r="AE145" s="86">
        <f t="shared" si="98"/>
        <v>2</v>
      </c>
      <c r="AF145" s="85">
        <f t="shared" si="99"/>
        <v>0</v>
      </c>
      <c r="AG145" s="86">
        <f t="shared" si="100"/>
        <v>0</v>
      </c>
      <c r="AH145" s="85">
        <f t="shared" si="101"/>
        <v>0</v>
      </c>
      <c r="AI145" s="86">
        <f t="shared" si="102"/>
        <v>0</v>
      </c>
    </row>
    <row r="146" spans="2:35" ht="17.25" customHeight="1" thickBot="1">
      <c r="B146" s="147" t="s">
        <v>77</v>
      </c>
      <c r="C146" s="160" t="str">
        <f>IF(C139&gt;"",C139,"")</f>
        <v>Anton Nurmiaho</v>
      </c>
      <c r="D146" s="161" t="str">
        <f>IF(C141&gt;"",C141,"")</f>
        <v>Lauri Weman</v>
      </c>
      <c r="E146" s="162"/>
      <c r="F146" s="163"/>
      <c r="G146" s="525">
        <v>8</v>
      </c>
      <c r="H146" s="526"/>
      <c r="I146" s="525">
        <v>9</v>
      </c>
      <c r="J146" s="526"/>
      <c r="K146" s="525">
        <v>7</v>
      </c>
      <c r="L146" s="526"/>
      <c r="M146" s="525"/>
      <c r="N146" s="526"/>
      <c r="O146" s="525"/>
      <c r="P146" s="526"/>
      <c r="Q146" s="151">
        <f t="shared" si="103"/>
        <v>3</v>
      </c>
      <c r="R146" s="152">
        <f t="shared" si="104"/>
        <v>0</v>
      </c>
      <c r="S146" s="83"/>
      <c r="T146" s="100"/>
      <c r="U146" s="145"/>
      <c r="V146" s="157">
        <f t="shared" si="91"/>
        <v>33</v>
      </c>
      <c r="W146" s="158">
        <f t="shared" si="91"/>
        <v>24</v>
      </c>
      <c r="X146" s="159">
        <f t="shared" si="92"/>
        <v>9</v>
      </c>
      <c r="Z146" s="85">
        <f t="shared" si="93"/>
        <v>11</v>
      </c>
      <c r="AA146" s="86">
        <f t="shared" si="94"/>
        <v>8</v>
      </c>
      <c r="AB146" s="85">
        <f t="shared" si="95"/>
        <v>11</v>
      </c>
      <c r="AC146" s="86">
        <f t="shared" si="96"/>
        <v>9</v>
      </c>
      <c r="AD146" s="85">
        <f t="shared" si="97"/>
        <v>11</v>
      </c>
      <c r="AE146" s="86">
        <f t="shared" si="98"/>
        <v>7</v>
      </c>
      <c r="AF146" s="85">
        <f t="shared" si="99"/>
        <v>0</v>
      </c>
      <c r="AG146" s="86">
        <f t="shared" si="100"/>
        <v>0</v>
      </c>
      <c r="AH146" s="85">
        <f t="shared" si="101"/>
        <v>0</v>
      </c>
      <c r="AI146" s="86">
        <f t="shared" si="102"/>
        <v>0</v>
      </c>
    </row>
    <row r="147" spans="2:35" ht="17.25" customHeight="1">
      <c r="B147" s="147" t="s">
        <v>78</v>
      </c>
      <c r="C147" s="69" t="str">
        <f>IF(C137&gt;"",C137,"")</f>
        <v>Toni Pitkänen</v>
      </c>
      <c r="D147" s="81" t="str">
        <f>IF(C140&gt;"",C140,"")</f>
        <v>Samu Leskinen</v>
      </c>
      <c r="E147" s="149"/>
      <c r="F147" s="150"/>
      <c r="G147" s="527">
        <v>8</v>
      </c>
      <c r="H147" s="528"/>
      <c r="I147" s="527">
        <v>6</v>
      </c>
      <c r="J147" s="528"/>
      <c r="K147" s="527">
        <v>8</v>
      </c>
      <c r="L147" s="528"/>
      <c r="M147" s="527"/>
      <c r="N147" s="528"/>
      <c r="O147" s="527"/>
      <c r="P147" s="528"/>
      <c r="Q147" s="151">
        <f t="shared" si="103"/>
        <v>3</v>
      </c>
      <c r="R147" s="152">
        <f t="shared" si="104"/>
        <v>0</v>
      </c>
      <c r="S147" s="83"/>
      <c r="T147" s="100"/>
      <c r="U147" s="145"/>
      <c r="V147" s="157">
        <f t="shared" si="91"/>
        <v>33</v>
      </c>
      <c r="W147" s="158">
        <f t="shared" si="91"/>
        <v>22</v>
      </c>
      <c r="X147" s="159">
        <f t="shared" si="92"/>
        <v>11</v>
      </c>
      <c r="Z147" s="85">
        <f t="shared" si="93"/>
        <v>11</v>
      </c>
      <c r="AA147" s="86">
        <f t="shared" si="94"/>
        <v>8</v>
      </c>
      <c r="AB147" s="85">
        <f t="shared" si="95"/>
        <v>11</v>
      </c>
      <c r="AC147" s="86">
        <f t="shared" si="96"/>
        <v>6</v>
      </c>
      <c r="AD147" s="85">
        <f t="shared" si="97"/>
        <v>11</v>
      </c>
      <c r="AE147" s="86">
        <f t="shared" si="98"/>
        <v>8</v>
      </c>
      <c r="AF147" s="85">
        <f t="shared" si="99"/>
        <v>0</v>
      </c>
      <c r="AG147" s="86">
        <f t="shared" si="100"/>
        <v>0</v>
      </c>
      <c r="AH147" s="85">
        <f t="shared" si="101"/>
        <v>0</v>
      </c>
      <c r="AI147" s="86">
        <f t="shared" si="102"/>
        <v>0</v>
      </c>
    </row>
    <row r="148" spans="2:35" ht="17.25" customHeight="1">
      <c r="B148" s="147" t="s">
        <v>79</v>
      </c>
      <c r="C148" s="69" t="str">
        <f>IF(C138&gt;"",C138,"")</f>
        <v>Niko Pihajoki</v>
      </c>
      <c r="D148" s="81" t="str">
        <f>IF(C141&gt;"",C141,"")</f>
        <v>Lauri Weman</v>
      </c>
      <c r="E148" s="156"/>
      <c r="F148" s="150"/>
      <c r="G148" s="529">
        <v>3</v>
      </c>
      <c r="H148" s="530"/>
      <c r="I148" s="529">
        <v>4</v>
      </c>
      <c r="J148" s="530"/>
      <c r="K148" s="529">
        <v>5</v>
      </c>
      <c r="L148" s="530"/>
      <c r="M148" s="531"/>
      <c r="N148" s="532"/>
      <c r="O148" s="531"/>
      <c r="P148" s="532"/>
      <c r="Q148" s="151">
        <f t="shared" si="103"/>
        <v>3</v>
      </c>
      <c r="R148" s="152">
        <f t="shared" si="104"/>
        <v>0</v>
      </c>
      <c r="S148" s="83"/>
      <c r="T148" s="100"/>
      <c r="U148" s="145"/>
      <c r="V148" s="157">
        <f t="shared" si="91"/>
        <v>33</v>
      </c>
      <c r="W148" s="158">
        <f t="shared" si="91"/>
        <v>12</v>
      </c>
      <c r="X148" s="159">
        <f t="shared" si="92"/>
        <v>21</v>
      </c>
      <c r="Z148" s="85">
        <f t="shared" si="93"/>
        <v>11</v>
      </c>
      <c r="AA148" s="86">
        <f t="shared" si="94"/>
        <v>3</v>
      </c>
      <c r="AB148" s="85">
        <f t="shared" si="95"/>
        <v>11</v>
      </c>
      <c r="AC148" s="86">
        <f t="shared" si="96"/>
        <v>4</v>
      </c>
      <c r="AD148" s="85">
        <f t="shared" si="97"/>
        <v>11</v>
      </c>
      <c r="AE148" s="86">
        <f t="shared" si="98"/>
        <v>5</v>
      </c>
      <c r="AF148" s="85">
        <f t="shared" si="99"/>
        <v>0</v>
      </c>
      <c r="AG148" s="86">
        <f t="shared" si="100"/>
        <v>0</v>
      </c>
      <c r="AH148" s="85">
        <f t="shared" si="101"/>
        <v>0</v>
      </c>
      <c r="AI148" s="86">
        <f t="shared" si="102"/>
        <v>0</v>
      </c>
    </row>
    <row r="149" spans="2:35" ht="17.25" customHeight="1" thickBot="1">
      <c r="B149" s="147" t="s">
        <v>37</v>
      </c>
      <c r="C149" s="160" t="str">
        <f>IF(C137&gt;"",C137,"")</f>
        <v>Toni Pitkänen</v>
      </c>
      <c r="D149" s="161" t="str">
        <f>IF(C139&gt;"",C139,"")</f>
        <v>Anton Nurmiaho</v>
      </c>
      <c r="E149" s="162"/>
      <c r="F149" s="163"/>
      <c r="G149" s="525">
        <v>5</v>
      </c>
      <c r="H149" s="526"/>
      <c r="I149" s="525">
        <v>8</v>
      </c>
      <c r="J149" s="526"/>
      <c r="K149" s="525">
        <v>3</v>
      </c>
      <c r="L149" s="526"/>
      <c r="M149" s="525"/>
      <c r="N149" s="526"/>
      <c r="O149" s="525"/>
      <c r="P149" s="526"/>
      <c r="Q149" s="151">
        <f t="shared" si="103"/>
        <v>3</v>
      </c>
      <c r="R149" s="152">
        <f t="shared" si="104"/>
        <v>0</v>
      </c>
      <c r="S149" s="83"/>
      <c r="T149" s="100"/>
      <c r="U149" s="145"/>
      <c r="V149" s="157">
        <f t="shared" si="91"/>
        <v>33</v>
      </c>
      <c r="W149" s="158">
        <f t="shared" si="91"/>
        <v>16</v>
      </c>
      <c r="X149" s="159">
        <f t="shared" si="92"/>
        <v>17</v>
      </c>
      <c r="Z149" s="98">
        <f t="shared" si="93"/>
        <v>11</v>
      </c>
      <c r="AA149" s="99">
        <f t="shared" si="94"/>
        <v>5</v>
      </c>
      <c r="AB149" s="98">
        <f t="shared" si="95"/>
        <v>11</v>
      </c>
      <c r="AC149" s="99">
        <f t="shared" si="96"/>
        <v>8</v>
      </c>
      <c r="AD149" s="98">
        <f t="shared" si="97"/>
        <v>11</v>
      </c>
      <c r="AE149" s="99">
        <f t="shared" si="98"/>
        <v>3</v>
      </c>
      <c r="AF149" s="98">
        <f t="shared" si="99"/>
        <v>0</v>
      </c>
      <c r="AG149" s="99">
        <f t="shared" si="100"/>
        <v>0</v>
      </c>
      <c r="AH149" s="98">
        <f t="shared" si="101"/>
        <v>0</v>
      </c>
      <c r="AI149" s="99">
        <f t="shared" si="102"/>
        <v>0</v>
      </c>
    </row>
    <row r="150" spans="2:35" ht="17.25" customHeight="1">
      <c r="B150" s="147" t="s">
        <v>80</v>
      </c>
      <c r="C150" s="69" t="str">
        <f>IF(C140&gt;"",C140,"")</f>
        <v>Samu Leskinen</v>
      </c>
      <c r="D150" s="81" t="str">
        <f>IF(C141&gt;"",C141,"")</f>
        <v>Lauri Weman</v>
      </c>
      <c r="E150" s="149"/>
      <c r="F150" s="150"/>
      <c r="G150" s="527">
        <v>4</v>
      </c>
      <c r="H150" s="528"/>
      <c r="I150" s="527">
        <v>3</v>
      </c>
      <c r="J150" s="528"/>
      <c r="K150" s="527">
        <v>2</v>
      </c>
      <c r="L150" s="528"/>
      <c r="M150" s="527"/>
      <c r="N150" s="528"/>
      <c r="O150" s="527"/>
      <c r="P150" s="528"/>
      <c r="Q150" s="151">
        <f t="shared" si="103"/>
        <v>3</v>
      </c>
      <c r="R150" s="152">
        <f t="shared" si="104"/>
        <v>0</v>
      </c>
      <c r="S150" s="83"/>
      <c r="T150" s="100"/>
      <c r="U150" s="145"/>
      <c r="V150" s="157">
        <f t="shared" si="91"/>
        <v>33</v>
      </c>
      <c r="W150" s="158">
        <f t="shared" si="91"/>
        <v>9</v>
      </c>
      <c r="X150" s="159">
        <f t="shared" si="92"/>
        <v>24</v>
      </c>
      <c r="Z150" s="79">
        <f t="shared" si="93"/>
        <v>11</v>
      </c>
      <c r="AA150" s="80">
        <f>IF(G150="",0,IF(LEFT(G150,1)="-",(IF(ABS(G150)&gt;9,(ABS(G150)+2),11)),G150))</f>
        <v>4</v>
      </c>
      <c r="AB150" s="79">
        <f t="shared" si="95"/>
        <v>11</v>
      </c>
      <c r="AC150" s="80">
        <f>IF(I150="",0,IF(LEFT(I150,1)="-",(IF(ABS(I150)&gt;9,(ABS(I150)+2),11)),I150))</f>
        <v>3</v>
      </c>
      <c r="AD150" s="79">
        <f t="shared" si="97"/>
        <v>11</v>
      </c>
      <c r="AE150" s="80">
        <f>IF(K150="",0,IF(LEFT(K150,1)="-",(IF(ABS(K150)&gt;9,(ABS(K150)+2),11)),K150))</f>
        <v>2</v>
      </c>
      <c r="AF150" s="79">
        <f t="shared" si="99"/>
        <v>0</v>
      </c>
      <c r="AG150" s="80">
        <f>IF(M150="",0,IF(LEFT(M150,1)="-",(IF(ABS(M150)&gt;9,(ABS(M150)+2),11)),M150))</f>
        <v>0</v>
      </c>
      <c r="AH150" s="79">
        <f>IF(O150="",0,IF(LEFT(O150,1)="-",ABS(O150),(IF(O150&gt;9,O150+2,11))))</f>
        <v>0</v>
      </c>
      <c r="AI150" s="80">
        <f>IF(O150="",0,IF(LEFT(O150,1)="-",(IF(ABS(O150)&gt;9,(ABS(O150)+2),11)),O150))</f>
        <v>0</v>
      </c>
    </row>
    <row r="151" spans="2:35" ht="17.25" customHeight="1">
      <c r="B151" s="147" t="s">
        <v>40</v>
      </c>
      <c r="C151" s="69" t="str">
        <f>IF(C138&gt;"",C138,"")</f>
        <v>Niko Pihajoki</v>
      </c>
      <c r="D151" s="81" t="str">
        <f>IF(C139&gt;"",C139,"")</f>
        <v>Anton Nurmiaho</v>
      </c>
      <c r="E151" s="156"/>
      <c r="F151" s="150"/>
      <c r="G151" s="529">
        <v>-6</v>
      </c>
      <c r="H151" s="530"/>
      <c r="I151" s="529">
        <v>6</v>
      </c>
      <c r="J151" s="530"/>
      <c r="K151" s="529">
        <v>10</v>
      </c>
      <c r="L151" s="530"/>
      <c r="M151" s="531">
        <v>-8</v>
      </c>
      <c r="N151" s="532"/>
      <c r="O151" s="531">
        <v>9</v>
      </c>
      <c r="P151" s="532"/>
      <c r="Q151" s="151">
        <f t="shared" si="103"/>
        <v>3</v>
      </c>
      <c r="R151" s="152">
        <f t="shared" si="104"/>
        <v>2</v>
      </c>
      <c r="S151" s="83"/>
      <c r="T151" s="100"/>
      <c r="U151" s="145"/>
      <c r="V151" s="157">
        <f t="shared" si="91"/>
        <v>48</v>
      </c>
      <c r="W151" s="158">
        <f t="shared" si="91"/>
        <v>47</v>
      </c>
      <c r="X151" s="159">
        <f t="shared" si="92"/>
        <v>1</v>
      </c>
      <c r="Z151" s="85">
        <f t="shared" si="93"/>
        <v>6</v>
      </c>
      <c r="AA151" s="86">
        <f>IF(G151="",0,IF(LEFT(G151,1)="-",(IF(ABS(G151)&gt;9,(ABS(G151)+2),11)),G151))</f>
        <v>11</v>
      </c>
      <c r="AB151" s="85">
        <f t="shared" si="95"/>
        <v>11</v>
      </c>
      <c r="AC151" s="86">
        <f>IF(I151="",0,IF(LEFT(I151,1)="-",(IF(ABS(I151)&gt;9,(ABS(I151)+2),11)),I151))</f>
        <v>6</v>
      </c>
      <c r="AD151" s="85">
        <f t="shared" si="97"/>
        <v>12</v>
      </c>
      <c r="AE151" s="86">
        <f>IF(K151="",0,IF(LEFT(K151,1)="-",(IF(ABS(K151)&gt;9,(ABS(K151)+2),11)),K151))</f>
        <v>10</v>
      </c>
      <c r="AF151" s="85">
        <f t="shared" si="99"/>
        <v>8</v>
      </c>
      <c r="AG151" s="86">
        <f>IF(M151="",0,IF(LEFT(M151,1)="-",(IF(ABS(M151)&gt;9,(ABS(M151)+2),11)),M151))</f>
        <v>11</v>
      </c>
      <c r="AH151" s="85">
        <f>IF(O151="",0,IF(LEFT(O151,1)="-",ABS(O151),(IF(O151&gt;9,O151+2,11))))</f>
        <v>11</v>
      </c>
      <c r="AI151" s="86">
        <f>IF(O151="",0,IF(LEFT(O151,1)="-",(IF(ABS(O151)&gt;9,(ABS(O151)+2),11)),O151))</f>
        <v>9</v>
      </c>
    </row>
    <row r="152" spans="2:35" ht="17.25" customHeight="1" thickBot="1">
      <c r="B152" s="147" t="s">
        <v>81</v>
      </c>
      <c r="C152" s="160" t="str">
        <f>IF(C139&gt;"",C139,"")</f>
        <v>Anton Nurmiaho</v>
      </c>
      <c r="D152" s="161" t="str">
        <f>IF(C140&gt;"",C140,"")</f>
        <v>Samu Leskinen</v>
      </c>
      <c r="E152" s="162"/>
      <c r="F152" s="163"/>
      <c r="G152" s="525">
        <v>9</v>
      </c>
      <c r="H152" s="526"/>
      <c r="I152" s="525">
        <v>12</v>
      </c>
      <c r="J152" s="526"/>
      <c r="K152" s="525">
        <v>11</v>
      </c>
      <c r="L152" s="526"/>
      <c r="M152" s="525"/>
      <c r="N152" s="526"/>
      <c r="O152" s="525"/>
      <c r="P152" s="526"/>
      <c r="Q152" s="151">
        <f t="shared" si="103"/>
        <v>3</v>
      </c>
      <c r="R152" s="152">
        <f t="shared" si="104"/>
        <v>0</v>
      </c>
      <c r="S152" s="83"/>
      <c r="T152" s="100"/>
      <c r="U152" s="145"/>
      <c r="V152" s="157">
        <f t="shared" si="91"/>
        <v>38</v>
      </c>
      <c r="W152" s="158">
        <f t="shared" si="91"/>
        <v>32</v>
      </c>
      <c r="X152" s="159">
        <f t="shared" si="92"/>
        <v>6</v>
      </c>
      <c r="Z152" s="85">
        <f t="shared" si="93"/>
        <v>11</v>
      </c>
      <c r="AA152" s="86">
        <f>IF(G152="",0,IF(LEFT(G152,1)="-",(IF(ABS(G152)&gt;9,(ABS(G152)+2),11)),G152))</f>
        <v>9</v>
      </c>
      <c r="AB152" s="85">
        <f t="shared" si="95"/>
        <v>14</v>
      </c>
      <c r="AC152" s="86">
        <f>IF(I152="",0,IF(LEFT(I152,1)="-",(IF(ABS(I152)&gt;9,(ABS(I152)+2),11)),I152))</f>
        <v>12</v>
      </c>
      <c r="AD152" s="85">
        <f t="shared" si="97"/>
        <v>13</v>
      </c>
      <c r="AE152" s="86">
        <f>IF(K152="",0,IF(LEFT(K152,1)="-",(IF(ABS(K152)&gt;9,(ABS(K152)+2),11)),K152))</f>
        <v>11</v>
      </c>
      <c r="AF152" s="85">
        <f t="shared" si="99"/>
        <v>0</v>
      </c>
      <c r="AG152" s="86">
        <f>IF(M152="",0,IF(LEFT(M152,1)="-",(IF(ABS(M152)&gt;9,(ABS(M152)+2),11)),M152))</f>
        <v>0</v>
      </c>
      <c r="AH152" s="85">
        <f>IF(O152="",0,IF(LEFT(O152,1)="-",ABS(O152),(IF(O152&gt;9,O152+2,11))))</f>
        <v>0</v>
      </c>
      <c r="AI152" s="86">
        <f>IF(O152="",0,IF(LEFT(O152,1)="-",(IF(ABS(O152)&gt;9,(ABS(O152)+2),11)),O152))</f>
        <v>0</v>
      </c>
    </row>
    <row r="153" spans="2:35" ht="17.25" customHeight="1" thickBot="1">
      <c r="B153" s="164" t="s">
        <v>41</v>
      </c>
      <c r="C153" s="90" t="str">
        <f>IF(C137&gt;"",C137,"")</f>
        <v>Toni Pitkänen</v>
      </c>
      <c r="D153" s="91" t="str">
        <f>IF(C138&gt;"",C138,"")</f>
        <v>Niko Pihajoki</v>
      </c>
      <c r="E153" s="165"/>
      <c r="F153" s="166"/>
      <c r="G153" s="523">
        <v>6</v>
      </c>
      <c r="H153" s="524"/>
      <c r="I153" s="523">
        <v>9</v>
      </c>
      <c r="J153" s="524"/>
      <c r="K153" s="523">
        <v>-8</v>
      </c>
      <c r="L153" s="524"/>
      <c r="M153" s="523">
        <v>8</v>
      </c>
      <c r="N153" s="524"/>
      <c r="O153" s="523"/>
      <c r="P153" s="524"/>
      <c r="Q153" s="167">
        <f t="shared" si="103"/>
        <v>3</v>
      </c>
      <c r="R153" s="168">
        <f t="shared" si="104"/>
        <v>1</v>
      </c>
      <c r="S153" s="96"/>
      <c r="T153" s="169"/>
      <c r="U153" s="145"/>
      <c r="V153" s="170">
        <f t="shared" si="91"/>
        <v>41</v>
      </c>
      <c r="W153" s="171">
        <f t="shared" si="91"/>
        <v>34</v>
      </c>
      <c r="X153" s="172">
        <f t="shared" si="92"/>
        <v>7</v>
      </c>
      <c r="Z153" s="85">
        <f t="shared" si="93"/>
        <v>11</v>
      </c>
      <c r="AA153" s="86">
        <f>IF(G153="",0,IF(LEFT(G153,1)="-",(IF(ABS(G153)&gt;9,(ABS(G153)+2),11)),G153))</f>
        <v>6</v>
      </c>
      <c r="AB153" s="85">
        <f t="shared" si="95"/>
        <v>11</v>
      </c>
      <c r="AC153" s="86">
        <f>IF(I153="",0,IF(LEFT(I153,1)="-",(IF(ABS(I153)&gt;9,(ABS(I153)+2),11)),I153))</f>
        <v>9</v>
      </c>
      <c r="AD153" s="85">
        <f t="shared" si="97"/>
        <v>8</v>
      </c>
      <c r="AE153" s="86">
        <f>IF(K153="",0,IF(LEFT(K153,1)="-",(IF(ABS(K153)&gt;9,(ABS(K153)+2),11)),K153))</f>
        <v>11</v>
      </c>
      <c r="AF153" s="85">
        <f t="shared" si="99"/>
        <v>11</v>
      </c>
      <c r="AG153" s="86">
        <f>IF(M153="",0,IF(LEFT(M153,1)="-",(IF(ABS(M153)&gt;9,(ABS(M153)+2),11)),M153))</f>
        <v>8</v>
      </c>
      <c r="AH153" s="85">
        <f>IF(O153="",0,IF(LEFT(O153,1)="-",ABS(O153),(IF(O153&gt;9,O153+2,11))))</f>
        <v>0</v>
      </c>
      <c r="AI153" s="86">
        <f>IF(O153="",0,IF(LEFT(O153,1)="-",(IF(ABS(O153)&gt;9,(ABS(O153)+2),11)),O153))</f>
        <v>0</v>
      </c>
    </row>
    <row r="154" ht="12.75" customHeight="1" thickTop="1"/>
  </sheetData>
  <mergeCells count="525">
    <mergeCell ref="K1:N1"/>
    <mergeCell ref="O1:Q1"/>
    <mergeCell ref="R1:T1"/>
    <mergeCell ref="E2:G2"/>
    <mergeCell ref="H2:J2"/>
    <mergeCell ref="K2:N2"/>
    <mergeCell ref="R2:T2"/>
    <mergeCell ref="E3:F3"/>
    <mergeCell ref="G3:H3"/>
    <mergeCell ref="I3:J3"/>
    <mergeCell ref="K3:L3"/>
    <mergeCell ref="M3:N3"/>
    <mergeCell ref="S3:T3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O10:P10"/>
    <mergeCell ref="G11:H11"/>
    <mergeCell ref="I11:J11"/>
    <mergeCell ref="K11:L11"/>
    <mergeCell ref="M11:N11"/>
    <mergeCell ref="O11:P11"/>
    <mergeCell ref="G10:H10"/>
    <mergeCell ref="I10:J10"/>
    <mergeCell ref="K10:L10"/>
    <mergeCell ref="M10:N10"/>
    <mergeCell ref="O12:P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K17:N17"/>
    <mergeCell ref="O17:Q17"/>
    <mergeCell ref="R17:T17"/>
    <mergeCell ref="E18:G18"/>
    <mergeCell ref="H18:J18"/>
    <mergeCell ref="K18:N18"/>
    <mergeCell ref="R18:T18"/>
    <mergeCell ref="E19:F19"/>
    <mergeCell ref="G19:H19"/>
    <mergeCell ref="I19:J19"/>
    <mergeCell ref="K19:L19"/>
    <mergeCell ref="M19:N19"/>
    <mergeCell ref="S19:T19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O26:P26"/>
    <mergeCell ref="G27:H27"/>
    <mergeCell ref="I27:J27"/>
    <mergeCell ref="K27:L27"/>
    <mergeCell ref="M27:N27"/>
    <mergeCell ref="O27:P27"/>
    <mergeCell ref="G26:H26"/>
    <mergeCell ref="I26:J26"/>
    <mergeCell ref="K26:L26"/>
    <mergeCell ref="M26:N26"/>
    <mergeCell ref="O28:P28"/>
    <mergeCell ref="G29:H29"/>
    <mergeCell ref="I29:J29"/>
    <mergeCell ref="K29:L29"/>
    <mergeCell ref="M29:N29"/>
    <mergeCell ref="O29:P29"/>
    <mergeCell ref="G28:H28"/>
    <mergeCell ref="I28:J28"/>
    <mergeCell ref="K28:L28"/>
    <mergeCell ref="M28:N28"/>
    <mergeCell ref="O30:P30"/>
    <mergeCell ref="G31:H31"/>
    <mergeCell ref="I31:J31"/>
    <mergeCell ref="K31:L31"/>
    <mergeCell ref="M31:N31"/>
    <mergeCell ref="O31:P31"/>
    <mergeCell ref="G30:H30"/>
    <mergeCell ref="I30:J30"/>
    <mergeCell ref="K30:L30"/>
    <mergeCell ref="M30:N30"/>
    <mergeCell ref="K33:N33"/>
    <mergeCell ref="O33:Q33"/>
    <mergeCell ref="R33:T33"/>
    <mergeCell ref="E34:G34"/>
    <mergeCell ref="H34:J34"/>
    <mergeCell ref="K34:N34"/>
    <mergeCell ref="R34:T34"/>
    <mergeCell ref="E35:F35"/>
    <mergeCell ref="G35:H35"/>
    <mergeCell ref="I35:J35"/>
    <mergeCell ref="K35:L35"/>
    <mergeCell ref="M35:N35"/>
    <mergeCell ref="S35:T35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O42:P42"/>
    <mergeCell ref="G43:H43"/>
    <mergeCell ref="I43:J43"/>
    <mergeCell ref="K43:L43"/>
    <mergeCell ref="M43:N43"/>
    <mergeCell ref="O43:P43"/>
    <mergeCell ref="G42:H42"/>
    <mergeCell ref="I42:J42"/>
    <mergeCell ref="K42:L42"/>
    <mergeCell ref="M42:N42"/>
    <mergeCell ref="O44:P44"/>
    <mergeCell ref="G45:H45"/>
    <mergeCell ref="I45:J45"/>
    <mergeCell ref="K45:L45"/>
    <mergeCell ref="M45:N45"/>
    <mergeCell ref="O45:P45"/>
    <mergeCell ref="G44:H44"/>
    <mergeCell ref="I44:J44"/>
    <mergeCell ref="K44:L44"/>
    <mergeCell ref="M44:N44"/>
    <mergeCell ref="O46:P46"/>
    <mergeCell ref="G47:H47"/>
    <mergeCell ref="I47:J47"/>
    <mergeCell ref="K47:L47"/>
    <mergeCell ref="M47:N47"/>
    <mergeCell ref="O47:P47"/>
    <mergeCell ref="G46:H46"/>
    <mergeCell ref="I46:J46"/>
    <mergeCell ref="K46:L46"/>
    <mergeCell ref="M46:N46"/>
    <mergeCell ref="K49:N49"/>
    <mergeCell ref="O49:Q49"/>
    <mergeCell ref="R49:T49"/>
    <mergeCell ref="E50:G50"/>
    <mergeCell ref="H50:J50"/>
    <mergeCell ref="K50:N50"/>
    <mergeCell ref="R50:T50"/>
    <mergeCell ref="E51:F51"/>
    <mergeCell ref="G51:H51"/>
    <mergeCell ref="I51:J51"/>
    <mergeCell ref="K51:L51"/>
    <mergeCell ref="M51:N51"/>
    <mergeCell ref="S51:T51"/>
    <mergeCell ref="S52:T52"/>
    <mergeCell ref="S53:T53"/>
    <mergeCell ref="S54:T54"/>
    <mergeCell ref="S55:T55"/>
    <mergeCell ref="G57:H57"/>
    <mergeCell ref="I57:J57"/>
    <mergeCell ref="K57:L57"/>
    <mergeCell ref="M57:N57"/>
    <mergeCell ref="O57:P57"/>
    <mergeCell ref="Q57:R57"/>
    <mergeCell ref="O58:P58"/>
    <mergeCell ref="G59:H59"/>
    <mergeCell ref="I59:J59"/>
    <mergeCell ref="K59:L59"/>
    <mergeCell ref="M59:N59"/>
    <mergeCell ref="O59:P59"/>
    <mergeCell ref="G58:H58"/>
    <mergeCell ref="I58:J58"/>
    <mergeCell ref="K58:L58"/>
    <mergeCell ref="M58:N58"/>
    <mergeCell ref="O60:P60"/>
    <mergeCell ref="G61:H61"/>
    <mergeCell ref="I61:J61"/>
    <mergeCell ref="K61:L61"/>
    <mergeCell ref="M61:N61"/>
    <mergeCell ref="O61:P61"/>
    <mergeCell ref="G60:H60"/>
    <mergeCell ref="I60:J60"/>
    <mergeCell ref="K60:L60"/>
    <mergeCell ref="M60:N60"/>
    <mergeCell ref="O62:P62"/>
    <mergeCell ref="G63:H63"/>
    <mergeCell ref="I63:J63"/>
    <mergeCell ref="K63:L63"/>
    <mergeCell ref="M63:N63"/>
    <mergeCell ref="O63:P63"/>
    <mergeCell ref="G62:H62"/>
    <mergeCell ref="I62:J62"/>
    <mergeCell ref="K62:L62"/>
    <mergeCell ref="M62:N62"/>
    <mergeCell ref="K65:N65"/>
    <mergeCell ref="O65:Q65"/>
    <mergeCell ref="R65:T65"/>
    <mergeCell ref="E66:G66"/>
    <mergeCell ref="H66:J66"/>
    <mergeCell ref="K66:N66"/>
    <mergeCell ref="R66:T66"/>
    <mergeCell ref="E67:F67"/>
    <mergeCell ref="G67:H67"/>
    <mergeCell ref="I67:J67"/>
    <mergeCell ref="K67:L67"/>
    <mergeCell ref="M67:N67"/>
    <mergeCell ref="S67:T67"/>
    <mergeCell ref="S68:T68"/>
    <mergeCell ref="S69:T69"/>
    <mergeCell ref="S70:T70"/>
    <mergeCell ref="S71:T71"/>
    <mergeCell ref="G73:H73"/>
    <mergeCell ref="I73:J73"/>
    <mergeCell ref="K73:L73"/>
    <mergeCell ref="M73:N73"/>
    <mergeCell ref="O73:P73"/>
    <mergeCell ref="Q73:R73"/>
    <mergeCell ref="O74:P74"/>
    <mergeCell ref="G75:H75"/>
    <mergeCell ref="I75:J75"/>
    <mergeCell ref="K75:L75"/>
    <mergeCell ref="M75:N75"/>
    <mergeCell ref="O75:P75"/>
    <mergeCell ref="G74:H74"/>
    <mergeCell ref="I74:J74"/>
    <mergeCell ref="K74:L74"/>
    <mergeCell ref="M74:N74"/>
    <mergeCell ref="O76:P76"/>
    <mergeCell ref="G77:H77"/>
    <mergeCell ref="I77:J77"/>
    <mergeCell ref="K77:L77"/>
    <mergeCell ref="M77:N77"/>
    <mergeCell ref="O77:P77"/>
    <mergeCell ref="G76:H76"/>
    <mergeCell ref="I76:J76"/>
    <mergeCell ref="K76:L76"/>
    <mergeCell ref="M76:N76"/>
    <mergeCell ref="O78:P78"/>
    <mergeCell ref="G79:H79"/>
    <mergeCell ref="I79:J79"/>
    <mergeCell ref="K79:L79"/>
    <mergeCell ref="M79:N79"/>
    <mergeCell ref="O79:P79"/>
    <mergeCell ref="G78:H78"/>
    <mergeCell ref="I78:J78"/>
    <mergeCell ref="K78:L78"/>
    <mergeCell ref="M78:N78"/>
    <mergeCell ref="K81:N81"/>
    <mergeCell ref="O81:Q81"/>
    <mergeCell ref="R81:T81"/>
    <mergeCell ref="E82:G82"/>
    <mergeCell ref="H82:J82"/>
    <mergeCell ref="K82:N82"/>
    <mergeCell ref="R82:T82"/>
    <mergeCell ref="E83:F83"/>
    <mergeCell ref="G83:H83"/>
    <mergeCell ref="I83:J83"/>
    <mergeCell ref="K83:L83"/>
    <mergeCell ref="M83:N83"/>
    <mergeCell ref="S83:T83"/>
    <mergeCell ref="S84:T84"/>
    <mergeCell ref="S85:T85"/>
    <mergeCell ref="S86:T86"/>
    <mergeCell ref="S87:T87"/>
    <mergeCell ref="G89:H89"/>
    <mergeCell ref="I89:J89"/>
    <mergeCell ref="K89:L89"/>
    <mergeCell ref="M89:N89"/>
    <mergeCell ref="O89:P89"/>
    <mergeCell ref="Q89:R89"/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  <mergeCell ref="O92:P92"/>
    <mergeCell ref="G93:H93"/>
    <mergeCell ref="I93:J93"/>
    <mergeCell ref="K93:L93"/>
    <mergeCell ref="M93:N93"/>
    <mergeCell ref="O93:P93"/>
    <mergeCell ref="G92:H92"/>
    <mergeCell ref="I92:J92"/>
    <mergeCell ref="K92:L92"/>
    <mergeCell ref="M92:N92"/>
    <mergeCell ref="O94:P94"/>
    <mergeCell ref="G95:H95"/>
    <mergeCell ref="I95:J95"/>
    <mergeCell ref="K95:L95"/>
    <mergeCell ref="M95:N95"/>
    <mergeCell ref="O95:P95"/>
    <mergeCell ref="G94:H94"/>
    <mergeCell ref="I94:J94"/>
    <mergeCell ref="K94:L94"/>
    <mergeCell ref="M94:N94"/>
    <mergeCell ref="K97:N97"/>
    <mergeCell ref="O97:Q97"/>
    <mergeCell ref="R97:T97"/>
    <mergeCell ref="E98:G98"/>
    <mergeCell ref="H98:J98"/>
    <mergeCell ref="K98:N98"/>
    <mergeCell ref="R98:T98"/>
    <mergeCell ref="E99:F99"/>
    <mergeCell ref="G99:H99"/>
    <mergeCell ref="I99:J99"/>
    <mergeCell ref="K99:L99"/>
    <mergeCell ref="S101:T101"/>
    <mergeCell ref="S102:T102"/>
    <mergeCell ref="S103:T103"/>
    <mergeCell ref="M99:N99"/>
    <mergeCell ref="S99:T99"/>
    <mergeCell ref="S100:T100"/>
    <mergeCell ref="O107:P107"/>
    <mergeCell ref="G106:H106"/>
    <mergeCell ref="I106:J106"/>
    <mergeCell ref="K106:L106"/>
    <mergeCell ref="M106:N106"/>
    <mergeCell ref="G107:H107"/>
    <mergeCell ref="I107:J107"/>
    <mergeCell ref="K107:L107"/>
    <mergeCell ref="M107:N107"/>
    <mergeCell ref="G108:H108"/>
    <mergeCell ref="I108:J108"/>
    <mergeCell ref="K108:L108"/>
    <mergeCell ref="M108:N108"/>
    <mergeCell ref="G109:H109"/>
    <mergeCell ref="I109:J109"/>
    <mergeCell ref="K109:L109"/>
    <mergeCell ref="M109:N109"/>
    <mergeCell ref="G110:H110"/>
    <mergeCell ref="I110:J110"/>
    <mergeCell ref="K110:L110"/>
    <mergeCell ref="M110:N110"/>
    <mergeCell ref="G111:H111"/>
    <mergeCell ref="I111:J111"/>
    <mergeCell ref="K111:L111"/>
    <mergeCell ref="M111:N111"/>
    <mergeCell ref="S119:T119"/>
    <mergeCell ref="S117:T117"/>
    <mergeCell ref="S118:T118"/>
    <mergeCell ref="G115:H115"/>
    <mergeCell ref="I115:J115"/>
    <mergeCell ref="K115:L115"/>
    <mergeCell ref="M115:N115"/>
    <mergeCell ref="G125:H125"/>
    <mergeCell ref="I125:J125"/>
    <mergeCell ref="K125:L125"/>
    <mergeCell ref="S120:T120"/>
    <mergeCell ref="Q122:R122"/>
    <mergeCell ref="G122:H122"/>
    <mergeCell ref="I122:J122"/>
    <mergeCell ref="K122:L122"/>
    <mergeCell ref="M122:N122"/>
    <mergeCell ref="G123:H123"/>
    <mergeCell ref="O128:P128"/>
    <mergeCell ref="G127:H127"/>
    <mergeCell ref="I127:J127"/>
    <mergeCell ref="K127:L127"/>
    <mergeCell ref="M127:N127"/>
    <mergeCell ref="O127:P127"/>
    <mergeCell ref="K129:L129"/>
    <mergeCell ref="M129:N129"/>
    <mergeCell ref="G128:H128"/>
    <mergeCell ref="I128:J128"/>
    <mergeCell ref="K128:L128"/>
    <mergeCell ref="M128:N128"/>
    <mergeCell ref="K131:L131"/>
    <mergeCell ref="M131:N131"/>
    <mergeCell ref="O129:P129"/>
    <mergeCell ref="G130:H130"/>
    <mergeCell ref="I130:J130"/>
    <mergeCell ref="K130:L130"/>
    <mergeCell ref="M130:N130"/>
    <mergeCell ref="O130:P130"/>
    <mergeCell ref="G129:H129"/>
    <mergeCell ref="I129:J129"/>
    <mergeCell ref="K135:N135"/>
    <mergeCell ref="O135:Q135"/>
    <mergeCell ref="O131:P131"/>
    <mergeCell ref="G132:H132"/>
    <mergeCell ref="I132:J132"/>
    <mergeCell ref="K132:L132"/>
    <mergeCell ref="M132:N132"/>
    <mergeCell ref="O132:P132"/>
    <mergeCell ref="G131:H131"/>
    <mergeCell ref="I131:J131"/>
    <mergeCell ref="O146:P146"/>
    <mergeCell ref="O152:P152"/>
    <mergeCell ref="O153:P153"/>
    <mergeCell ref="O147:P147"/>
    <mergeCell ref="O148:P148"/>
    <mergeCell ref="O149:P149"/>
    <mergeCell ref="Q105:R105"/>
    <mergeCell ref="K113:N113"/>
    <mergeCell ref="O113:Q113"/>
    <mergeCell ref="R113:T113"/>
    <mergeCell ref="O105:P105"/>
    <mergeCell ref="O110:P110"/>
    <mergeCell ref="O111:P111"/>
    <mergeCell ref="O108:P108"/>
    <mergeCell ref="O109:P109"/>
    <mergeCell ref="O106:P106"/>
    <mergeCell ref="R114:T114"/>
    <mergeCell ref="E115:F115"/>
    <mergeCell ref="S115:T115"/>
    <mergeCell ref="S116:T116"/>
    <mergeCell ref="E114:G114"/>
    <mergeCell ref="H114:J114"/>
    <mergeCell ref="K114:N114"/>
    <mergeCell ref="O114:Q114"/>
    <mergeCell ref="Q115:R115"/>
    <mergeCell ref="M126:N126"/>
    <mergeCell ref="I123:J123"/>
    <mergeCell ref="K123:L123"/>
    <mergeCell ref="M123:N123"/>
    <mergeCell ref="I124:J124"/>
    <mergeCell ref="K124:L124"/>
    <mergeCell ref="M124:N124"/>
    <mergeCell ref="O145:P145"/>
    <mergeCell ref="G143:H143"/>
    <mergeCell ref="I143:J143"/>
    <mergeCell ref="K143:L143"/>
    <mergeCell ref="M143:N143"/>
    <mergeCell ref="G144:H144"/>
    <mergeCell ref="I144:J144"/>
    <mergeCell ref="K144:L144"/>
    <mergeCell ref="M144:N144"/>
    <mergeCell ref="O144:P144"/>
    <mergeCell ref="G146:H146"/>
    <mergeCell ref="I146:J146"/>
    <mergeCell ref="K146:L146"/>
    <mergeCell ref="M145:N145"/>
    <mergeCell ref="G105:H105"/>
    <mergeCell ref="I105:J105"/>
    <mergeCell ref="K105:L105"/>
    <mergeCell ref="G145:H145"/>
    <mergeCell ref="I145:J145"/>
    <mergeCell ref="K145:L145"/>
    <mergeCell ref="G126:H126"/>
    <mergeCell ref="I126:J126"/>
    <mergeCell ref="K126:L126"/>
    <mergeCell ref="G124:H124"/>
    <mergeCell ref="M105:N105"/>
    <mergeCell ref="V122:W122"/>
    <mergeCell ref="K134:N134"/>
    <mergeCell ref="O134:Q134"/>
    <mergeCell ref="R134:T134"/>
    <mergeCell ref="M125:N125"/>
    <mergeCell ref="O125:P125"/>
    <mergeCell ref="O126:P126"/>
    <mergeCell ref="O123:P123"/>
    <mergeCell ref="O124:P124"/>
    <mergeCell ref="O122:P122"/>
    <mergeCell ref="R135:T135"/>
    <mergeCell ref="E136:F136"/>
    <mergeCell ref="Q136:R136"/>
    <mergeCell ref="S136:T136"/>
    <mergeCell ref="E135:G135"/>
    <mergeCell ref="H135:J135"/>
    <mergeCell ref="G136:H136"/>
    <mergeCell ref="I136:J136"/>
    <mergeCell ref="K136:L136"/>
    <mergeCell ref="M136:N136"/>
    <mergeCell ref="S137:T137"/>
    <mergeCell ref="S138:T138"/>
    <mergeCell ref="S139:T139"/>
    <mergeCell ref="S140:T140"/>
    <mergeCell ref="S141:T141"/>
    <mergeCell ref="O143:P143"/>
    <mergeCell ref="Q143:R143"/>
    <mergeCell ref="V143:W143"/>
    <mergeCell ref="M146:N146"/>
    <mergeCell ref="G148:H148"/>
    <mergeCell ref="I148:J148"/>
    <mergeCell ref="K148:L148"/>
    <mergeCell ref="M148:N148"/>
    <mergeCell ref="M147:N147"/>
    <mergeCell ref="G147:H147"/>
    <mergeCell ref="I147:J147"/>
    <mergeCell ref="K147:L147"/>
    <mergeCell ref="G149:H149"/>
    <mergeCell ref="I149:J149"/>
    <mergeCell ref="K149:L149"/>
    <mergeCell ref="M149:N149"/>
    <mergeCell ref="K150:L150"/>
    <mergeCell ref="M150:N150"/>
    <mergeCell ref="O150:P150"/>
    <mergeCell ref="G151:H151"/>
    <mergeCell ref="I151:J151"/>
    <mergeCell ref="K151:L151"/>
    <mergeCell ref="M151:N151"/>
    <mergeCell ref="O151:P151"/>
    <mergeCell ref="G150:H150"/>
    <mergeCell ref="I150:J150"/>
    <mergeCell ref="G152:H152"/>
    <mergeCell ref="I152:J152"/>
    <mergeCell ref="K152:L152"/>
    <mergeCell ref="M152:N152"/>
    <mergeCell ref="G153:H153"/>
    <mergeCell ref="I153:J153"/>
    <mergeCell ref="K153:L153"/>
    <mergeCell ref="M153:N153"/>
  </mergeCells>
  <printOptions/>
  <pageMargins left="0.43" right="0.27" top="0.38" bottom="0.28" header="0.17" footer="0.19"/>
  <pageSetup fitToHeight="3" horizontalDpi="600" verticalDpi="600" orientation="portrait" paperSize="9" scale="83" r:id="rId1"/>
  <rowBreaks count="2" manualBreakCount="2">
    <brk id="48" max="20" man="1"/>
    <brk id="96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9"/>
  <dimension ref="A1:O241"/>
  <sheetViews>
    <sheetView workbookViewId="0" topLeftCell="A205">
      <selection activeCell="F222" sqref="F222"/>
    </sheetView>
  </sheetViews>
  <sheetFormatPr defaultColWidth="9.140625" defaultRowHeight="12.75"/>
  <cols>
    <col min="1" max="1" width="1.8515625" style="357" customWidth="1"/>
    <col min="2" max="2" width="6.28125" style="357" customWidth="1"/>
    <col min="3" max="3" width="18.57421875" style="357" customWidth="1"/>
    <col min="4" max="4" width="19.421875" style="357" customWidth="1"/>
    <col min="5" max="5" width="2.421875" style="357" customWidth="1"/>
    <col min="6" max="6" width="6.00390625" style="357" customWidth="1"/>
    <col min="7" max="7" width="6.28125" style="357" customWidth="1"/>
    <col min="8" max="8" width="6.140625" style="357" customWidth="1"/>
    <col min="9" max="10" width="6.00390625" style="357" customWidth="1"/>
    <col min="11" max="11" width="3.7109375" style="357" customWidth="1"/>
    <col min="12" max="12" width="3.8515625" style="357" customWidth="1"/>
    <col min="13" max="13" width="3.7109375" style="357" customWidth="1"/>
    <col min="14" max="14" width="3.57421875" style="357" customWidth="1"/>
    <col min="15" max="15" width="1.1484375" style="357" customWidth="1"/>
    <col min="16" max="16" width="10.8515625" style="357" customWidth="1"/>
    <col min="17" max="16384" width="11.421875" style="357" customWidth="1"/>
  </cols>
  <sheetData>
    <row r="1" spans="1:15" ht="15.75" customHeight="1" thickTop="1">
      <c r="A1" s="352"/>
      <c r="B1" s="353"/>
      <c r="C1" s="354"/>
      <c r="D1" s="355"/>
      <c r="E1" s="355"/>
      <c r="F1" s="652" t="s">
        <v>219</v>
      </c>
      <c r="G1" s="653"/>
      <c r="H1" s="654" t="s">
        <v>126</v>
      </c>
      <c r="I1" s="655"/>
      <c r="J1" s="655"/>
      <c r="K1" s="655"/>
      <c r="L1" s="655"/>
      <c r="M1" s="655"/>
      <c r="N1" s="656"/>
      <c r="O1" s="356"/>
    </row>
    <row r="2" spans="1:15" ht="15.75" customHeight="1">
      <c r="A2" s="356"/>
      <c r="B2" s="358"/>
      <c r="C2" s="359" t="s">
        <v>220</v>
      </c>
      <c r="D2" s="360"/>
      <c r="E2" s="360"/>
      <c r="F2" s="657" t="s">
        <v>221</v>
      </c>
      <c r="G2" s="658"/>
      <c r="H2" s="659" t="s">
        <v>4</v>
      </c>
      <c r="I2" s="660"/>
      <c r="J2" s="661"/>
      <c r="K2" s="643"/>
      <c r="L2" s="643"/>
      <c r="M2" s="643"/>
      <c r="N2" s="644"/>
      <c r="O2" s="361"/>
    </row>
    <row r="3" spans="1:15" ht="15.75">
      <c r="A3" s="356"/>
      <c r="B3" s="361"/>
      <c r="C3" s="358" t="s">
        <v>222</v>
      </c>
      <c r="D3" s="360"/>
      <c r="E3" s="360"/>
      <c r="F3" s="640" t="s">
        <v>223</v>
      </c>
      <c r="G3" s="641"/>
      <c r="H3" s="642" t="s">
        <v>224</v>
      </c>
      <c r="I3" s="643"/>
      <c r="J3" s="643"/>
      <c r="K3" s="642" t="s">
        <v>225</v>
      </c>
      <c r="L3" s="643"/>
      <c r="M3" s="643"/>
      <c r="N3" s="644"/>
      <c r="O3" s="361"/>
    </row>
    <row r="4" spans="1:15" ht="17.25" customHeight="1" thickBot="1">
      <c r="A4" s="356"/>
      <c r="B4" s="362"/>
      <c r="D4" s="361"/>
      <c r="E4" s="360"/>
      <c r="F4" s="645" t="s">
        <v>226</v>
      </c>
      <c r="G4" s="646"/>
      <c r="H4" s="647">
        <v>40614</v>
      </c>
      <c r="I4" s="648"/>
      <c r="J4" s="648"/>
      <c r="K4" s="363" t="s">
        <v>227</v>
      </c>
      <c r="L4" s="649">
        <v>0.4166666666666667</v>
      </c>
      <c r="M4" s="650"/>
      <c r="N4" s="651"/>
      <c r="O4" s="361"/>
    </row>
    <row r="5" spans="1:15" ht="9" customHeight="1" thickTop="1">
      <c r="A5" s="356"/>
      <c r="B5" s="361"/>
      <c r="C5" s="364"/>
      <c r="D5" s="360"/>
      <c r="E5" s="360"/>
      <c r="F5" s="360"/>
      <c r="G5" s="365"/>
      <c r="H5" s="366"/>
      <c r="I5" s="366"/>
      <c r="J5" s="367"/>
      <c r="K5" s="368"/>
      <c r="L5" s="368"/>
      <c r="M5" s="368"/>
      <c r="N5" s="369"/>
      <c r="O5" s="361"/>
    </row>
    <row r="6" spans="1:15" ht="16.5" thickBot="1">
      <c r="A6" s="370"/>
      <c r="B6" s="371" t="s">
        <v>205</v>
      </c>
      <c r="C6" s="631" t="s">
        <v>207</v>
      </c>
      <c r="D6" s="632"/>
      <c r="E6" s="372"/>
      <c r="F6" s="373" t="s">
        <v>205</v>
      </c>
      <c r="G6" s="633" t="s">
        <v>61</v>
      </c>
      <c r="H6" s="634"/>
      <c r="I6" s="634"/>
      <c r="J6" s="634"/>
      <c r="K6" s="634"/>
      <c r="L6" s="634"/>
      <c r="M6" s="634"/>
      <c r="N6" s="635"/>
      <c r="O6" s="361"/>
    </row>
    <row r="7" spans="1:15" ht="15">
      <c r="A7" s="370"/>
      <c r="B7" s="374" t="s">
        <v>228</v>
      </c>
      <c r="C7" s="636" t="s">
        <v>55</v>
      </c>
      <c r="D7" s="637" t="s">
        <v>55</v>
      </c>
      <c r="E7" s="375"/>
      <c r="F7" s="376" t="s">
        <v>229</v>
      </c>
      <c r="G7" s="636" t="s">
        <v>70</v>
      </c>
      <c r="H7" s="638" t="s">
        <v>70</v>
      </c>
      <c r="I7" s="638" t="s">
        <v>70</v>
      </c>
      <c r="J7" s="638" t="s">
        <v>70</v>
      </c>
      <c r="K7" s="638" t="s">
        <v>70</v>
      </c>
      <c r="L7" s="638" t="s">
        <v>70</v>
      </c>
      <c r="M7" s="638" t="s">
        <v>70</v>
      </c>
      <c r="N7" s="639" t="s">
        <v>70</v>
      </c>
      <c r="O7" s="361"/>
    </row>
    <row r="8" spans="1:15" ht="15">
      <c r="A8" s="370"/>
      <c r="B8" s="377" t="s">
        <v>230</v>
      </c>
      <c r="C8" s="627" t="s">
        <v>86</v>
      </c>
      <c r="D8" s="628" t="s">
        <v>86</v>
      </c>
      <c r="E8" s="375"/>
      <c r="F8" s="378" t="s">
        <v>231</v>
      </c>
      <c r="G8" s="662" t="s">
        <v>232</v>
      </c>
      <c r="H8" s="629"/>
      <c r="I8" s="629"/>
      <c r="J8" s="629"/>
      <c r="K8" s="629"/>
      <c r="L8" s="629"/>
      <c r="M8" s="629"/>
      <c r="N8" s="630"/>
      <c r="O8" s="361"/>
    </row>
    <row r="9" spans="1:15" ht="15">
      <c r="A9" s="356"/>
      <c r="B9" s="377" t="s">
        <v>233</v>
      </c>
      <c r="C9" s="627" t="s">
        <v>91</v>
      </c>
      <c r="D9" s="628" t="s">
        <v>91</v>
      </c>
      <c r="E9" s="375"/>
      <c r="F9" s="379" t="s">
        <v>234</v>
      </c>
      <c r="G9" s="627" t="s">
        <v>60</v>
      </c>
      <c r="H9" s="629" t="s">
        <v>60</v>
      </c>
      <c r="I9" s="629" t="s">
        <v>60</v>
      </c>
      <c r="J9" s="629" t="s">
        <v>60</v>
      </c>
      <c r="K9" s="629" t="s">
        <v>60</v>
      </c>
      <c r="L9" s="629" t="s">
        <v>60</v>
      </c>
      <c r="M9" s="629" t="s">
        <v>60</v>
      </c>
      <c r="N9" s="630" t="s">
        <v>60</v>
      </c>
      <c r="O9" s="361"/>
    </row>
    <row r="10" spans="1:15" ht="14.25" customHeight="1">
      <c r="A10" s="356"/>
      <c r="B10" s="360"/>
      <c r="C10" s="360"/>
      <c r="D10" s="360"/>
      <c r="E10" s="360"/>
      <c r="F10" s="380" t="s">
        <v>235</v>
      </c>
      <c r="G10" s="364"/>
      <c r="H10" s="364"/>
      <c r="I10" s="364"/>
      <c r="J10" s="360"/>
      <c r="K10" s="360"/>
      <c r="L10" s="360"/>
      <c r="M10" s="381"/>
      <c r="N10" s="382"/>
      <c r="O10" s="361"/>
    </row>
    <row r="11" spans="1:15" ht="12.75" customHeight="1" thickBot="1">
      <c r="A11" s="356"/>
      <c r="B11" s="383" t="s">
        <v>236</v>
      </c>
      <c r="C11" s="360"/>
      <c r="D11" s="360"/>
      <c r="E11" s="360"/>
      <c r="F11" s="384" t="s">
        <v>237</v>
      </c>
      <c r="G11" s="384" t="s">
        <v>238</v>
      </c>
      <c r="H11" s="384" t="s">
        <v>239</v>
      </c>
      <c r="I11" s="384" t="s">
        <v>240</v>
      </c>
      <c r="J11" s="384" t="s">
        <v>241</v>
      </c>
      <c r="K11" s="620" t="s">
        <v>36</v>
      </c>
      <c r="L11" s="621"/>
      <c r="M11" s="384" t="s">
        <v>242</v>
      </c>
      <c r="N11" s="385" t="s">
        <v>14</v>
      </c>
      <c r="O11" s="361"/>
    </row>
    <row r="12" spans="1:15" ht="15" customHeight="1">
      <c r="A12" s="370"/>
      <c r="B12" s="386" t="s">
        <v>243</v>
      </c>
      <c r="C12" s="387" t="str">
        <f>IF(C7&gt;"",C7,"")</f>
        <v>Lauri Jalkanen</v>
      </c>
      <c r="D12" s="387" t="str">
        <f>IF(G7&gt;"",G7,"")</f>
        <v>Mikhail Kantonistov</v>
      </c>
      <c r="E12" s="387"/>
      <c r="F12" s="388">
        <v>-2</v>
      </c>
      <c r="G12" s="388">
        <v>-2</v>
      </c>
      <c r="H12" s="389">
        <v>-4</v>
      </c>
      <c r="I12" s="388"/>
      <c r="J12" s="388"/>
      <c r="K12" s="390">
        <f>IF(ISBLANK(F12),"",COUNTIF(F12:J12,"&gt;=0"))</f>
        <v>0</v>
      </c>
      <c r="L12" s="391">
        <f>IF(ISBLANK(F12),"",(IF(LEFT(F12,1)="-",1,0)+IF(LEFT(G12,1)="-",1,0)+IF(LEFT(H12,1)="-",1,0)+IF(LEFT(I12,1)="-",1,0)+IF(LEFT(J12,1)="-",1,0)))</f>
        <v>3</v>
      </c>
      <c r="M12" s="392">
        <f>IF(K12=3,1,"")</f>
      </c>
      <c r="N12" s="393">
        <f>IF(L12=3,1,"")</f>
        <v>1</v>
      </c>
      <c r="O12" s="361"/>
    </row>
    <row r="13" spans="1:15" ht="15" customHeight="1">
      <c r="A13" s="370"/>
      <c r="B13" s="394" t="s">
        <v>244</v>
      </c>
      <c r="C13" s="395" t="str">
        <f>IF(C8&gt;"",C8,"")</f>
        <v>Joonas Sopanen</v>
      </c>
      <c r="D13" s="395" t="str">
        <f>IF(G8&gt;"",G8,"")</f>
        <v>Johan Nyberg</v>
      </c>
      <c r="E13" s="395"/>
      <c r="F13" s="396">
        <v>-3</v>
      </c>
      <c r="G13" s="397">
        <v>-7</v>
      </c>
      <c r="H13" s="397">
        <v>-4</v>
      </c>
      <c r="I13" s="397"/>
      <c r="J13" s="397"/>
      <c r="K13" s="398">
        <f>IF(ISBLANK(F13),"",COUNTIF(F13:J13,"&gt;=0"))</f>
        <v>0</v>
      </c>
      <c r="L13" s="399">
        <f>IF(ISBLANK(F13),"",(IF(LEFT(F13,1)="-",1,0)+IF(LEFT(G13,1)="-",1,0)+IF(LEFT(H13,1)="-",1,0)+IF(LEFT(I13,1)="-",1,0)+IF(LEFT(J13,1)="-",1,0)))</f>
        <v>3</v>
      </c>
      <c r="M13" s="400">
        <f>IF(K13=3,1,"")</f>
      </c>
      <c r="N13" s="401">
        <f>IF(L13=3,1,"")</f>
        <v>1</v>
      </c>
      <c r="O13" s="361"/>
    </row>
    <row r="14" spans="1:15" ht="15" customHeight="1" thickBot="1">
      <c r="A14" s="370"/>
      <c r="B14" s="402" t="s">
        <v>245</v>
      </c>
      <c r="C14" s="403" t="str">
        <f>IF(C9&gt;"",C9,"")</f>
        <v>Eero Koivistoinen</v>
      </c>
      <c r="D14" s="403" t="str">
        <f>IF(G9&gt;"",G9,"")</f>
        <v>Jan Nyberg</v>
      </c>
      <c r="E14" s="403"/>
      <c r="F14" s="396">
        <v>-1</v>
      </c>
      <c r="G14" s="404">
        <v>-2</v>
      </c>
      <c r="H14" s="396">
        <v>-2</v>
      </c>
      <c r="I14" s="396"/>
      <c r="J14" s="396"/>
      <c r="K14" s="398">
        <f aca="true" t="shared" si="0" ref="K14:K20">IF(ISBLANK(F14),"",COUNTIF(F14:J14,"&gt;=0"))</f>
        <v>0</v>
      </c>
      <c r="L14" s="405">
        <f aca="true" t="shared" si="1" ref="L14:L20">IF(ISBLANK(F14),"",(IF(LEFT(F14,1)="-",1,0)+IF(LEFT(G14,1)="-",1,0)+IF(LEFT(H14,1)="-",1,0)+IF(LEFT(I14,1)="-",1,0)+IF(LEFT(J14,1)="-",1,0)))</f>
        <v>3</v>
      </c>
      <c r="M14" s="406">
        <f aca="true" t="shared" si="2" ref="M14:M20">IF(K14=3,1,"")</f>
      </c>
      <c r="N14" s="407">
        <f aca="true" t="shared" si="3" ref="N14:N20">IF(L14=3,1,"")</f>
        <v>1</v>
      </c>
      <c r="O14" s="361"/>
    </row>
    <row r="15" spans="1:15" ht="15" customHeight="1">
      <c r="A15" s="370"/>
      <c r="B15" s="408" t="s">
        <v>246</v>
      </c>
      <c r="C15" s="387" t="str">
        <f>IF(C8&gt;"",C8,"")</f>
        <v>Joonas Sopanen</v>
      </c>
      <c r="D15" s="387" t="str">
        <f>IF(G7&gt;"",G7,"")</f>
        <v>Mikhail Kantonistov</v>
      </c>
      <c r="E15" s="409"/>
      <c r="F15" s="410">
        <v>-1</v>
      </c>
      <c r="G15" s="411">
        <v>-1</v>
      </c>
      <c r="H15" s="410">
        <v>-1</v>
      </c>
      <c r="I15" s="410"/>
      <c r="J15" s="410"/>
      <c r="K15" s="390">
        <f t="shared" si="0"/>
        <v>0</v>
      </c>
      <c r="L15" s="391">
        <f t="shared" si="1"/>
        <v>3</v>
      </c>
      <c r="M15" s="392">
        <f t="shared" si="2"/>
      </c>
      <c r="N15" s="393">
        <f t="shared" si="3"/>
        <v>1</v>
      </c>
      <c r="O15" s="361"/>
    </row>
    <row r="16" spans="1:15" ht="15" customHeight="1">
      <c r="A16" s="370"/>
      <c r="B16" s="402" t="s">
        <v>247</v>
      </c>
      <c r="C16" s="395" t="str">
        <f>IF(C7&gt;"",C7,"")</f>
        <v>Lauri Jalkanen</v>
      </c>
      <c r="D16" s="395" t="str">
        <f>IF(G9&gt;"",G9,"")</f>
        <v>Jan Nyberg</v>
      </c>
      <c r="E16" s="403"/>
      <c r="F16" s="396">
        <v>-1</v>
      </c>
      <c r="G16" s="404">
        <v>-2</v>
      </c>
      <c r="H16" s="396">
        <v>-3</v>
      </c>
      <c r="I16" s="396"/>
      <c r="J16" s="396"/>
      <c r="K16" s="398">
        <f t="shared" si="0"/>
        <v>0</v>
      </c>
      <c r="L16" s="399">
        <f t="shared" si="1"/>
        <v>3</v>
      </c>
      <c r="M16" s="400">
        <f t="shared" si="2"/>
      </c>
      <c r="N16" s="401">
        <f t="shared" si="3"/>
        <v>1</v>
      </c>
      <c r="O16" s="361"/>
    </row>
    <row r="17" spans="1:15" ht="15" customHeight="1" thickBot="1">
      <c r="A17" s="370"/>
      <c r="B17" s="412" t="s">
        <v>248</v>
      </c>
      <c r="C17" s="413" t="str">
        <f>IF(C9&gt;"",C9,"")</f>
        <v>Eero Koivistoinen</v>
      </c>
      <c r="D17" s="413" t="str">
        <f>IF(G8&gt;"",G8,"")</f>
        <v>Johan Nyberg</v>
      </c>
      <c r="E17" s="413"/>
      <c r="F17" s="414"/>
      <c r="G17" s="415"/>
      <c r="H17" s="414"/>
      <c r="I17" s="414"/>
      <c r="J17" s="414"/>
      <c r="K17" s="416">
        <f t="shared" si="0"/>
      </c>
      <c r="L17" s="417">
        <f t="shared" si="1"/>
      </c>
      <c r="M17" s="418">
        <f t="shared" si="2"/>
      </c>
      <c r="N17" s="419">
        <f t="shared" si="3"/>
      </c>
      <c r="O17" s="361"/>
    </row>
    <row r="18" spans="1:15" ht="15" customHeight="1">
      <c r="A18" s="370"/>
      <c r="B18" s="420" t="s">
        <v>249</v>
      </c>
      <c r="C18" s="421" t="str">
        <f>IF(C8&gt;"",C8,"")</f>
        <v>Joonas Sopanen</v>
      </c>
      <c r="D18" s="421" t="str">
        <f>IF(G9&gt;"",G9,"")</f>
        <v>Jan Nyberg</v>
      </c>
      <c r="E18" s="422"/>
      <c r="F18" s="423"/>
      <c r="G18" s="423"/>
      <c r="H18" s="423"/>
      <c r="I18" s="423"/>
      <c r="J18" s="424"/>
      <c r="K18" s="425">
        <f t="shared" si="0"/>
      </c>
      <c r="L18" s="426">
        <f t="shared" si="1"/>
      </c>
      <c r="M18" s="427">
        <f t="shared" si="2"/>
      </c>
      <c r="N18" s="428">
        <f t="shared" si="3"/>
      </c>
      <c r="O18" s="361"/>
    </row>
    <row r="19" spans="1:15" ht="15" customHeight="1">
      <c r="A19" s="370"/>
      <c r="B19" s="394" t="s">
        <v>250</v>
      </c>
      <c r="C19" s="395" t="str">
        <f>IF(C9&gt;"",C9,"")</f>
        <v>Eero Koivistoinen</v>
      </c>
      <c r="D19" s="395" t="str">
        <f>IF(G7&gt;"",G7,"")</f>
        <v>Mikhail Kantonistov</v>
      </c>
      <c r="E19" s="429"/>
      <c r="F19" s="423"/>
      <c r="G19" s="397"/>
      <c r="H19" s="397"/>
      <c r="I19" s="397"/>
      <c r="J19" s="430"/>
      <c r="K19" s="398">
        <f t="shared" si="0"/>
      </c>
      <c r="L19" s="399">
        <f t="shared" si="1"/>
      </c>
      <c r="M19" s="400">
        <f t="shared" si="2"/>
      </c>
      <c r="N19" s="401">
        <f t="shared" si="3"/>
      </c>
      <c r="O19" s="361"/>
    </row>
    <row r="20" spans="1:15" ht="15" customHeight="1" thickBot="1">
      <c r="A20" s="370"/>
      <c r="B20" s="412" t="s">
        <v>251</v>
      </c>
      <c r="C20" s="413" t="str">
        <f>IF(C7&gt;"",C7,"")</f>
        <v>Lauri Jalkanen</v>
      </c>
      <c r="D20" s="413" t="str">
        <f>IF(G8&gt;"",G8,"")</f>
        <v>Johan Nyberg</v>
      </c>
      <c r="E20" s="431"/>
      <c r="F20" s="432"/>
      <c r="G20" s="414"/>
      <c r="H20" s="432"/>
      <c r="I20" s="414"/>
      <c r="J20" s="414"/>
      <c r="K20" s="416">
        <f t="shared" si="0"/>
      </c>
      <c r="L20" s="417">
        <f t="shared" si="1"/>
      </c>
      <c r="M20" s="418">
        <f t="shared" si="2"/>
      </c>
      <c r="N20" s="419">
        <f t="shared" si="3"/>
      </c>
      <c r="O20" s="361"/>
    </row>
    <row r="21" spans="1:15" ht="15.75" customHeight="1" thickBot="1">
      <c r="A21" s="356"/>
      <c r="B21" s="360"/>
      <c r="C21" s="360"/>
      <c r="D21" s="360"/>
      <c r="E21" s="360"/>
      <c r="F21" s="360"/>
      <c r="G21" s="360"/>
      <c r="H21" s="360"/>
      <c r="I21" s="622" t="s">
        <v>252</v>
      </c>
      <c r="J21" s="623"/>
      <c r="K21" s="433">
        <f>IF(ISBLANK(C7),"",SUM(K12:K20))</f>
        <v>0</v>
      </c>
      <c r="L21" s="434">
        <f>IF(ISBLANK(G7),"",SUM(L12:L20))</f>
        <v>15</v>
      </c>
      <c r="M21" s="435">
        <f>IF(ISBLANK(F12),"",SUM(M12:M20))</f>
        <v>0</v>
      </c>
      <c r="N21" s="436">
        <f>IF(ISBLANK(F12),"",SUM(N12:N20))</f>
        <v>5</v>
      </c>
      <c r="O21" s="361"/>
    </row>
    <row r="22" spans="1:15" ht="12" customHeight="1">
      <c r="A22" s="356"/>
      <c r="B22" s="437" t="s">
        <v>253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438"/>
      <c r="O22" s="361"/>
    </row>
    <row r="23" spans="1:15" ht="15">
      <c r="A23" s="356"/>
      <c r="B23" s="439" t="s">
        <v>254</v>
      </c>
      <c r="C23" s="439"/>
      <c r="D23" s="439" t="s">
        <v>255</v>
      </c>
      <c r="E23" s="359"/>
      <c r="F23" s="439"/>
      <c r="G23" s="439" t="s">
        <v>256</v>
      </c>
      <c r="H23" s="359"/>
      <c r="I23" s="439"/>
      <c r="J23" s="440" t="s">
        <v>257</v>
      </c>
      <c r="K23" s="361"/>
      <c r="L23" s="360"/>
      <c r="M23" s="360"/>
      <c r="N23" s="438"/>
      <c r="O23" s="361"/>
    </row>
    <row r="24" spans="1:15" ht="18.75" thickBot="1">
      <c r="A24" s="356"/>
      <c r="B24" s="360"/>
      <c r="C24" s="360"/>
      <c r="D24" s="360"/>
      <c r="E24" s="360"/>
      <c r="F24" s="360"/>
      <c r="G24" s="360"/>
      <c r="H24" s="360"/>
      <c r="I24" s="360"/>
      <c r="J24" s="624" t="str">
        <f>IF(M21=5,C6,IF(N21=5,G6,""))</f>
        <v>PT Espoo</v>
      </c>
      <c r="K24" s="625"/>
      <c r="L24" s="625"/>
      <c r="M24" s="625"/>
      <c r="N24" s="626"/>
      <c r="O24" s="361"/>
    </row>
    <row r="25" spans="1:15" ht="18.75" customHeight="1" thickBot="1">
      <c r="A25" s="441"/>
      <c r="B25" s="442"/>
      <c r="C25" s="442"/>
      <c r="D25" s="442"/>
      <c r="E25" s="442"/>
      <c r="F25" s="442"/>
      <c r="G25" s="442"/>
      <c r="H25" s="442"/>
      <c r="I25" s="442"/>
      <c r="J25" s="443"/>
      <c r="K25" s="443"/>
      <c r="L25" s="443"/>
      <c r="M25" s="443"/>
      <c r="N25" s="444"/>
      <c r="O25" s="356"/>
    </row>
    <row r="26" ht="15.75" thickTop="1">
      <c r="B26" s="445"/>
    </row>
    <row r="27" ht="15.75" thickBot="1"/>
    <row r="28" spans="1:14" ht="16.5" thickTop="1">
      <c r="A28" s="352"/>
      <c r="B28" s="353"/>
      <c r="C28" s="354"/>
      <c r="D28" s="355"/>
      <c r="E28" s="355"/>
      <c r="F28" s="652" t="s">
        <v>219</v>
      </c>
      <c r="G28" s="653"/>
      <c r="H28" s="654" t="s">
        <v>126</v>
      </c>
      <c r="I28" s="655"/>
      <c r="J28" s="655"/>
      <c r="K28" s="655"/>
      <c r="L28" s="655"/>
      <c r="M28" s="655"/>
      <c r="N28" s="656"/>
    </row>
    <row r="29" spans="1:14" ht="15.75">
      <c r="A29" s="356"/>
      <c r="B29" s="358"/>
      <c r="C29" s="359" t="s">
        <v>220</v>
      </c>
      <c r="D29" s="360"/>
      <c r="E29" s="360"/>
      <c r="F29" s="657" t="s">
        <v>221</v>
      </c>
      <c r="G29" s="658"/>
      <c r="H29" s="659" t="s">
        <v>4</v>
      </c>
      <c r="I29" s="660"/>
      <c r="J29" s="661"/>
      <c r="K29" s="643"/>
      <c r="L29" s="643"/>
      <c r="M29" s="643"/>
      <c r="N29" s="644"/>
    </row>
    <row r="30" spans="1:14" ht="15.75">
      <c r="A30" s="356"/>
      <c r="B30" s="361"/>
      <c r="C30" s="358" t="s">
        <v>222</v>
      </c>
      <c r="D30" s="360"/>
      <c r="E30" s="360"/>
      <c r="F30" s="640" t="s">
        <v>223</v>
      </c>
      <c r="G30" s="641"/>
      <c r="H30" s="642" t="s">
        <v>224</v>
      </c>
      <c r="I30" s="643"/>
      <c r="J30" s="643"/>
      <c r="K30" s="642" t="s">
        <v>225</v>
      </c>
      <c r="L30" s="643"/>
      <c r="M30" s="643"/>
      <c r="N30" s="644"/>
    </row>
    <row r="31" spans="1:14" ht="21" thickBot="1">
      <c r="A31" s="356"/>
      <c r="B31" s="362"/>
      <c r="D31" s="361"/>
      <c r="E31" s="360"/>
      <c r="F31" s="645" t="s">
        <v>226</v>
      </c>
      <c r="G31" s="646"/>
      <c r="H31" s="647">
        <v>40614</v>
      </c>
      <c r="I31" s="648"/>
      <c r="J31" s="648"/>
      <c r="K31" s="363" t="s">
        <v>227</v>
      </c>
      <c r="L31" s="649">
        <v>0.4166666666666667</v>
      </c>
      <c r="M31" s="650"/>
      <c r="N31" s="651"/>
    </row>
    <row r="32" spans="1:14" ht="15.75" thickTop="1">
      <c r="A32" s="356"/>
      <c r="B32" s="361"/>
      <c r="C32" s="364"/>
      <c r="D32" s="360"/>
      <c r="E32" s="360"/>
      <c r="F32" s="360"/>
      <c r="G32" s="365"/>
      <c r="H32" s="366"/>
      <c r="I32" s="366"/>
      <c r="J32" s="367"/>
      <c r="K32" s="368"/>
      <c r="L32" s="368"/>
      <c r="M32" s="368"/>
      <c r="N32" s="369"/>
    </row>
    <row r="33" spans="1:14" ht="16.5" thickBot="1">
      <c r="A33" s="370"/>
      <c r="B33" s="371" t="s">
        <v>205</v>
      </c>
      <c r="C33" s="631" t="s">
        <v>214</v>
      </c>
      <c r="D33" s="632"/>
      <c r="E33" s="372"/>
      <c r="F33" s="373" t="s">
        <v>205</v>
      </c>
      <c r="G33" s="633" t="s">
        <v>47</v>
      </c>
      <c r="H33" s="634"/>
      <c r="I33" s="634"/>
      <c r="J33" s="634"/>
      <c r="K33" s="634"/>
      <c r="L33" s="634"/>
      <c r="M33" s="634"/>
      <c r="N33" s="635"/>
    </row>
    <row r="34" spans="1:14" ht="15">
      <c r="A34" s="370"/>
      <c r="B34" s="374" t="s">
        <v>228</v>
      </c>
      <c r="C34" s="636" t="s">
        <v>64</v>
      </c>
      <c r="D34" s="637" t="s">
        <v>64</v>
      </c>
      <c r="E34" s="375"/>
      <c r="F34" s="376" t="s">
        <v>229</v>
      </c>
      <c r="G34" s="636" t="s">
        <v>46</v>
      </c>
      <c r="H34" s="638" t="s">
        <v>46</v>
      </c>
      <c r="I34" s="638" t="s">
        <v>46</v>
      </c>
      <c r="J34" s="638" t="s">
        <v>46</v>
      </c>
      <c r="K34" s="638" t="s">
        <v>46</v>
      </c>
      <c r="L34" s="638" t="s">
        <v>46</v>
      </c>
      <c r="M34" s="638" t="s">
        <v>46</v>
      </c>
      <c r="N34" s="639" t="s">
        <v>46</v>
      </c>
    </row>
    <row r="35" spans="1:14" ht="15">
      <c r="A35" s="370"/>
      <c r="B35" s="377" t="s">
        <v>230</v>
      </c>
      <c r="C35" s="627" t="s">
        <v>48</v>
      </c>
      <c r="D35" s="628" t="s">
        <v>48</v>
      </c>
      <c r="E35" s="375"/>
      <c r="F35" s="378" t="s">
        <v>231</v>
      </c>
      <c r="G35" s="627" t="s">
        <v>93</v>
      </c>
      <c r="H35" s="629" t="s">
        <v>93</v>
      </c>
      <c r="I35" s="629" t="s">
        <v>93</v>
      </c>
      <c r="J35" s="629" t="s">
        <v>93</v>
      </c>
      <c r="K35" s="629" t="s">
        <v>93</v>
      </c>
      <c r="L35" s="629" t="s">
        <v>93</v>
      </c>
      <c r="M35" s="629" t="s">
        <v>93</v>
      </c>
      <c r="N35" s="630" t="s">
        <v>93</v>
      </c>
    </row>
    <row r="36" spans="1:14" ht="15">
      <c r="A36" s="356"/>
      <c r="B36" s="377" t="s">
        <v>233</v>
      </c>
      <c r="C36" s="627" t="s">
        <v>59</v>
      </c>
      <c r="D36" s="628" t="s">
        <v>59</v>
      </c>
      <c r="E36" s="375"/>
      <c r="F36" s="379" t="s">
        <v>234</v>
      </c>
      <c r="G36" s="627" t="s">
        <v>54</v>
      </c>
      <c r="H36" s="629" t="s">
        <v>54</v>
      </c>
      <c r="I36" s="629" t="s">
        <v>54</v>
      </c>
      <c r="J36" s="629" t="s">
        <v>54</v>
      </c>
      <c r="K36" s="629" t="s">
        <v>54</v>
      </c>
      <c r="L36" s="629" t="s">
        <v>54</v>
      </c>
      <c r="M36" s="629" t="s">
        <v>54</v>
      </c>
      <c r="N36" s="630" t="s">
        <v>54</v>
      </c>
    </row>
    <row r="37" spans="1:14" ht="15.75">
      <c r="A37" s="356"/>
      <c r="B37" s="360"/>
      <c r="C37" s="360"/>
      <c r="D37" s="360"/>
      <c r="E37" s="360"/>
      <c r="F37" s="380" t="s">
        <v>235</v>
      </c>
      <c r="G37" s="364"/>
      <c r="H37" s="364"/>
      <c r="I37" s="364"/>
      <c r="J37" s="360"/>
      <c r="K37" s="360"/>
      <c r="L37" s="360"/>
      <c r="M37" s="381"/>
      <c r="N37" s="382"/>
    </row>
    <row r="38" spans="1:14" ht="15.75" thickBot="1">
      <c r="A38" s="356"/>
      <c r="B38" s="383" t="s">
        <v>236</v>
      </c>
      <c r="C38" s="360"/>
      <c r="D38" s="360"/>
      <c r="E38" s="360"/>
      <c r="F38" s="384" t="s">
        <v>237</v>
      </c>
      <c r="G38" s="384" t="s">
        <v>238</v>
      </c>
      <c r="H38" s="384" t="s">
        <v>239</v>
      </c>
      <c r="I38" s="384" t="s">
        <v>240</v>
      </c>
      <c r="J38" s="384" t="s">
        <v>241</v>
      </c>
      <c r="K38" s="620" t="s">
        <v>36</v>
      </c>
      <c r="L38" s="621"/>
      <c r="M38" s="384" t="s">
        <v>242</v>
      </c>
      <c r="N38" s="385" t="s">
        <v>14</v>
      </c>
    </row>
    <row r="39" spans="1:14" ht="15">
      <c r="A39" s="370"/>
      <c r="B39" s="386" t="s">
        <v>243</v>
      </c>
      <c r="C39" s="387" t="str">
        <f>IF(C34&gt;"",C34,"")</f>
        <v>Tuomas Niskanen</v>
      </c>
      <c r="D39" s="387" t="str">
        <f>IF(G34&gt;"",G34,"")</f>
        <v>Anton Nurmiaho</v>
      </c>
      <c r="E39" s="387"/>
      <c r="F39" s="388">
        <v>-5</v>
      </c>
      <c r="G39" s="388">
        <v>-7</v>
      </c>
      <c r="H39" s="389">
        <v>-2</v>
      </c>
      <c r="I39" s="388"/>
      <c r="J39" s="388"/>
      <c r="K39" s="390">
        <f>IF(ISBLANK(F39),"",COUNTIF(F39:J39,"&gt;=0"))</f>
        <v>0</v>
      </c>
      <c r="L39" s="391">
        <f>IF(ISBLANK(F39),"",(IF(LEFT(F39,1)="-",1,0)+IF(LEFT(G39,1)="-",1,0)+IF(LEFT(H39,1)="-",1,0)+IF(LEFT(I39,1)="-",1,0)+IF(LEFT(J39,1)="-",1,0)))</f>
        <v>3</v>
      </c>
      <c r="M39" s="392">
        <f>IF(K39=3,1,"")</f>
      </c>
      <c r="N39" s="393">
        <f>IF(L39=3,1,"")</f>
        <v>1</v>
      </c>
    </row>
    <row r="40" spans="1:14" ht="15">
      <c r="A40" s="370"/>
      <c r="B40" s="394" t="s">
        <v>244</v>
      </c>
      <c r="C40" s="395" t="str">
        <f>IF(C35&gt;"",C35,"")</f>
        <v>Topi Ruotsalainen</v>
      </c>
      <c r="D40" s="395" t="str">
        <f>IF(G35&gt;"",G35,"")</f>
        <v>Max Lotto</v>
      </c>
      <c r="E40" s="395"/>
      <c r="F40" s="396">
        <v>9</v>
      </c>
      <c r="G40" s="397">
        <v>-3</v>
      </c>
      <c r="H40" s="397">
        <v>8</v>
      </c>
      <c r="I40" s="397">
        <v>12</v>
      </c>
      <c r="J40" s="397"/>
      <c r="K40" s="398">
        <f>IF(ISBLANK(F40),"",COUNTIF(F40:J40,"&gt;=0"))</f>
        <v>3</v>
      </c>
      <c r="L40" s="399">
        <f>IF(ISBLANK(F40),"",(IF(LEFT(F40,1)="-",1,0)+IF(LEFT(G40,1)="-",1,0)+IF(LEFT(H40,1)="-",1,0)+IF(LEFT(I40,1)="-",1,0)+IF(LEFT(J40,1)="-",1,0)))</f>
        <v>1</v>
      </c>
      <c r="M40" s="400">
        <f>IF(K40=3,1,"")</f>
        <v>1</v>
      </c>
      <c r="N40" s="401">
        <f>IF(L40=3,1,"")</f>
      </c>
    </row>
    <row r="41" spans="1:14" ht="15.75" thickBot="1">
      <c r="A41" s="370"/>
      <c r="B41" s="402" t="s">
        <v>245</v>
      </c>
      <c r="C41" s="403" t="str">
        <f>IF(C36&gt;"",C36,"")</f>
        <v>Arttu Vartiainen</v>
      </c>
      <c r="D41" s="403" t="str">
        <f>IF(G36&gt;"",G36,"")</f>
        <v>Rolands Jansons</v>
      </c>
      <c r="E41" s="403"/>
      <c r="F41" s="446" t="s">
        <v>124</v>
      </c>
      <c r="G41" s="404">
        <v>-5</v>
      </c>
      <c r="H41" s="396">
        <v>-4</v>
      </c>
      <c r="I41" s="396"/>
      <c r="J41" s="396"/>
      <c r="K41" s="398">
        <f aca="true" t="shared" si="4" ref="K41:K47">IF(ISBLANK(F41),"",COUNTIF(F41:J41,"&gt;=0"))</f>
        <v>0</v>
      </c>
      <c r="L41" s="405">
        <f aca="true" t="shared" si="5" ref="L41:L47">IF(ISBLANK(F41),"",(IF(LEFT(F41,1)="-",1,0)+IF(LEFT(G41,1)="-",1,0)+IF(LEFT(H41,1)="-",1,0)+IF(LEFT(I41,1)="-",1,0)+IF(LEFT(J41,1)="-",1,0)))</f>
        <v>3</v>
      </c>
      <c r="M41" s="406">
        <f aca="true" t="shared" si="6" ref="M41:M47">IF(K41=3,1,"")</f>
      </c>
      <c r="N41" s="407">
        <f aca="true" t="shared" si="7" ref="N41:N47">IF(L41=3,1,"")</f>
        <v>1</v>
      </c>
    </row>
    <row r="42" spans="1:14" ht="15">
      <c r="A42" s="370"/>
      <c r="B42" s="408" t="s">
        <v>246</v>
      </c>
      <c r="C42" s="387" t="str">
        <f>IF(C35&gt;"",C35,"")</f>
        <v>Topi Ruotsalainen</v>
      </c>
      <c r="D42" s="387" t="str">
        <f>IF(G34&gt;"",G34,"")</f>
        <v>Anton Nurmiaho</v>
      </c>
      <c r="E42" s="409"/>
      <c r="F42" s="410">
        <v>-9</v>
      </c>
      <c r="G42" s="411">
        <v>-6</v>
      </c>
      <c r="H42" s="410">
        <v>-13</v>
      </c>
      <c r="I42" s="410"/>
      <c r="J42" s="410"/>
      <c r="K42" s="390">
        <f t="shared" si="4"/>
        <v>0</v>
      </c>
      <c r="L42" s="391">
        <f t="shared" si="5"/>
        <v>3</v>
      </c>
      <c r="M42" s="392">
        <f t="shared" si="6"/>
      </c>
      <c r="N42" s="393">
        <f t="shared" si="7"/>
        <v>1</v>
      </c>
    </row>
    <row r="43" spans="1:14" ht="15">
      <c r="A43" s="370"/>
      <c r="B43" s="402" t="s">
        <v>247</v>
      </c>
      <c r="C43" s="395" t="str">
        <f>IF(C34&gt;"",C34,"")</f>
        <v>Tuomas Niskanen</v>
      </c>
      <c r="D43" s="395" t="str">
        <f>IF(G36&gt;"",G36,"")</f>
        <v>Rolands Jansons</v>
      </c>
      <c r="E43" s="403"/>
      <c r="F43" s="396">
        <v>-6</v>
      </c>
      <c r="G43" s="404">
        <v>-4</v>
      </c>
      <c r="H43" s="396">
        <v>-8</v>
      </c>
      <c r="I43" s="396"/>
      <c r="J43" s="396"/>
      <c r="K43" s="398">
        <f t="shared" si="4"/>
        <v>0</v>
      </c>
      <c r="L43" s="399">
        <f t="shared" si="5"/>
        <v>3</v>
      </c>
      <c r="M43" s="400">
        <f t="shared" si="6"/>
      </c>
      <c r="N43" s="401">
        <f t="shared" si="7"/>
        <v>1</v>
      </c>
    </row>
    <row r="44" spans="1:14" ht="15.75" thickBot="1">
      <c r="A44" s="370"/>
      <c r="B44" s="412" t="s">
        <v>248</v>
      </c>
      <c r="C44" s="413" t="str">
        <f>IF(C36&gt;"",C36,"")</f>
        <v>Arttu Vartiainen</v>
      </c>
      <c r="D44" s="413" t="str">
        <f>IF(G35&gt;"",G35,"")</f>
        <v>Max Lotto</v>
      </c>
      <c r="E44" s="413"/>
      <c r="F44" s="414">
        <v>6</v>
      </c>
      <c r="G44" s="415">
        <v>7</v>
      </c>
      <c r="H44" s="414">
        <v>6</v>
      </c>
      <c r="I44" s="414"/>
      <c r="J44" s="414"/>
      <c r="K44" s="416">
        <f t="shared" si="4"/>
        <v>3</v>
      </c>
      <c r="L44" s="417">
        <f t="shared" si="5"/>
        <v>0</v>
      </c>
      <c r="M44" s="418">
        <f t="shared" si="6"/>
        <v>1</v>
      </c>
      <c r="N44" s="419">
        <f t="shared" si="7"/>
      </c>
    </row>
    <row r="45" spans="1:14" ht="15">
      <c r="A45" s="370"/>
      <c r="B45" s="420" t="s">
        <v>249</v>
      </c>
      <c r="C45" s="421" t="str">
        <f>IF(C35&gt;"",C35,"")</f>
        <v>Topi Ruotsalainen</v>
      </c>
      <c r="D45" s="421" t="str">
        <f>IF(G36&gt;"",G36,"")</f>
        <v>Rolands Jansons</v>
      </c>
      <c r="E45" s="422"/>
      <c r="F45" s="423">
        <v>9</v>
      </c>
      <c r="G45" s="423">
        <v>7</v>
      </c>
      <c r="H45" s="423">
        <v>-7</v>
      </c>
      <c r="I45" s="423">
        <v>-9</v>
      </c>
      <c r="J45" s="424">
        <v>-5</v>
      </c>
      <c r="K45" s="425">
        <f t="shared" si="4"/>
        <v>2</v>
      </c>
      <c r="L45" s="426">
        <f t="shared" si="5"/>
        <v>3</v>
      </c>
      <c r="M45" s="427">
        <f t="shared" si="6"/>
      </c>
      <c r="N45" s="428">
        <f t="shared" si="7"/>
        <v>1</v>
      </c>
    </row>
    <row r="46" spans="1:14" ht="15">
      <c r="A46" s="370"/>
      <c r="B46" s="394" t="s">
        <v>250</v>
      </c>
      <c r="C46" s="395" t="str">
        <f>IF(C36&gt;"",C36,"")</f>
        <v>Arttu Vartiainen</v>
      </c>
      <c r="D46" s="395" t="str">
        <f>IF(G34&gt;"",G34,"")</f>
        <v>Anton Nurmiaho</v>
      </c>
      <c r="E46" s="429"/>
      <c r="F46" s="423"/>
      <c r="G46" s="397"/>
      <c r="H46" s="397"/>
      <c r="I46" s="397"/>
      <c r="J46" s="430"/>
      <c r="K46" s="398">
        <f t="shared" si="4"/>
      </c>
      <c r="L46" s="399">
        <f t="shared" si="5"/>
      </c>
      <c r="M46" s="400">
        <f t="shared" si="6"/>
      </c>
      <c r="N46" s="401">
        <f t="shared" si="7"/>
      </c>
    </row>
    <row r="47" spans="1:14" ht="15.75" thickBot="1">
      <c r="A47" s="370"/>
      <c r="B47" s="412" t="s">
        <v>251</v>
      </c>
      <c r="C47" s="413" t="str">
        <f>IF(C34&gt;"",C34,"")</f>
        <v>Tuomas Niskanen</v>
      </c>
      <c r="D47" s="413" t="str">
        <f>IF(G35&gt;"",G35,"")</f>
        <v>Max Lotto</v>
      </c>
      <c r="E47" s="431"/>
      <c r="F47" s="432"/>
      <c r="G47" s="414"/>
      <c r="H47" s="432"/>
      <c r="I47" s="414"/>
      <c r="J47" s="414"/>
      <c r="K47" s="416">
        <f t="shared" si="4"/>
      </c>
      <c r="L47" s="417">
        <f t="shared" si="5"/>
      </c>
      <c r="M47" s="418">
        <f t="shared" si="6"/>
      </c>
      <c r="N47" s="419">
        <f t="shared" si="7"/>
      </c>
    </row>
    <row r="48" spans="1:14" ht="16.5" thickBot="1">
      <c r="A48" s="356"/>
      <c r="B48" s="360"/>
      <c r="C48" s="360"/>
      <c r="D48" s="360"/>
      <c r="E48" s="360"/>
      <c r="F48" s="360"/>
      <c r="G48" s="360"/>
      <c r="H48" s="360"/>
      <c r="I48" s="622" t="s">
        <v>252</v>
      </c>
      <c r="J48" s="623"/>
      <c r="K48" s="433">
        <f>IF(ISBLANK(C34),"",SUM(K39:K47))</f>
        <v>8</v>
      </c>
      <c r="L48" s="434">
        <f>IF(ISBLANK(G34),"",SUM(L39:L47))</f>
        <v>16</v>
      </c>
      <c r="M48" s="435">
        <f>IF(ISBLANK(F39),"",SUM(M39:M47))</f>
        <v>2</v>
      </c>
      <c r="N48" s="436">
        <f>IF(ISBLANK(F39),"",SUM(N39:N47))</f>
        <v>5</v>
      </c>
    </row>
    <row r="49" spans="1:14" ht="15">
      <c r="A49" s="356"/>
      <c r="B49" s="437" t="s">
        <v>253</v>
      </c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438"/>
    </row>
    <row r="50" spans="1:14" ht="15">
      <c r="A50" s="356"/>
      <c r="B50" s="439" t="s">
        <v>254</v>
      </c>
      <c r="C50" s="439"/>
      <c r="D50" s="439" t="s">
        <v>255</v>
      </c>
      <c r="E50" s="359"/>
      <c r="F50" s="439"/>
      <c r="G50" s="439" t="s">
        <v>256</v>
      </c>
      <c r="H50" s="359"/>
      <c r="I50" s="439"/>
      <c r="J50" s="440" t="s">
        <v>257</v>
      </c>
      <c r="K50" s="361"/>
      <c r="L50" s="360"/>
      <c r="M50" s="360"/>
      <c r="N50" s="438"/>
    </row>
    <row r="51" spans="1:14" ht="18.75" thickBot="1">
      <c r="A51" s="356"/>
      <c r="B51" s="360"/>
      <c r="C51" s="360"/>
      <c r="D51" s="360"/>
      <c r="E51" s="360"/>
      <c r="F51" s="360"/>
      <c r="G51" s="360"/>
      <c r="H51" s="360"/>
      <c r="I51" s="360"/>
      <c r="J51" s="624" t="str">
        <f>IF(M48=5,C33,IF(N48=5,G33,""))</f>
        <v>Spinni</v>
      </c>
      <c r="K51" s="625"/>
      <c r="L51" s="625"/>
      <c r="M51" s="625"/>
      <c r="N51" s="626"/>
    </row>
    <row r="52" spans="1:14" ht="18.75" thickBot="1">
      <c r="A52" s="441"/>
      <c r="B52" s="442"/>
      <c r="C52" s="442"/>
      <c r="D52" s="442"/>
      <c r="E52" s="442"/>
      <c r="F52" s="442"/>
      <c r="G52" s="442"/>
      <c r="H52" s="442"/>
      <c r="I52" s="442"/>
      <c r="J52" s="443"/>
      <c r="K52" s="443"/>
      <c r="L52" s="443"/>
      <c r="M52" s="443"/>
      <c r="N52" s="444"/>
    </row>
    <row r="53" ht="15.75" thickTop="1"/>
    <row r="54" ht="15.75" thickBot="1"/>
    <row r="55" spans="1:14" ht="16.5" thickTop="1">
      <c r="A55" s="352"/>
      <c r="B55" s="353"/>
      <c r="C55" s="354"/>
      <c r="D55" s="355"/>
      <c r="E55" s="355"/>
      <c r="F55" s="652" t="s">
        <v>219</v>
      </c>
      <c r="G55" s="653"/>
      <c r="H55" s="654" t="s">
        <v>126</v>
      </c>
      <c r="I55" s="655"/>
      <c r="J55" s="655"/>
      <c r="K55" s="655"/>
      <c r="L55" s="655"/>
      <c r="M55" s="655"/>
      <c r="N55" s="656"/>
    </row>
    <row r="56" spans="1:14" ht="15.75">
      <c r="A56" s="356"/>
      <c r="B56" s="358"/>
      <c r="C56" s="359" t="s">
        <v>220</v>
      </c>
      <c r="D56" s="360"/>
      <c r="E56" s="360"/>
      <c r="F56" s="657" t="s">
        <v>221</v>
      </c>
      <c r="G56" s="658"/>
      <c r="H56" s="659" t="s">
        <v>4</v>
      </c>
      <c r="I56" s="660"/>
      <c r="J56" s="661"/>
      <c r="K56" s="643"/>
      <c r="L56" s="643"/>
      <c r="M56" s="643"/>
      <c r="N56" s="644"/>
    </row>
    <row r="57" spans="1:14" ht="15.75">
      <c r="A57" s="356"/>
      <c r="B57" s="361"/>
      <c r="C57" s="358" t="s">
        <v>222</v>
      </c>
      <c r="D57" s="360"/>
      <c r="E57" s="360"/>
      <c r="F57" s="640" t="s">
        <v>223</v>
      </c>
      <c r="G57" s="641"/>
      <c r="H57" s="642" t="s">
        <v>224</v>
      </c>
      <c r="I57" s="643"/>
      <c r="J57" s="643"/>
      <c r="K57" s="642" t="s">
        <v>225</v>
      </c>
      <c r="L57" s="643"/>
      <c r="M57" s="643"/>
      <c r="N57" s="644"/>
    </row>
    <row r="58" spans="1:14" ht="21" thickBot="1">
      <c r="A58" s="356"/>
      <c r="B58" s="362"/>
      <c r="D58" s="361"/>
      <c r="E58" s="360"/>
      <c r="F58" s="645" t="s">
        <v>226</v>
      </c>
      <c r="G58" s="646"/>
      <c r="H58" s="647">
        <v>40614</v>
      </c>
      <c r="I58" s="648"/>
      <c r="J58" s="648"/>
      <c r="K58" s="363" t="s">
        <v>227</v>
      </c>
      <c r="L58" s="649">
        <v>0.4166666666666667</v>
      </c>
      <c r="M58" s="650"/>
      <c r="N58" s="651"/>
    </row>
    <row r="59" spans="1:14" ht="15.75" thickTop="1">
      <c r="A59" s="356"/>
      <c r="B59" s="361"/>
      <c r="C59" s="364"/>
      <c r="D59" s="360"/>
      <c r="E59" s="360"/>
      <c r="F59" s="360"/>
      <c r="G59" s="365"/>
      <c r="H59" s="366"/>
      <c r="I59" s="366"/>
      <c r="J59" s="367"/>
      <c r="K59" s="368"/>
      <c r="L59" s="368"/>
      <c r="M59" s="368"/>
      <c r="N59" s="369"/>
    </row>
    <row r="60" spans="1:14" ht="16.5" thickBot="1">
      <c r="A60" s="370"/>
      <c r="B60" s="371" t="s">
        <v>205</v>
      </c>
      <c r="C60" s="631" t="s">
        <v>27</v>
      </c>
      <c r="D60" s="632"/>
      <c r="E60" s="372"/>
      <c r="F60" s="373" t="s">
        <v>205</v>
      </c>
      <c r="G60" s="633" t="s">
        <v>21</v>
      </c>
      <c r="H60" s="634"/>
      <c r="I60" s="634"/>
      <c r="J60" s="634"/>
      <c r="K60" s="634"/>
      <c r="L60" s="634"/>
      <c r="M60" s="634"/>
      <c r="N60" s="635"/>
    </row>
    <row r="61" spans="1:14" ht="15">
      <c r="A61" s="370"/>
      <c r="B61" s="374" t="s">
        <v>228</v>
      </c>
      <c r="C61" s="636"/>
      <c r="D61" s="637"/>
      <c r="E61" s="375"/>
      <c r="F61" s="376" t="s">
        <v>229</v>
      </c>
      <c r="G61" s="636"/>
      <c r="H61" s="638"/>
      <c r="I61" s="638"/>
      <c r="J61" s="638"/>
      <c r="K61" s="638"/>
      <c r="L61" s="638"/>
      <c r="M61" s="638"/>
      <c r="N61" s="639"/>
    </row>
    <row r="62" spans="1:14" ht="15">
      <c r="A62" s="370"/>
      <c r="B62" s="377" t="s">
        <v>230</v>
      </c>
      <c r="C62" s="627"/>
      <c r="D62" s="628"/>
      <c r="E62" s="375"/>
      <c r="F62" s="378" t="s">
        <v>231</v>
      </c>
      <c r="G62" s="662"/>
      <c r="H62" s="629"/>
      <c r="I62" s="629"/>
      <c r="J62" s="629"/>
      <c r="K62" s="629"/>
      <c r="L62" s="629"/>
      <c r="M62" s="629"/>
      <c r="N62" s="630"/>
    </row>
    <row r="63" spans="1:14" ht="15">
      <c r="A63" s="356"/>
      <c r="B63" s="377" t="s">
        <v>233</v>
      </c>
      <c r="C63" s="627"/>
      <c r="D63" s="628"/>
      <c r="E63" s="375"/>
      <c r="F63" s="379" t="s">
        <v>234</v>
      </c>
      <c r="G63" s="662"/>
      <c r="H63" s="629"/>
      <c r="I63" s="629"/>
      <c r="J63" s="629"/>
      <c r="K63" s="629"/>
      <c r="L63" s="629"/>
      <c r="M63" s="629"/>
      <c r="N63" s="630"/>
    </row>
    <row r="64" spans="1:14" ht="15.75">
      <c r="A64" s="356"/>
      <c r="B64" s="360"/>
      <c r="C64" s="360"/>
      <c r="D64" s="360"/>
      <c r="E64" s="360"/>
      <c r="F64" s="380" t="s">
        <v>235</v>
      </c>
      <c r="G64" s="364"/>
      <c r="H64" s="364"/>
      <c r="I64" s="364"/>
      <c r="J64" s="360"/>
      <c r="K64" s="360"/>
      <c r="L64" s="360"/>
      <c r="M64" s="381"/>
      <c r="N64" s="382"/>
    </row>
    <row r="65" spans="1:14" ht="15.75" thickBot="1">
      <c r="A65" s="356"/>
      <c r="B65" s="383" t="s">
        <v>236</v>
      </c>
      <c r="C65" s="360"/>
      <c r="D65" s="360"/>
      <c r="E65" s="360"/>
      <c r="F65" s="384" t="s">
        <v>237</v>
      </c>
      <c r="G65" s="384" t="s">
        <v>238</v>
      </c>
      <c r="H65" s="384" t="s">
        <v>239</v>
      </c>
      <c r="I65" s="384" t="s">
        <v>240</v>
      </c>
      <c r="J65" s="384" t="s">
        <v>241</v>
      </c>
      <c r="K65" s="620" t="s">
        <v>36</v>
      </c>
      <c r="L65" s="621"/>
      <c r="M65" s="384" t="s">
        <v>242</v>
      </c>
      <c r="N65" s="385" t="s">
        <v>14</v>
      </c>
    </row>
    <row r="66" spans="1:14" ht="15">
      <c r="A66" s="370"/>
      <c r="B66" s="386" t="s">
        <v>243</v>
      </c>
      <c r="C66" s="387">
        <f>IF(C61&gt;"",C61,"")</f>
      </c>
      <c r="D66" s="387">
        <f>IF(G61&gt;"",G61,"")</f>
      </c>
      <c r="E66" s="387"/>
      <c r="F66" s="388"/>
      <c r="G66" s="388"/>
      <c r="H66" s="389"/>
      <c r="I66" s="388"/>
      <c r="J66" s="388"/>
      <c r="K66" s="390">
        <f>IF(ISBLANK(F66),"",COUNTIF(F66:J66,"&gt;=0"))</f>
      </c>
      <c r="L66" s="391">
        <f>IF(ISBLANK(F66),"",(IF(LEFT(F66,1)="-",1,0)+IF(LEFT(G66,1)="-",1,0)+IF(LEFT(H66,1)="-",1,0)+IF(LEFT(I66,1)="-",1,0)+IF(LEFT(J66,1)="-",1,0)))</f>
      </c>
      <c r="M66" s="392">
        <f>IF(K66=3,1,"")</f>
      </c>
      <c r="N66" s="393">
        <f>IF(L66=3,1,"")</f>
      </c>
    </row>
    <row r="67" spans="1:14" ht="15">
      <c r="A67" s="370"/>
      <c r="B67" s="394" t="s">
        <v>244</v>
      </c>
      <c r="C67" s="395">
        <f>IF(C62&gt;"",C62,"")</f>
      </c>
      <c r="D67" s="395">
        <f>IF(G62&gt;"",G62,"")</f>
      </c>
      <c r="E67" s="395"/>
      <c r="F67" s="396"/>
      <c r="G67" s="397"/>
      <c r="H67" s="397"/>
      <c r="I67" s="397"/>
      <c r="J67" s="397"/>
      <c r="K67" s="398">
        <f>IF(ISBLANK(F67),"",COUNTIF(F67:J67,"&gt;=0"))</f>
      </c>
      <c r="L67" s="399">
        <f>IF(ISBLANK(F67),"",(IF(LEFT(F67,1)="-",1,0)+IF(LEFT(G67,1)="-",1,0)+IF(LEFT(H67,1)="-",1,0)+IF(LEFT(I67,1)="-",1,0)+IF(LEFT(J67,1)="-",1,0)))</f>
      </c>
      <c r="M67" s="400">
        <f>IF(K67=3,1,"")</f>
      </c>
      <c r="N67" s="401">
        <f>IF(L67=3,1,"")</f>
      </c>
    </row>
    <row r="68" spans="1:14" ht="15.75" thickBot="1">
      <c r="A68" s="370"/>
      <c r="B68" s="402" t="s">
        <v>245</v>
      </c>
      <c r="C68" s="403">
        <f>IF(C63&gt;"",C63,"")</f>
      </c>
      <c r="D68" s="403">
        <f>IF(G63&gt;"",G63,"")</f>
      </c>
      <c r="E68" s="403"/>
      <c r="F68" s="396"/>
      <c r="G68" s="404"/>
      <c r="H68" s="396"/>
      <c r="I68" s="396"/>
      <c r="J68" s="396"/>
      <c r="K68" s="398">
        <f aca="true" t="shared" si="8" ref="K68:K74">IF(ISBLANK(F68),"",COUNTIF(F68:J68,"&gt;=0"))</f>
      </c>
      <c r="L68" s="405">
        <f aca="true" t="shared" si="9" ref="L68:L74">IF(ISBLANK(F68),"",(IF(LEFT(F68,1)="-",1,0)+IF(LEFT(G68,1)="-",1,0)+IF(LEFT(H68,1)="-",1,0)+IF(LEFT(I68,1)="-",1,0)+IF(LEFT(J68,1)="-",1,0)))</f>
      </c>
      <c r="M68" s="406">
        <f aca="true" t="shared" si="10" ref="M68:M74">IF(K68=3,1,"")</f>
      </c>
      <c r="N68" s="407">
        <f aca="true" t="shared" si="11" ref="N68:N74">IF(L68=3,1,"")</f>
      </c>
    </row>
    <row r="69" spans="1:14" ht="15">
      <c r="A69" s="370"/>
      <c r="B69" s="408" t="s">
        <v>246</v>
      </c>
      <c r="C69" s="387">
        <f>IF(C62&gt;"",C62,"")</f>
      </c>
      <c r="D69" s="387">
        <f>IF(G61&gt;"",G61,"")</f>
      </c>
      <c r="E69" s="409"/>
      <c r="F69" s="410"/>
      <c r="G69" s="411"/>
      <c r="H69" s="410"/>
      <c r="I69" s="410"/>
      <c r="J69" s="410"/>
      <c r="K69" s="390">
        <f t="shared" si="8"/>
      </c>
      <c r="L69" s="391">
        <f t="shared" si="9"/>
      </c>
      <c r="M69" s="392">
        <f t="shared" si="10"/>
      </c>
      <c r="N69" s="393">
        <f t="shared" si="11"/>
      </c>
    </row>
    <row r="70" spans="1:14" ht="15">
      <c r="A70" s="370"/>
      <c r="B70" s="402" t="s">
        <v>247</v>
      </c>
      <c r="C70" s="395">
        <f>IF(C61&gt;"",C61,"")</f>
      </c>
      <c r="D70" s="395">
        <f>IF(G63&gt;"",G63,"")</f>
      </c>
      <c r="E70" s="403"/>
      <c r="F70" s="396"/>
      <c r="G70" s="404"/>
      <c r="H70" s="396"/>
      <c r="I70" s="396"/>
      <c r="J70" s="396"/>
      <c r="K70" s="398">
        <f t="shared" si="8"/>
      </c>
      <c r="L70" s="399">
        <f t="shared" si="9"/>
      </c>
      <c r="M70" s="400">
        <f t="shared" si="10"/>
      </c>
      <c r="N70" s="401">
        <f t="shared" si="11"/>
      </c>
    </row>
    <row r="71" spans="1:14" ht="15.75" thickBot="1">
      <c r="A71" s="370"/>
      <c r="B71" s="412" t="s">
        <v>248</v>
      </c>
      <c r="C71" s="413">
        <f>IF(C63&gt;"",C63,"")</f>
      </c>
      <c r="D71" s="413">
        <f>IF(G62&gt;"",G62,"")</f>
      </c>
      <c r="E71" s="413"/>
      <c r="F71" s="414"/>
      <c r="G71" s="415"/>
      <c r="H71" s="414"/>
      <c r="I71" s="414"/>
      <c r="J71" s="414"/>
      <c r="K71" s="416">
        <f t="shared" si="8"/>
      </c>
      <c r="L71" s="417">
        <f t="shared" si="9"/>
      </c>
      <c r="M71" s="418">
        <f t="shared" si="10"/>
      </c>
      <c r="N71" s="419">
        <f t="shared" si="11"/>
      </c>
    </row>
    <row r="72" spans="1:14" ht="15">
      <c r="A72" s="370"/>
      <c r="B72" s="420" t="s">
        <v>249</v>
      </c>
      <c r="C72" s="421">
        <f>IF(C62&gt;"",C62,"")</f>
      </c>
      <c r="D72" s="421">
        <f>IF(G63&gt;"",G63,"")</f>
      </c>
      <c r="E72" s="422"/>
      <c r="F72" s="423"/>
      <c r="G72" s="423"/>
      <c r="H72" s="423"/>
      <c r="I72" s="423"/>
      <c r="J72" s="424"/>
      <c r="K72" s="425">
        <f t="shared" si="8"/>
      </c>
      <c r="L72" s="426">
        <f t="shared" si="9"/>
      </c>
      <c r="M72" s="427">
        <f t="shared" si="10"/>
      </c>
      <c r="N72" s="428">
        <f t="shared" si="11"/>
      </c>
    </row>
    <row r="73" spans="1:14" ht="15">
      <c r="A73" s="370"/>
      <c r="B73" s="394" t="s">
        <v>250</v>
      </c>
      <c r="C73" s="395">
        <f>IF(C63&gt;"",C63,"")</f>
      </c>
      <c r="D73" s="395">
        <f>IF(G61&gt;"",G61,"")</f>
      </c>
      <c r="E73" s="429"/>
      <c r="F73" s="423"/>
      <c r="G73" s="397"/>
      <c r="H73" s="397"/>
      <c r="I73" s="397"/>
      <c r="J73" s="430"/>
      <c r="K73" s="398">
        <f t="shared" si="8"/>
      </c>
      <c r="L73" s="399">
        <f t="shared" si="9"/>
      </c>
      <c r="M73" s="400">
        <f t="shared" si="10"/>
      </c>
      <c r="N73" s="401">
        <f t="shared" si="11"/>
      </c>
    </row>
    <row r="74" spans="1:14" ht="15.75" thickBot="1">
      <c r="A74" s="370"/>
      <c r="B74" s="412" t="s">
        <v>251</v>
      </c>
      <c r="C74" s="413">
        <f>IF(C61&gt;"",C61,"")</f>
      </c>
      <c r="D74" s="413">
        <f>IF(G62&gt;"",G62,"")</f>
      </c>
      <c r="E74" s="431"/>
      <c r="F74" s="432"/>
      <c r="G74" s="414"/>
      <c r="H74" s="432"/>
      <c r="I74" s="414"/>
      <c r="J74" s="414"/>
      <c r="K74" s="416">
        <f t="shared" si="8"/>
      </c>
      <c r="L74" s="417">
        <f t="shared" si="9"/>
      </c>
      <c r="M74" s="418">
        <f t="shared" si="10"/>
      </c>
      <c r="N74" s="419">
        <f t="shared" si="11"/>
      </c>
    </row>
    <row r="75" spans="1:14" ht="16.5" thickBot="1">
      <c r="A75" s="356"/>
      <c r="B75" s="360"/>
      <c r="C75" s="360"/>
      <c r="D75" s="360"/>
      <c r="E75" s="360"/>
      <c r="F75" s="360"/>
      <c r="G75" s="360"/>
      <c r="H75" s="360"/>
      <c r="I75" s="622" t="s">
        <v>252</v>
      </c>
      <c r="J75" s="623"/>
      <c r="K75" s="433">
        <f>IF(ISBLANK(C61),"",SUM(K66:K74))</f>
      </c>
      <c r="L75" s="434">
        <f>IF(ISBLANK(G61),"",SUM(L66:L74))</f>
      </c>
      <c r="M75" s="435">
        <f>IF(ISBLANK(F66),"",SUM(M66:M74))</f>
      </c>
      <c r="N75" s="436">
        <f>IF(ISBLANK(F66),"",SUM(N66:N74))</f>
      </c>
    </row>
    <row r="76" spans="1:14" ht="15">
      <c r="A76" s="356"/>
      <c r="B76" s="437" t="s">
        <v>253</v>
      </c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438"/>
    </row>
    <row r="77" spans="1:14" ht="15">
      <c r="A77" s="356"/>
      <c r="B77" s="439" t="s">
        <v>254</v>
      </c>
      <c r="C77" s="439"/>
      <c r="D77" s="439" t="s">
        <v>255</v>
      </c>
      <c r="E77" s="359"/>
      <c r="F77" s="439"/>
      <c r="G77" s="439" t="s">
        <v>256</v>
      </c>
      <c r="H77" s="359"/>
      <c r="I77" s="439"/>
      <c r="J77" s="440" t="s">
        <v>257</v>
      </c>
      <c r="K77" s="361"/>
      <c r="L77" s="360"/>
      <c r="M77" s="360"/>
      <c r="N77" s="438"/>
    </row>
    <row r="78" spans="1:14" ht="18.75" thickBot="1">
      <c r="A78" s="356"/>
      <c r="B78" s="360"/>
      <c r="C78" s="360"/>
      <c r="D78" s="360"/>
      <c r="E78" s="360"/>
      <c r="F78" s="360"/>
      <c r="G78" s="360"/>
      <c r="H78" s="360"/>
      <c r="I78" s="360"/>
      <c r="J78" s="624">
        <f>IF(M75=5,C60,IF(N75=5,G60,""))</f>
      </c>
      <c r="K78" s="625"/>
      <c r="L78" s="625"/>
      <c r="M78" s="625"/>
      <c r="N78" s="626"/>
    </row>
    <row r="79" spans="1:14" ht="18.75" thickBot="1">
      <c r="A79" s="441"/>
      <c r="B79" s="442"/>
      <c r="C79" s="442"/>
      <c r="D79" s="442"/>
      <c r="E79" s="442"/>
      <c r="F79" s="442"/>
      <c r="G79" s="442"/>
      <c r="H79" s="442"/>
      <c r="I79" s="442"/>
      <c r="J79" s="443"/>
      <c r="K79" s="443"/>
      <c r="L79" s="443"/>
      <c r="M79" s="443"/>
      <c r="N79" s="444"/>
    </row>
    <row r="80" ht="15.75" thickTop="1"/>
    <row r="81" ht="15.75" thickBot="1"/>
    <row r="82" spans="1:14" ht="16.5" thickTop="1">
      <c r="A82" s="352"/>
      <c r="B82" s="353"/>
      <c r="C82" s="354"/>
      <c r="D82" s="355"/>
      <c r="E82" s="355"/>
      <c r="F82" s="652" t="s">
        <v>219</v>
      </c>
      <c r="G82" s="653"/>
      <c r="H82" s="654" t="s">
        <v>126</v>
      </c>
      <c r="I82" s="655"/>
      <c r="J82" s="655"/>
      <c r="K82" s="655"/>
      <c r="L82" s="655"/>
      <c r="M82" s="655"/>
      <c r="N82" s="656"/>
    </row>
    <row r="83" spans="1:14" ht="15.75">
      <c r="A83" s="356"/>
      <c r="B83" s="358"/>
      <c r="C83" s="359" t="s">
        <v>220</v>
      </c>
      <c r="D83" s="360"/>
      <c r="E83" s="360"/>
      <c r="F83" s="657" t="s">
        <v>221</v>
      </c>
      <c r="G83" s="658"/>
      <c r="H83" s="659" t="s">
        <v>4</v>
      </c>
      <c r="I83" s="660"/>
      <c r="J83" s="661"/>
      <c r="K83" s="643"/>
      <c r="L83" s="643"/>
      <c r="M83" s="643"/>
      <c r="N83" s="644"/>
    </row>
    <row r="84" spans="1:14" ht="15.75">
      <c r="A84" s="356"/>
      <c r="B84" s="361"/>
      <c r="C84" s="358" t="s">
        <v>222</v>
      </c>
      <c r="D84" s="360"/>
      <c r="E84" s="360"/>
      <c r="F84" s="640" t="s">
        <v>223</v>
      </c>
      <c r="G84" s="641"/>
      <c r="H84" s="642" t="s">
        <v>224</v>
      </c>
      <c r="I84" s="643"/>
      <c r="J84" s="643"/>
      <c r="K84" s="642" t="s">
        <v>225</v>
      </c>
      <c r="L84" s="643"/>
      <c r="M84" s="643"/>
      <c r="N84" s="644"/>
    </row>
    <row r="85" spans="1:14" ht="21" thickBot="1">
      <c r="A85" s="356"/>
      <c r="B85" s="362"/>
      <c r="D85" s="361"/>
      <c r="E85" s="360"/>
      <c r="F85" s="645" t="s">
        <v>226</v>
      </c>
      <c r="G85" s="646"/>
      <c r="H85" s="647">
        <v>40614</v>
      </c>
      <c r="I85" s="648"/>
      <c r="J85" s="648"/>
      <c r="K85" s="363" t="s">
        <v>227</v>
      </c>
      <c r="L85" s="649">
        <v>0.4166666666666667</v>
      </c>
      <c r="M85" s="650"/>
      <c r="N85" s="651"/>
    </row>
    <row r="86" spans="1:14" ht="15.75" thickTop="1">
      <c r="A86" s="356"/>
      <c r="B86" s="361"/>
      <c r="C86" s="364"/>
      <c r="D86" s="360"/>
      <c r="E86" s="360"/>
      <c r="F86" s="360"/>
      <c r="G86" s="365"/>
      <c r="H86" s="366"/>
      <c r="I86" s="366"/>
      <c r="J86" s="367"/>
      <c r="K86" s="368"/>
      <c r="L86" s="368"/>
      <c r="M86" s="368"/>
      <c r="N86" s="369"/>
    </row>
    <row r="87" spans="1:14" ht="16.5" thickBot="1">
      <c r="A87" s="370"/>
      <c r="B87" s="371" t="s">
        <v>205</v>
      </c>
      <c r="C87" s="631" t="s">
        <v>209</v>
      </c>
      <c r="D87" s="632"/>
      <c r="E87" s="372"/>
      <c r="F87" s="373" t="s">
        <v>205</v>
      </c>
      <c r="G87" s="633" t="s">
        <v>23</v>
      </c>
      <c r="H87" s="634"/>
      <c r="I87" s="634"/>
      <c r="J87" s="634"/>
      <c r="K87" s="634"/>
      <c r="L87" s="634"/>
      <c r="M87" s="634"/>
      <c r="N87" s="635"/>
    </row>
    <row r="88" spans="1:14" ht="15">
      <c r="A88" s="370"/>
      <c r="B88" s="374" t="s">
        <v>228</v>
      </c>
      <c r="C88" s="636" t="s">
        <v>56</v>
      </c>
      <c r="D88" s="637" t="s">
        <v>56</v>
      </c>
      <c r="E88" s="375"/>
      <c r="F88" s="376" t="s">
        <v>229</v>
      </c>
      <c r="G88" s="636" t="s">
        <v>95</v>
      </c>
      <c r="H88" s="638" t="s">
        <v>95</v>
      </c>
      <c r="I88" s="638" t="s">
        <v>95</v>
      </c>
      <c r="J88" s="638" t="s">
        <v>95</v>
      </c>
      <c r="K88" s="638" t="s">
        <v>95</v>
      </c>
      <c r="L88" s="638" t="s">
        <v>95</v>
      </c>
      <c r="M88" s="638" t="s">
        <v>95</v>
      </c>
      <c r="N88" s="639" t="s">
        <v>95</v>
      </c>
    </row>
    <row r="89" spans="1:14" ht="15">
      <c r="A89" s="370"/>
      <c r="B89" s="377" t="s">
        <v>230</v>
      </c>
      <c r="C89" s="627" t="s">
        <v>73</v>
      </c>
      <c r="D89" s="628" t="s">
        <v>73</v>
      </c>
      <c r="E89" s="375"/>
      <c r="F89" s="378" t="s">
        <v>231</v>
      </c>
      <c r="G89" s="627" t="s">
        <v>22</v>
      </c>
      <c r="H89" s="629" t="s">
        <v>22</v>
      </c>
      <c r="I89" s="629" t="s">
        <v>22</v>
      </c>
      <c r="J89" s="629" t="s">
        <v>22</v>
      </c>
      <c r="K89" s="629" t="s">
        <v>22</v>
      </c>
      <c r="L89" s="629" t="s">
        <v>22</v>
      </c>
      <c r="M89" s="629" t="s">
        <v>22</v>
      </c>
      <c r="N89" s="630" t="s">
        <v>22</v>
      </c>
    </row>
    <row r="90" spans="1:14" ht="15">
      <c r="A90" s="356"/>
      <c r="B90" s="377" t="s">
        <v>233</v>
      </c>
      <c r="C90" s="627" t="s">
        <v>63</v>
      </c>
      <c r="D90" s="628" t="s">
        <v>63</v>
      </c>
      <c r="E90" s="375"/>
      <c r="F90" s="379" t="s">
        <v>234</v>
      </c>
      <c r="G90" s="627" t="s">
        <v>92</v>
      </c>
      <c r="H90" s="629" t="s">
        <v>92</v>
      </c>
      <c r="I90" s="629" t="s">
        <v>92</v>
      </c>
      <c r="J90" s="629" t="s">
        <v>92</v>
      </c>
      <c r="K90" s="629" t="s">
        <v>92</v>
      </c>
      <c r="L90" s="629" t="s">
        <v>92</v>
      </c>
      <c r="M90" s="629" t="s">
        <v>92</v>
      </c>
      <c r="N90" s="630" t="s">
        <v>92</v>
      </c>
    </row>
    <row r="91" spans="1:14" ht="15.75">
      <c r="A91" s="356"/>
      <c r="B91" s="360"/>
      <c r="C91" s="360"/>
      <c r="D91" s="360"/>
      <c r="E91" s="360"/>
      <c r="F91" s="380" t="s">
        <v>235</v>
      </c>
      <c r="G91" s="364"/>
      <c r="H91" s="364"/>
      <c r="I91" s="364"/>
      <c r="J91" s="360"/>
      <c r="K91" s="360"/>
      <c r="L91" s="360"/>
      <c r="M91" s="381"/>
      <c r="N91" s="382"/>
    </row>
    <row r="92" spans="1:14" ht="15.75" thickBot="1">
      <c r="A92" s="356"/>
      <c r="B92" s="383" t="s">
        <v>236</v>
      </c>
      <c r="C92" s="360"/>
      <c r="D92" s="360"/>
      <c r="E92" s="360"/>
      <c r="F92" s="384" t="s">
        <v>237</v>
      </c>
      <c r="G92" s="384" t="s">
        <v>238</v>
      </c>
      <c r="H92" s="384" t="s">
        <v>239</v>
      </c>
      <c r="I92" s="384" t="s">
        <v>240</v>
      </c>
      <c r="J92" s="384" t="s">
        <v>241</v>
      </c>
      <c r="K92" s="620" t="s">
        <v>36</v>
      </c>
      <c r="L92" s="621"/>
      <c r="M92" s="384" t="s">
        <v>242</v>
      </c>
      <c r="N92" s="385" t="s">
        <v>14</v>
      </c>
    </row>
    <row r="93" spans="1:14" ht="15">
      <c r="A93" s="370"/>
      <c r="B93" s="386" t="s">
        <v>243</v>
      </c>
      <c r="C93" s="387" t="str">
        <f>IF(C88&gt;"",C88,"")</f>
        <v>Patrik Rissanen</v>
      </c>
      <c r="D93" s="387" t="str">
        <f>IF(G88&gt;"",G88,"")</f>
        <v>Miro Seitz</v>
      </c>
      <c r="E93" s="387"/>
      <c r="F93" s="388">
        <v>6</v>
      </c>
      <c r="G93" s="388">
        <v>5</v>
      </c>
      <c r="H93" s="389">
        <v>4</v>
      </c>
      <c r="I93" s="388"/>
      <c r="J93" s="388"/>
      <c r="K93" s="390">
        <f>IF(ISBLANK(F93),"",COUNTIF(F93:J93,"&gt;=0"))</f>
        <v>3</v>
      </c>
      <c r="L93" s="391">
        <f>IF(ISBLANK(F93),"",(IF(LEFT(F93,1)="-",1,0)+IF(LEFT(G93,1)="-",1,0)+IF(LEFT(H93,1)="-",1,0)+IF(LEFT(I93,1)="-",1,0)+IF(LEFT(J93,1)="-",1,0)))</f>
        <v>0</v>
      </c>
      <c r="M93" s="392">
        <f>IF(K93=3,1,"")</f>
        <v>1</v>
      </c>
      <c r="N93" s="393">
        <f>IF(L93=3,1,"")</f>
      </c>
    </row>
    <row r="94" spans="1:14" ht="15">
      <c r="A94" s="370"/>
      <c r="B94" s="394" t="s">
        <v>244</v>
      </c>
      <c r="C94" s="395" t="str">
        <f>IF(C89&gt;"",C89,"")</f>
        <v>Samu Leskinen</v>
      </c>
      <c r="D94" s="395" t="str">
        <f>IF(G89&gt;"",G89,"")</f>
        <v>Veikka Flemming</v>
      </c>
      <c r="E94" s="395"/>
      <c r="F94" s="396">
        <v>-5</v>
      </c>
      <c r="G94" s="397">
        <v>-2</v>
      </c>
      <c r="H94" s="397">
        <v>-5</v>
      </c>
      <c r="I94" s="397"/>
      <c r="J94" s="397"/>
      <c r="K94" s="398">
        <f>IF(ISBLANK(F94),"",COUNTIF(F94:J94,"&gt;=0"))</f>
        <v>0</v>
      </c>
      <c r="L94" s="399">
        <f>IF(ISBLANK(F94),"",(IF(LEFT(F94,1)="-",1,0)+IF(LEFT(G94,1)="-",1,0)+IF(LEFT(H94,1)="-",1,0)+IF(LEFT(I94,1)="-",1,0)+IF(LEFT(J94,1)="-",1,0)))</f>
        <v>3</v>
      </c>
      <c r="M94" s="400">
        <f>IF(K94=3,1,"")</f>
      </c>
      <c r="N94" s="401">
        <f>IF(L94=3,1,"")</f>
        <v>1</v>
      </c>
    </row>
    <row r="95" spans="1:14" ht="15.75" thickBot="1">
      <c r="A95" s="370"/>
      <c r="B95" s="402" t="s">
        <v>245</v>
      </c>
      <c r="C95" s="403" t="str">
        <f>IF(C90&gt;"",C90,"")</f>
        <v>Jimi Miettinen</v>
      </c>
      <c r="D95" s="403" t="str">
        <f>IF(G90&gt;"",G90,"")</f>
        <v>Alex Naumi</v>
      </c>
      <c r="E95" s="403"/>
      <c r="F95" s="396">
        <v>5</v>
      </c>
      <c r="G95" s="404">
        <v>6</v>
      </c>
      <c r="H95" s="396">
        <v>-8</v>
      </c>
      <c r="I95" s="396">
        <v>-7</v>
      </c>
      <c r="J95" s="396">
        <v>-8</v>
      </c>
      <c r="K95" s="398">
        <f aca="true" t="shared" si="12" ref="K95:K101">IF(ISBLANK(F95),"",COUNTIF(F95:J95,"&gt;=0"))</f>
        <v>2</v>
      </c>
      <c r="L95" s="405">
        <f aca="true" t="shared" si="13" ref="L95:L101">IF(ISBLANK(F95),"",(IF(LEFT(F95,1)="-",1,0)+IF(LEFT(G95,1)="-",1,0)+IF(LEFT(H95,1)="-",1,0)+IF(LEFT(I95,1)="-",1,0)+IF(LEFT(J95,1)="-",1,0)))</f>
        <v>3</v>
      </c>
      <c r="M95" s="406">
        <f aca="true" t="shared" si="14" ref="M95:M101">IF(K95=3,1,"")</f>
      </c>
      <c r="N95" s="407">
        <f aca="true" t="shared" si="15" ref="N95:N101">IF(L95=3,1,"")</f>
        <v>1</v>
      </c>
    </row>
    <row r="96" spans="1:14" ht="15">
      <c r="A96" s="370"/>
      <c r="B96" s="408" t="s">
        <v>246</v>
      </c>
      <c r="C96" s="387" t="str">
        <f>IF(C89&gt;"",C89,"")</f>
        <v>Samu Leskinen</v>
      </c>
      <c r="D96" s="387" t="str">
        <f>IF(G88&gt;"",G88,"")</f>
        <v>Miro Seitz</v>
      </c>
      <c r="E96" s="409"/>
      <c r="F96" s="410">
        <v>-9</v>
      </c>
      <c r="G96" s="411">
        <v>-11</v>
      </c>
      <c r="H96" s="410">
        <v>-10</v>
      </c>
      <c r="I96" s="410"/>
      <c r="J96" s="410"/>
      <c r="K96" s="390">
        <f t="shared" si="12"/>
        <v>0</v>
      </c>
      <c r="L96" s="391">
        <f t="shared" si="13"/>
        <v>3</v>
      </c>
      <c r="M96" s="392">
        <f t="shared" si="14"/>
      </c>
      <c r="N96" s="393">
        <f t="shared" si="15"/>
        <v>1</v>
      </c>
    </row>
    <row r="97" spans="1:14" ht="15">
      <c r="A97" s="370"/>
      <c r="B97" s="402" t="s">
        <v>247</v>
      </c>
      <c r="C97" s="395" t="str">
        <f>IF(C88&gt;"",C88,"")</f>
        <v>Patrik Rissanen</v>
      </c>
      <c r="D97" s="395" t="str">
        <f>IF(G90&gt;"",G90,"")</f>
        <v>Alex Naumi</v>
      </c>
      <c r="E97" s="403"/>
      <c r="F97" s="396">
        <v>4</v>
      </c>
      <c r="G97" s="404">
        <v>2</v>
      </c>
      <c r="H97" s="396">
        <v>7</v>
      </c>
      <c r="I97" s="396"/>
      <c r="J97" s="396"/>
      <c r="K97" s="398">
        <f t="shared" si="12"/>
        <v>3</v>
      </c>
      <c r="L97" s="399">
        <f t="shared" si="13"/>
        <v>0</v>
      </c>
      <c r="M97" s="400">
        <f t="shared" si="14"/>
        <v>1</v>
      </c>
      <c r="N97" s="401">
        <f t="shared" si="15"/>
      </c>
    </row>
    <row r="98" spans="1:14" ht="15.75" thickBot="1">
      <c r="A98" s="370"/>
      <c r="B98" s="412" t="s">
        <v>248</v>
      </c>
      <c r="C98" s="413" t="str">
        <f>IF(C90&gt;"",C90,"")</f>
        <v>Jimi Miettinen</v>
      </c>
      <c r="D98" s="413" t="str">
        <f>IF(G89&gt;"",G89,"")</f>
        <v>Veikka Flemming</v>
      </c>
      <c r="E98" s="413"/>
      <c r="F98" s="414">
        <v>-9</v>
      </c>
      <c r="G98" s="415">
        <v>-6</v>
      </c>
      <c r="H98" s="414">
        <v>-4</v>
      </c>
      <c r="I98" s="414"/>
      <c r="J98" s="414"/>
      <c r="K98" s="416">
        <f t="shared" si="12"/>
        <v>0</v>
      </c>
      <c r="L98" s="417">
        <f t="shared" si="13"/>
        <v>3</v>
      </c>
      <c r="M98" s="418">
        <f t="shared" si="14"/>
      </c>
      <c r="N98" s="419">
        <f t="shared" si="15"/>
        <v>1</v>
      </c>
    </row>
    <row r="99" spans="1:14" ht="15">
      <c r="A99" s="370"/>
      <c r="B99" s="420" t="s">
        <v>249</v>
      </c>
      <c r="C99" s="421" t="str">
        <f>IF(C89&gt;"",C89,"")</f>
        <v>Samu Leskinen</v>
      </c>
      <c r="D99" s="421" t="str">
        <f>IF(G90&gt;"",G90,"")</f>
        <v>Alex Naumi</v>
      </c>
      <c r="E99" s="422"/>
      <c r="F99" s="423">
        <v>-12</v>
      </c>
      <c r="G99" s="423">
        <v>-8</v>
      </c>
      <c r="H99" s="423">
        <v>-7</v>
      </c>
      <c r="I99" s="423"/>
      <c r="J99" s="424"/>
      <c r="K99" s="425">
        <f t="shared" si="12"/>
        <v>0</v>
      </c>
      <c r="L99" s="426">
        <f t="shared" si="13"/>
        <v>3</v>
      </c>
      <c r="M99" s="427">
        <f t="shared" si="14"/>
      </c>
      <c r="N99" s="428">
        <f t="shared" si="15"/>
        <v>1</v>
      </c>
    </row>
    <row r="100" spans="1:14" ht="15">
      <c r="A100" s="370"/>
      <c r="B100" s="394" t="s">
        <v>250</v>
      </c>
      <c r="C100" s="395" t="str">
        <f>IF(C90&gt;"",C90,"")</f>
        <v>Jimi Miettinen</v>
      </c>
      <c r="D100" s="395" t="str">
        <f>IF(G88&gt;"",G88,"")</f>
        <v>Miro Seitz</v>
      </c>
      <c r="E100" s="429"/>
      <c r="F100" s="423"/>
      <c r="G100" s="397"/>
      <c r="H100" s="397"/>
      <c r="I100" s="397"/>
      <c r="J100" s="430"/>
      <c r="K100" s="398">
        <f t="shared" si="12"/>
      </c>
      <c r="L100" s="399">
        <f t="shared" si="13"/>
      </c>
      <c r="M100" s="400">
        <f t="shared" si="14"/>
      </c>
      <c r="N100" s="401">
        <f t="shared" si="15"/>
      </c>
    </row>
    <row r="101" spans="1:14" ht="15.75" thickBot="1">
      <c r="A101" s="370"/>
      <c r="B101" s="412" t="s">
        <v>251</v>
      </c>
      <c r="C101" s="413" t="str">
        <f>IF(C88&gt;"",C88,"")</f>
        <v>Patrik Rissanen</v>
      </c>
      <c r="D101" s="413" t="str">
        <f>IF(G89&gt;"",G89,"")</f>
        <v>Veikka Flemming</v>
      </c>
      <c r="E101" s="431"/>
      <c r="F101" s="432"/>
      <c r="G101" s="414"/>
      <c r="H101" s="432"/>
      <c r="I101" s="414"/>
      <c r="J101" s="414"/>
      <c r="K101" s="416">
        <f t="shared" si="12"/>
      </c>
      <c r="L101" s="417">
        <f t="shared" si="13"/>
      </c>
      <c r="M101" s="418">
        <f t="shared" si="14"/>
      </c>
      <c r="N101" s="419">
        <f t="shared" si="15"/>
      </c>
    </row>
    <row r="102" spans="1:14" ht="16.5" thickBot="1">
      <c r="A102" s="356"/>
      <c r="B102" s="360"/>
      <c r="C102" s="360"/>
      <c r="D102" s="360"/>
      <c r="E102" s="360"/>
      <c r="F102" s="360"/>
      <c r="G102" s="360"/>
      <c r="H102" s="360"/>
      <c r="I102" s="622" t="s">
        <v>252</v>
      </c>
      <c r="J102" s="623"/>
      <c r="K102" s="433">
        <f>IF(ISBLANK(C88),"",SUM(K93:K101))</f>
        <v>8</v>
      </c>
      <c r="L102" s="434">
        <f>IF(ISBLANK(G88),"",SUM(L93:L101))</f>
        <v>15</v>
      </c>
      <c r="M102" s="435">
        <f>IF(ISBLANK(F93),"",SUM(M93:M101))</f>
        <v>2</v>
      </c>
      <c r="N102" s="436">
        <f>IF(ISBLANK(F93),"",SUM(N93:N101))</f>
        <v>5</v>
      </c>
    </row>
    <row r="103" spans="1:14" ht="15">
      <c r="A103" s="356"/>
      <c r="B103" s="437" t="s">
        <v>253</v>
      </c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438"/>
    </row>
    <row r="104" spans="1:14" ht="15">
      <c r="A104" s="356"/>
      <c r="B104" s="439" t="s">
        <v>254</v>
      </c>
      <c r="C104" s="439"/>
      <c r="D104" s="439" t="s">
        <v>255</v>
      </c>
      <c r="E104" s="359"/>
      <c r="F104" s="439"/>
      <c r="G104" s="439" t="s">
        <v>256</v>
      </c>
      <c r="H104" s="359"/>
      <c r="I104" s="439"/>
      <c r="J104" s="440" t="s">
        <v>257</v>
      </c>
      <c r="K104" s="361"/>
      <c r="L104" s="360"/>
      <c r="M104" s="360"/>
      <c r="N104" s="438"/>
    </row>
    <row r="105" spans="1:14" ht="18.75" thickBot="1">
      <c r="A105" s="356"/>
      <c r="B105" s="360"/>
      <c r="C105" s="360"/>
      <c r="D105" s="360"/>
      <c r="E105" s="360"/>
      <c r="F105" s="360"/>
      <c r="G105" s="360"/>
      <c r="H105" s="360"/>
      <c r="I105" s="360"/>
      <c r="J105" s="624" t="str">
        <f>IF(M102=5,C87,IF(N102=5,G87,""))</f>
        <v>KoKa</v>
      </c>
      <c r="K105" s="625"/>
      <c r="L105" s="625"/>
      <c r="M105" s="625"/>
      <c r="N105" s="626"/>
    </row>
    <row r="106" spans="1:14" ht="18.75" thickBot="1">
      <c r="A106" s="441"/>
      <c r="B106" s="442"/>
      <c r="C106" s="442"/>
      <c r="D106" s="442"/>
      <c r="E106" s="442"/>
      <c r="F106" s="442"/>
      <c r="G106" s="442"/>
      <c r="H106" s="442"/>
      <c r="I106" s="442"/>
      <c r="J106" s="443"/>
      <c r="K106" s="443"/>
      <c r="L106" s="443"/>
      <c r="M106" s="443"/>
      <c r="N106" s="444"/>
    </row>
    <row r="107" ht="15.75" thickTop="1"/>
    <row r="108" ht="15.75" thickBot="1"/>
    <row r="109" spans="1:14" ht="16.5" thickTop="1">
      <c r="A109" s="352"/>
      <c r="B109" s="353"/>
      <c r="C109" s="354"/>
      <c r="D109" s="355"/>
      <c r="E109" s="355"/>
      <c r="F109" s="652" t="s">
        <v>219</v>
      </c>
      <c r="G109" s="653"/>
      <c r="H109" s="654" t="s">
        <v>126</v>
      </c>
      <c r="I109" s="655"/>
      <c r="J109" s="655"/>
      <c r="K109" s="655"/>
      <c r="L109" s="655"/>
      <c r="M109" s="655"/>
      <c r="N109" s="656"/>
    </row>
    <row r="110" spans="1:14" ht="15.75">
      <c r="A110" s="356"/>
      <c r="B110" s="358"/>
      <c r="C110" s="359" t="s">
        <v>220</v>
      </c>
      <c r="D110" s="360"/>
      <c r="E110" s="360"/>
      <c r="F110" s="657" t="s">
        <v>221</v>
      </c>
      <c r="G110" s="658"/>
      <c r="H110" s="659" t="s">
        <v>4</v>
      </c>
      <c r="I110" s="660"/>
      <c r="J110" s="661"/>
      <c r="K110" s="643"/>
      <c r="L110" s="643"/>
      <c r="M110" s="643"/>
      <c r="N110" s="644"/>
    </row>
    <row r="111" spans="1:14" ht="15.75">
      <c r="A111" s="356"/>
      <c r="B111" s="361"/>
      <c r="C111" s="358" t="s">
        <v>222</v>
      </c>
      <c r="D111" s="360"/>
      <c r="E111" s="360"/>
      <c r="F111" s="640" t="s">
        <v>223</v>
      </c>
      <c r="G111" s="641"/>
      <c r="H111" s="642" t="s">
        <v>224</v>
      </c>
      <c r="I111" s="643"/>
      <c r="J111" s="643"/>
      <c r="K111" s="642" t="s">
        <v>258</v>
      </c>
      <c r="L111" s="643"/>
      <c r="M111" s="643"/>
      <c r="N111" s="644"/>
    </row>
    <row r="112" spans="1:14" ht="21" thickBot="1">
      <c r="A112" s="356"/>
      <c r="B112" s="362"/>
      <c r="D112" s="361"/>
      <c r="E112" s="360"/>
      <c r="F112" s="645" t="s">
        <v>226</v>
      </c>
      <c r="G112" s="646"/>
      <c r="H112" s="647">
        <v>40614</v>
      </c>
      <c r="I112" s="648"/>
      <c r="J112" s="648"/>
      <c r="K112" s="363" t="s">
        <v>227</v>
      </c>
      <c r="L112" s="649">
        <v>0.4166666666666667</v>
      </c>
      <c r="M112" s="650"/>
      <c r="N112" s="651"/>
    </row>
    <row r="113" spans="1:14" ht="15.75" thickTop="1">
      <c r="A113" s="356"/>
      <c r="B113" s="361"/>
      <c r="C113" s="364"/>
      <c r="D113" s="360"/>
      <c r="E113" s="360"/>
      <c r="F113" s="360"/>
      <c r="G113" s="365"/>
      <c r="H113" s="366"/>
      <c r="I113" s="366"/>
      <c r="J113" s="367"/>
      <c r="K113" s="368"/>
      <c r="L113" s="368"/>
      <c r="M113" s="368"/>
      <c r="N113" s="369"/>
    </row>
    <row r="114" spans="1:14" ht="16.5" thickBot="1">
      <c r="A114" s="370"/>
      <c r="B114" s="371" t="s">
        <v>205</v>
      </c>
      <c r="C114" s="631" t="s">
        <v>61</v>
      </c>
      <c r="D114" s="632"/>
      <c r="E114" s="372"/>
      <c r="F114" s="373" t="s">
        <v>205</v>
      </c>
      <c r="G114" s="633" t="s">
        <v>47</v>
      </c>
      <c r="H114" s="634"/>
      <c r="I114" s="634"/>
      <c r="J114" s="634"/>
      <c r="K114" s="634"/>
      <c r="L114" s="634"/>
      <c r="M114" s="634"/>
      <c r="N114" s="635"/>
    </row>
    <row r="115" spans="1:14" ht="15">
      <c r="A115" s="370"/>
      <c r="B115" s="374" t="s">
        <v>228</v>
      </c>
      <c r="C115" s="636" t="s">
        <v>232</v>
      </c>
      <c r="D115" s="637"/>
      <c r="E115" s="375"/>
      <c r="F115" s="376" t="s">
        <v>229</v>
      </c>
      <c r="G115" s="636" t="s">
        <v>46</v>
      </c>
      <c r="H115" s="638" t="s">
        <v>46</v>
      </c>
      <c r="I115" s="638" t="s">
        <v>46</v>
      </c>
      <c r="J115" s="638" t="s">
        <v>46</v>
      </c>
      <c r="K115" s="638" t="s">
        <v>46</v>
      </c>
      <c r="L115" s="638" t="s">
        <v>46</v>
      </c>
      <c r="M115" s="638" t="s">
        <v>46</v>
      </c>
      <c r="N115" s="639" t="s">
        <v>46</v>
      </c>
    </row>
    <row r="116" spans="1:14" ht="15">
      <c r="A116" s="370"/>
      <c r="B116" s="377" t="s">
        <v>230</v>
      </c>
      <c r="C116" s="627" t="s">
        <v>60</v>
      </c>
      <c r="D116" s="628" t="s">
        <v>60</v>
      </c>
      <c r="E116" s="375"/>
      <c r="F116" s="378" t="s">
        <v>231</v>
      </c>
      <c r="G116" s="627" t="s">
        <v>93</v>
      </c>
      <c r="H116" s="629" t="s">
        <v>93</v>
      </c>
      <c r="I116" s="629" t="s">
        <v>93</v>
      </c>
      <c r="J116" s="629" t="s">
        <v>93</v>
      </c>
      <c r="K116" s="629" t="s">
        <v>93</v>
      </c>
      <c r="L116" s="629" t="s">
        <v>93</v>
      </c>
      <c r="M116" s="629" t="s">
        <v>93</v>
      </c>
      <c r="N116" s="630" t="s">
        <v>93</v>
      </c>
    </row>
    <row r="117" spans="1:14" ht="15">
      <c r="A117" s="356"/>
      <c r="B117" s="377" t="s">
        <v>233</v>
      </c>
      <c r="C117" s="627" t="s">
        <v>70</v>
      </c>
      <c r="D117" s="628" t="s">
        <v>70</v>
      </c>
      <c r="E117" s="375"/>
      <c r="F117" s="379" t="s">
        <v>234</v>
      </c>
      <c r="G117" s="627" t="s">
        <v>54</v>
      </c>
      <c r="H117" s="629" t="s">
        <v>54</v>
      </c>
      <c r="I117" s="629" t="s">
        <v>54</v>
      </c>
      <c r="J117" s="629" t="s">
        <v>54</v>
      </c>
      <c r="K117" s="629" t="s">
        <v>54</v>
      </c>
      <c r="L117" s="629" t="s">
        <v>54</v>
      </c>
      <c r="M117" s="629" t="s">
        <v>54</v>
      </c>
      <c r="N117" s="630" t="s">
        <v>54</v>
      </c>
    </row>
    <row r="118" spans="1:14" ht="15.75">
      <c r="A118" s="356"/>
      <c r="B118" s="360"/>
      <c r="C118" s="360"/>
      <c r="D118" s="360"/>
      <c r="E118" s="360"/>
      <c r="F118" s="380" t="s">
        <v>235</v>
      </c>
      <c r="G118" s="364"/>
      <c r="H118" s="364"/>
      <c r="I118" s="364"/>
      <c r="J118" s="360"/>
      <c r="K118" s="360"/>
      <c r="L118" s="360"/>
      <c r="M118" s="381"/>
      <c r="N118" s="382"/>
    </row>
    <row r="119" spans="1:14" ht="15.75" thickBot="1">
      <c r="A119" s="356"/>
      <c r="B119" s="383" t="s">
        <v>236</v>
      </c>
      <c r="C119" s="360"/>
      <c r="D119" s="360"/>
      <c r="E119" s="360"/>
      <c r="F119" s="384" t="s">
        <v>237</v>
      </c>
      <c r="G119" s="384" t="s">
        <v>238</v>
      </c>
      <c r="H119" s="384" t="s">
        <v>239</v>
      </c>
      <c r="I119" s="384" t="s">
        <v>240</v>
      </c>
      <c r="J119" s="384" t="s">
        <v>241</v>
      </c>
      <c r="K119" s="620" t="s">
        <v>36</v>
      </c>
      <c r="L119" s="621"/>
      <c r="M119" s="384" t="s">
        <v>242</v>
      </c>
      <c r="N119" s="385" t="s">
        <v>14</v>
      </c>
    </row>
    <row r="120" spans="1:14" ht="15">
      <c r="A120" s="370"/>
      <c r="B120" s="386" t="s">
        <v>243</v>
      </c>
      <c r="C120" s="387" t="str">
        <f>IF(C115&gt;"",C115,"")</f>
        <v>Johan Nyberg</v>
      </c>
      <c r="D120" s="387" t="str">
        <f>IF(G115&gt;"",G115,"")</f>
        <v>Anton Nurmiaho</v>
      </c>
      <c r="E120" s="387"/>
      <c r="F120" s="388">
        <v>-8</v>
      </c>
      <c r="G120" s="388">
        <v>1</v>
      </c>
      <c r="H120" s="389">
        <v>10</v>
      </c>
      <c r="I120" s="388">
        <v>-9</v>
      </c>
      <c r="J120" s="388">
        <v>-10</v>
      </c>
      <c r="K120" s="390">
        <f>IF(ISBLANK(F120),"",COUNTIF(F120:J120,"&gt;=0"))</f>
        <v>2</v>
      </c>
      <c r="L120" s="391">
        <f>IF(ISBLANK(F120),"",(IF(LEFT(F120,1)="-",1,0)+IF(LEFT(G120,1)="-",1,0)+IF(LEFT(H120,1)="-",1,0)+IF(LEFT(I120,1)="-",1,0)+IF(LEFT(J120,1)="-",1,0)))</f>
        <v>3</v>
      </c>
      <c r="M120" s="392">
        <f>IF(K120=3,1,"")</f>
      </c>
      <c r="N120" s="393">
        <f>IF(L120=3,1,"")</f>
        <v>1</v>
      </c>
    </row>
    <row r="121" spans="1:14" ht="15">
      <c r="A121" s="370"/>
      <c r="B121" s="394" t="s">
        <v>244</v>
      </c>
      <c r="C121" s="395" t="str">
        <f>IF(C116&gt;"",C116,"")</f>
        <v>Jan Nyberg</v>
      </c>
      <c r="D121" s="395" t="str">
        <f>IF(G116&gt;"",G116,"")</f>
        <v>Max Lotto</v>
      </c>
      <c r="E121" s="395"/>
      <c r="F121" s="396">
        <v>3</v>
      </c>
      <c r="G121" s="397">
        <v>4</v>
      </c>
      <c r="H121" s="397">
        <v>4</v>
      </c>
      <c r="I121" s="397"/>
      <c r="J121" s="397"/>
      <c r="K121" s="398">
        <f>IF(ISBLANK(F121),"",COUNTIF(F121:J121,"&gt;=0"))</f>
        <v>3</v>
      </c>
      <c r="L121" s="399">
        <f>IF(ISBLANK(F121),"",(IF(LEFT(F121,1)="-",1,0)+IF(LEFT(G121,1)="-",1,0)+IF(LEFT(H121,1)="-",1,0)+IF(LEFT(I121,1)="-",1,0)+IF(LEFT(J121,1)="-",1,0)))</f>
        <v>0</v>
      </c>
      <c r="M121" s="400">
        <f>IF(K121=3,1,"")</f>
        <v>1</v>
      </c>
      <c r="N121" s="401">
        <f>IF(L121=3,1,"")</f>
      </c>
    </row>
    <row r="122" spans="1:14" ht="15.75" thickBot="1">
      <c r="A122" s="370"/>
      <c r="B122" s="402" t="s">
        <v>245</v>
      </c>
      <c r="C122" s="403" t="str">
        <f>IF(C117&gt;"",C117,"")</f>
        <v>Mikhail Kantonistov</v>
      </c>
      <c r="D122" s="403" t="str">
        <f>IF(G117&gt;"",G117,"")</f>
        <v>Rolands Jansons</v>
      </c>
      <c r="E122" s="403"/>
      <c r="F122" s="396">
        <v>2</v>
      </c>
      <c r="G122" s="404">
        <v>1</v>
      </c>
      <c r="H122" s="396">
        <v>4</v>
      </c>
      <c r="I122" s="396"/>
      <c r="J122" s="396"/>
      <c r="K122" s="398">
        <f aca="true" t="shared" si="16" ref="K122:K128">IF(ISBLANK(F122),"",COUNTIF(F122:J122,"&gt;=0"))</f>
        <v>3</v>
      </c>
      <c r="L122" s="405">
        <f aca="true" t="shared" si="17" ref="L122:L128">IF(ISBLANK(F122),"",(IF(LEFT(F122,1)="-",1,0)+IF(LEFT(G122,1)="-",1,0)+IF(LEFT(H122,1)="-",1,0)+IF(LEFT(I122,1)="-",1,0)+IF(LEFT(J122,1)="-",1,0)))</f>
        <v>0</v>
      </c>
      <c r="M122" s="406">
        <f aca="true" t="shared" si="18" ref="M122:M128">IF(K122=3,1,"")</f>
        <v>1</v>
      </c>
      <c r="N122" s="407">
        <f aca="true" t="shared" si="19" ref="N122:N128">IF(L122=3,1,"")</f>
      </c>
    </row>
    <row r="123" spans="1:14" ht="15">
      <c r="A123" s="370"/>
      <c r="B123" s="408" t="s">
        <v>246</v>
      </c>
      <c r="C123" s="387" t="str">
        <f>IF(C116&gt;"",C116,"")</f>
        <v>Jan Nyberg</v>
      </c>
      <c r="D123" s="387" t="str">
        <f>IF(G115&gt;"",G115,"")</f>
        <v>Anton Nurmiaho</v>
      </c>
      <c r="E123" s="409"/>
      <c r="F123" s="410">
        <v>5</v>
      </c>
      <c r="G123" s="411">
        <v>8</v>
      </c>
      <c r="H123" s="410">
        <v>6</v>
      </c>
      <c r="I123" s="410"/>
      <c r="J123" s="410"/>
      <c r="K123" s="390">
        <f t="shared" si="16"/>
        <v>3</v>
      </c>
      <c r="L123" s="391">
        <f t="shared" si="17"/>
        <v>0</v>
      </c>
      <c r="M123" s="392">
        <f t="shared" si="18"/>
        <v>1</v>
      </c>
      <c r="N123" s="393">
        <f t="shared" si="19"/>
      </c>
    </row>
    <row r="124" spans="1:14" ht="15">
      <c r="A124" s="370"/>
      <c r="B124" s="402" t="s">
        <v>247</v>
      </c>
      <c r="C124" s="395" t="str">
        <f>IF(C115&gt;"",C115,"")</f>
        <v>Johan Nyberg</v>
      </c>
      <c r="D124" s="395" t="str">
        <f>IF(G117&gt;"",G117,"")</f>
        <v>Rolands Jansons</v>
      </c>
      <c r="E124" s="403"/>
      <c r="F124" s="396">
        <v>6</v>
      </c>
      <c r="G124" s="404">
        <v>-10</v>
      </c>
      <c r="H124" s="396">
        <v>-4</v>
      </c>
      <c r="I124" s="396">
        <v>3</v>
      </c>
      <c r="J124" s="396">
        <v>-8</v>
      </c>
      <c r="K124" s="398">
        <f t="shared" si="16"/>
        <v>2</v>
      </c>
      <c r="L124" s="399">
        <f t="shared" si="17"/>
        <v>3</v>
      </c>
      <c r="M124" s="400">
        <f t="shared" si="18"/>
      </c>
      <c r="N124" s="401">
        <f t="shared" si="19"/>
        <v>1</v>
      </c>
    </row>
    <row r="125" spans="1:14" ht="15.75" thickBot="1">
      <c r="A125" s="370"/>
      <c r="B125" s="412" t="s">
        <v>248</v>
      </c>
      <c r="C125" s="413" t="str">
        <f>IF(C117&gt;"",C117,"")</f>
        <v>Mikhail Kantonistov</v>
      </c>
      <c r="D125" s="413" t="str">
        <f>IF(G116&gt;"",G116,"")</f>
        <v>Max Lotto</v>
      </c>
      <c r="E125" s="413"/>
      <c r="F125" s="414">
        <v>1</v>
      </c>
      <c r="G125" s="415">
        <v>3</v>
      </c>
      <c r="H125" s="414">
        <v>6</v>
      </c>
      <c r="I125" s="414"/>
      <c r="J125" s="414"/>
      <c r="K125" s="416">
        <f t="shared" si="16"/>
        <v>3</v>
      </c>
      <c r="L125" s="417">
        <f t="shared" si="17"/>
        <v>0</v>
      </c>
      <c r="M125" s="418">
        <f t="shared" si="18"/>
        <v>1</v>
      </c>
      <c r="N125" s="419">
        <f t="shared" si="19"/>
      </c>
    </row>
    <row r="126" spans="1:14" ht="15">
      <c r="A126" s="370"/>
      <c r="B126" s="420" t="s">
        <v>249</v>
      </c>
      <c r="C126" s="421" t="str">
        <f>IF(C116&gt;"",C116,"")</f>
        <v>Jan Nyberg</v>
      </c>
      <c r="D126" s="421" t="str">
        <f>IF(G117&gt;"",G117,"")</f>
        <v>Rolands Jansons</v>
      </c>
      <c r="E126" s="422"/>
      <c r="F126" s="423">
        <v>6</v>
      </c>
      <c r="G126" s="423">
        <v>0</v>
      </c>
      <c r="H126" s="423">
        <v>5</v>
      </c>
      <c r="I126" s="423"/>
      <c r="J126" s="424"/>
      <c r="K126" s="425">
        <f t="shared" si="16"/>
        <v>3</v>
      </c>
      <c r="L126" s="426">
        <f t="shared" si="17"/>
        <v>0</v>
      </c>
      <c r="M126" s="427">
        <f t="shared" si="18"/>
        <v>1</v>
      </c>
      <c r="N126" s="428">
        <f t="shared" si="19"/>
      </c>
    </row>
    <row r="127" spans="1:14" ht="15">
      <c r="A127" s="370"/>
      <c r="B127" s="394" t="s">
        <v>250</v>
      </c>
      <c r="C127" s="395" t="str">
        <f>IF(C117&gt;"",C117,"")</f>
        <v>Mikhail Kantonistov</v>
      </c>
      <c r="D127" s="395" t="str">
        <f>IF(G115&gt;"",G115,"")</f>
        <v>Anton Nurmiaho</v>
      </c>
      <c r="E127" s="429"/>
      <c r="F127" s="423"/>
      <c r="G127" s="397"/>
      <c r="H127" s="397"/>
      <c r="I127" s="397"/>
      <c r="J127" s="430"/>
      <c r="K127" s="398">
        <f t="shared" si="16"/>
      </c>
      <c r="L127" s="399">
        <f t="shared" si="17"/>
      </c>
      <c r="M127" s="400">
        <f t="shared" si="18"/>
      </c>
      <c r="N127" s="401">
        <f t="shared" si="19"/>
      </c>
    </row>
    <row r="128" spans="1:14" ht="15.75" thickBot="1">
      <c r="A128" s="370"/>
      <c r="B128" s="412" t="s">
        <v>251</v>
      </c>
      <c r="C128" s="413" t="str">
        <f>IF(C115&gt;"",C115,"")</f>
        <v>Johan Nyberg</v>
      </c>
      <c r="D128" s="413" t="str">
        <f>IF(G116&gt;"",G116,"")</f>
        <v>Max Lotto</v>
      </c>
      <c r="E128" s="431"/>
      <c r="F128" s="432"/>
      <c r="G128" s="414"/>
      <c r="H128" s="432"/>
      <c r="I128" s="414"/>
      <c r="J128" s="414"/>
      <c r="K128" s="416">
        <f t="shared" si="16"/>
      </c>
      <c r="L128" s="417">
        <f t="shared" si="17"/>
      </c>
      <c r="M128" s="418">
        <f t="shared" si="18"/>
      </c>
      <c r="N128" s="419">
        <f t="shared" si="19"/>
      </c>
    </row>
    <row r="129" spans="1:14" ht="16.5" thickBot="1">
      <c r="A129" s="356"/>
      <c r="B129" s="360"/>
      <c r="C129" s="360"/>
      <c r="D129" s="360"/>
      <c r="E129" s="360"/>
      <c r="F129" s="360"/>
      <c r="G129" s="360"/>
      <c r="H129" s="360"/>
      <c r="I129" s="622" t="s">
        <v>252</v>
      </c>
      <c r="J129" s="623"/>
      <c r="K129" s="433">
        <f>IF(ISBLANK(C115),"",SUM(K120:K128))</f>
        <v>19</v>
      </c>
      <c r="L129" s="434">
        <f>IF(ISBLANK(G115),"",SUM(L120:L128))</f>
        <v>6</v>
      </c>
      <c r="M129" s="435">
        <f>IF(ISBLANK(F120),"",SUM(M120:M128))</f>
        <v>5</v>
      </c>
      <c r="N129" s="436">
        <f>IF(ISBLANK(F120),"",SUM(N120:N128))</f>
        <v>2</v>
      </c>
    </row>
    <row r="130" spans="1:14" ht="15">
      <c r="A130" s="356"/>
      <c r="B130" s="437" t="s">
        <v>253</v>
      </c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438"/>
    </row>
    <row r="131" spans="1:14" ht="15">
      <c r="A131" s="356"/>
      <c r="B131" s="439" t="s">
        <v>254</v>
      </c>
      <c r="C131" s="439"/>
      <c r="D131" s="439" t="s">
        <v>255</v>
      </c>
      <c r="E131" s="359"/>
      <c r="F131" s="439"/>
      <c r="G131" s="439" t="s">
        <v>256</v>
      </c>
      <c r="H131" s="359"/>
      <c r="I131" s="439"/>
      <c r="J131" s="440" t="s">
        <v>257</v>
      </c>
      <c r="K131" s="361"/>
      <c r="L131" s="360"/>
      <c r="M131" s="360"/>
      <c r="N131" s="438"/>
    </row>
    <row r="132" spans="1:14" ht="18.75" thickBot="1">
      <c r="A132" s="356"/>
      <c r="B132" s="360"/>
      <c r="C132" s="360"/>
      <c r="D132" s="360"/>
      <c r="E132" s="360"/>
      <c r="F132" s="360"/>
      <c r="G132" s="360"/>
      <c r="H132" s="360"/>
      <c r="I132" s="360"/>
      <c r="J132" s="624" t="str">
        <f>IF(M129=5,C114,IF(N129=5,G114,""))</f>
        <v>PT Espoo</v>
      </c>
      <c r="K132" s="625"/>
      <c r="L132" s="625"/>
      <c r="M132" s="625"/>
      <c r="N132" s="626"/>
    </row>
    <row r="133" spans="1:14" ht="18.75" thickBot="1">
      <c r="A133" s="441"/>
      <c r="B133" s="442"/>
      <c r="C133" s="442"/>
      <c r="D133" s="442"/>
      <c r="E133" s="442"/>
      <c r="F133" s="442"/>
      <c r="G133" s="442"/>
      <c r="H133" s="442"/>
      <c r="I133" s="442"/>
      <c r="J133" s="443"/>
      <c r="K133" s="443"/>
      <c r="L133" s="443"/>
      <c r="M133" s="443"/>
      <c r="N133" s="444"/>
    </row>
    <row r="134" ht="15.75" thickTop="1"/>
    <row r="135" ht="15.75" thickBot="1"/>
    <row r="136" spans="1:14" ht="16.5" thickTop="1">
      <c r="A136" s="352"/>
      <c r="B136" s="353"/>
      <c r="C136" s="354"/>
      <c r="D136" s="355"/>
      <c r="E136" s="355"/>
      <c r="F136" s="652" t="s">
        <v>219</v>
      </c>
      <c r="G136" s="653"/>
      <c r="H136" s="654" t="s">
        <v>126</v>
      </c>
      <c r="I136" s="655"/>
      <c r="J136" s="655"/>
      <c r="K136" s="655"/>
      <c r="L136" s="655"/>
      <c r="M136" s="655"/>
      <c r="N136" s="656"/>
    </row>
    <row r="137" spans="1:14" ht="15.75">
      <c r="A137" s="356"/>
      <c r="B137" s="358"/>
      <c r="C137" s="359" t="s">
        <v>220</v>
      </c>
      <c r="D137" s="360"/>
      <c r="E137" s="360"/>
      <c r="F137" s="657" t="s">
        <v>221</v>
      </c>
      <c r="G137" s="658"/>
      <c r="H137" s="659" t="s">
        <v>4</v>
      </c>
      <c r="I137" s="660"/>
      <c r="J137" s="661"/>
      <c r="K137" s="643"/>
      <c r="L137" s="643"/>
      <c r="M137" s="643"/>
      <c r="N137" s="644"/>
    </row>
    <row r="138" spans="1:14" ht="15.75">
      <c r="A138" s="356"/>
      <c r="B138" s="361"/>
      <c r="C138" s="358" t="s">
        <v>222</v>
      </c>
      <c r="D138" s="360"/>
      <c r="E138" s="360"/>
      <c r="F138" s="640" t="s">
        <v>223</v>
      </c>
      <c r="G138" s="641"/>
      <c r="H138" s="642" t="s">
        <v>224</v>
      </c>
      <c r="I138" s="643"/>
      <c r="J138" s="643"/>
      <c r="K138" s="642" t="s">
        <v>258</v>
      </c>
      <c r="L138" s="643"/>
      <c r="M138" s="643"/>
      <c r="N138" s="644"/>
    </row>
    <row r="139" spans="1:14" ht="21" thickBot="1">
      <c r="A139" s="356"/>
      <c r="B139" s="362"/>
      <c r="D139" s="361"/>
      <c r="E139" s="360"/>
      <c r="F139" s="645" t="s">
        <v>226</v>
      </c>
      <c r="G139" s="646"/>
      <c r="H139" s="647">
        <v>40614</v>
      </c>
      <c r="I139" s="648"/>
      <c r="J139" s="648"/>
      <c r="K139" s="363" t="s">
        <v>227</v>
      </c>
      <c r="L139" s="649">
        <v>0.4166666666666667</v>
      </c>
      <c r="M139" s="650"/>
      <c r="N139" s="651"/>
    </row>
    <row r="140" spans="1:14" ht="15.75" thickTop="1">
      <c r="A140" s="356"/>
      <c r="B140" s="361"/>
      <c r="C140" s="364"/>
      <c r="D140" s="360"/>
      <c r="E140" s="360"/>
      <c r="F140" s="360"/>
      <c r="G140" s="365"/>
      <c r="H140" s="366"/>
      <c r="I140" s="366"/>
      <c r="J140" s="367"/>
      <c r="K140" s="368"/>
      <c r="L140" s="368"/>
      <c r="M140" s="368"/>
      <c r="N140" s="369"/>
    </row>
    <row r="141" spans="1:14" ht="16.5" thickBot="1">
      <c r="A141" s="370"/>
      <c r="B141" s="371" t="s">
        <v>205</v>
      </c>
      <c r="C141" s="631" t="s">
        <v>27</v>
      </c>
      <c r="D141" s="632"/>
      <c r="E141" s="372"/>
      <c r="F141" s="373" t="s">
        <v>205</v>
      </c>
      <c r="G141" s="633" t="s">
        <v>23</v>
      </c>
      <c r="H141" s="634"/>
      <c r="I141" s="634"/>
      <c r="J141" s="634"/>
      <c r="K141" s="634"/>
      <c r="L141" s="634"/>
      <c r="M141" s="634"/>
      <c r="N141" s="635"/>
    </row>
    <row r="142" spans="1:14" ht="15">
      <c r="A142" s="370"/>
      <c r="B142" s="374" t="s">
        <v>228</v>
      </c>
      <c r="C142" s="636" t="s">
        <v>26</v>
      </c>
      <c r="D142" s="637"/>
      <c r="E142" s="375"/>
      <c r="F142" s="376" t="s">
        <v>229</v>
      </c>
      <c r="G142" s="636" t="s">
        <v>92</v>
      </c>
      <c r="H142" s="638" t="s">
        <v>92</v>
      </c>
      <c r="I142" s="638" t="s">
        <v>92</v>
      </c>
      <c r="J142" s="638" t="s">
        <v>92</v>
      </c>
      <c r="K142" s="638" t="s">
        <v>92</v>
      </c>
      <c r="L142" s="638" t="s">
        <v>92</v>
      </c>
      <c r="M142" s="638" t="s">
        <v>92</v>
      </c>
      <c r="N142" s="639" t="s">
        <v>92</v>
      </c>
    </row>
    <row r="143" spans="1:14" ht="15">
      <c r="A143" s="370"/>
      <c r="B143" s="377" t="s">
        <v>230</v>
      </c>
      <c r="C143" s="627" t="s">
        <v>62</v>
      </c>
      <c r="D143" s="628" t="s">
        <v>62</v>
      </c>
      <c r="E143" s="375"/>
      <c r="F143" s="378" t="s">
        <v>231</v>
      </c>
      <c r="G143" s="627" t="s">
        <v>95</v>
      </c>
      <c r="H143" s="629" t="s">
        <v>95</v>
      </c>
      <c r="I143" s="629" t="s">
        <v>95</v>
      </c>
      <c r="J143" s="629" t="s">
        <v>95</v>
      </c>
      <c r="K143" s="629" t="s">
        <v>95</v>
      </c>
      <c r="L143" s="629" t="s">
        <v>95</v>
      </c>
      <c r="M143" s="629" t="s">
        <v>95</v>
      </c>
      <c r="N143" s="630" t="s">
        <v>95</v>
      </c>
    </row>
    <row r="144" spans="1:14" ht="15">
      <c r="A144" s="356"/>
      <c r="B144" s="377" t="s">
        <v>233</v>
      </c>
      <c r="C144" s="627" t="s">
        <v>72</v>
      </c>
      <c r="D144" s="628" t="s">
        <v>72</v>
      </c>
      <c r="E144" s="375"/>
      <c r="F144" s="379" t="s">
        <v>234</v>
      </c>
      <c r="G144" s="627" t="s">
        <v>22</v>
      </c>
      <c r="H144" s="629" t="s">
        <v>22</v>
      </c>
      <c r="I144" s="629" t="s">
        <v>22</v>
      </c>
      <c r="J144" s="629" t="s">
        <v>22</v>
      </c>
      <c r="K144" s="629" t="s">
        <v>22</v>
      </c>
      <c r="L144" s="629" t="s">
        <v>22</v>
      </c>
      <c r="M144" s="629" t="s">
        <v>22</v>
      </c>
      <c r="N144" s="630" t="s">
        <v>22</v>
      </c>
    </row>
    <row r="145" spans="1:14" ht="15.75">
      <c r="A145" s="356"/>
      <c r="B145" s="360"/>
      <c r="C145" s="360"/>
      <c r="D145" s="360"/>
      <c r="E145" s="360"/>
      <c r="F145" s="380" t="s">
        <v>235</v>
      </c>
      <c r="G145" s="364"/>
      <c r="H145" s="364"/>
      <c r="I145" s="364"/>
      <c r="J145" s="360"/>
      <c r="K145" s="360"/>
      <c r="L145" s="360"/>
      <c r="M145" s="381"/>
      <c r="N145" s="382"/>
    </row>
    <row r="146" spans="1:14" ht="15.75" thickBot="1">
      <c r="A146" s="356"/>
      <c r="B146" s="383" t="s">
        <v>236</v>
      </c>
      <c r="C146" s="360"/>
      <c r="D146" s="360"/>
      <c r="E146" s="360"/>
      <c r="F146" s="384" t="s">
        <v>237</v>
      </c>
      <c r="G146" s="384" t="s">
        <v>238</v>
      </c>
      <c r="H146" s="384" t="s">
        <v>239</v>
      </c>
      <c r="I146" s="384" t="s">
        <v>240</v>
      </c>
      <c r="J146" s="384" t="s">
        <v>241</v>
      </c>
      <c r="K146" s="620" t="s">
        <v>36</v>
      </c>
      <c r="L146" s="621"/>
      <c r="M146" s="384" t="s">
        <v>242</v>
      </c>
      <c r="N146" s="385" t="s">
        <v>14</v>
      </c>
    </row>
    <row r="147" spans="1:14" ht="15">
      <c r="A147" s="370"/>
      <c r="B147" s="386" t="s">
        <v>243</v>
      </c>
      <c r="C147" s="387" t="str">
        <f>IF(C142&gt;"",C142,"")</f>
        <v>Tatu Pitkänen</v>
      </c>
      <c r="D147" s="387" t="str">
        <f>IF(G142&gt;"",G142,"")</f>
        <v>Alex Naumi</v>
      </c>
      <c r="E147" s="387"/>
      <c r="F147" s="388">
        <v>8</v>
      </c>
      <c r="G147" s="388">
        <v>-10</v>
      </c>
      <c r="H147" s="389">
        <v>-7</v>
      </c>
      <c r="I147" s="388">
        <v>-13</v>
      </c>
      <c r="J147" s="388"/>
      <c r="K147" s="390">
        <f>IF(ISBLANK(F147),"",COUNTIF(F147:J147,"&gt;=0"))</f>
        <v>1</v>
      </c>
      <c r="L147" s="391">
        <f>IF(ISBLANK(F147),"",(IF(LEFT(F147,1)="-",1,0)+IF(LEFT(G147,1)="-",1,0)+IF(LEFT(H147,1)="-",1,0)+IF(LEFT(I147,1)="-",1,0)+IF(LEFT(J147,1)="-",1,0)))</f>
        <v>3</v>
      </c>
      <c r="M147" s="392">
        <f>IF(K147=3,1,"")</f>
      </c>
      <c r="N147" s="393">
        <f>IF(L147=3,1,"")</f>
        <v>1</v>
      </c>
    </row>
    <row r="148" spans="1:14" ht="15">
      <c r="A148" s="370"/>
      <c r="B148" s="394" t="s">
        <v>244</v>
      </c>
      <c r="C148" s="395" t="str">
        <f>IF(C143&gt;"",C143,"")</f>
        <v>Toni Pitkänen</v>
      </c>
      <c r="D148" s="395" t="str">
        <f>IF(G143&gt;"",G143,"")</f>
        <v>Miro Seitz</v>
      </c>
      <c r="E148" s="395"/>
      <c r="F148" s="396">
        <v>2</v>
      </c>
      <c r="G148" s="397">
        <v>7</v>
      </c>
      <c r="H148" s="397">
        <v>4</v>
      </c>
      <c r="I148" s="397"/>
      <c r="J148" s="397"/>
      <c r="K148" s="398">
        <f>IF(ISBLANK(F148),"",COUNTIF(F148:J148,"&gt;=0"))</f>
        <v>3</v>
      </c>
      <c r="L148" s="399">
        <f>IF(ISBLANK(F148),"",(IF(LEFT(F148,1)="-",1,0)+IF(LEFT(G148,1)="-",1,0)+IF(LEFT(H148,1)="-",1,0)+IF(LEFT(I148,1)="-",1,0)+IF(LEFT(J148,1)="-",1,0)))</f>
        <v>0</v>
      </c>
      <c r="M148" s="400">
        <f>IF(K148=3,1,"")</f>
        <v>1</v>
      </c>
      <c r="N148" s="401">
        <f>IF(L148=3,1,"")</f>
      </c>
    </row>
    <row r="149" spans="1:14" ht="15.75" thickBot="1">
      <c r="A149" s="370"/>
      <c r="B149" s="402" t="s">
        <v>245</v>
      </c>
      <c r="C149" s="403" t="str">
        <f>IF(C144&gt;"",C144,"")</f>
        <v>Asko Keinonen</v>
      </c>
      <c r="D149" s="403" t="str">
        <f>IF(G144&gt;"",G144,"")</f>
        <v>Veikka Flemming</v>
      </c>
      <c r="E149" s="403"/>
      <c r="F149" s="396">
        <v>-8</v>
      </c>
      <c r="G149" s="404">
        <v>-6</v>
      </c>
      <c r="H149" s="396">
        <v>-3</v>
      </c>
      <c r="I149" s="396"/>
      <c r="J149" s="396"/>
      <c r="K149" s="398">
        <f aca="true" t="shared" si="20" ref="K149:K155">IF(ISBLANK(F149),"",COUNTIF(F149:J149,"&gt;=0"))</f>
        <v>0</v>
      </c>
      <c r="L149" s="405">
        <f aca="true" t="shared" si="21" ref="L149:L155">IF(ISBLANK(F149),"",(IF(LEFT(F149,1)="-",1,0)+IF(LEFT(G149,1)="-",1,0)+IF(LEFT(H149,1)="-",1,0)+IF(LEFT(I149,1)="-",1,0)+IF(LEFT(J149,1)="-",1,0)))</f>
        <v>3</v>
      </c>
      <c r="M149" s="406">
        <f aca="true" t="shared" si="22" ref="M149:M155">IF(K149=3,1,"")</f>
      </c>
      <c r="N149" s="407">
        <f aca="true" t="shared" si="23" ref="N149:N155">IF(L149=3,1,"")</f>
        <v>1</v>
      </c>
    </row>
    <row r="150" spans="1:14" ht="15">
      <c r="A150" s="370"/>
      <c r="B150" s="408" t="s">
        <v>246</v>
      </c>
      <c r="C150" s="387" t="str">
        <f>IF(C143&gt;"",C143,"")</f>
        <v>Toni Pitkänen</v>
      </c>
      <c r="D150" s="387" t="str">
        <f>IF(G142&gt;"",G142,"")</f>
        <v>Alex Naumi</v>
      </c>
      <c r="E150" s="409"/>
      <c r="F150" s="410">
        <v>3</v>
      </c>
      <c r="G150" s="411">
        <v>3</v>
      </c>
      <c r="H150" s="410">
        <v>8</v>
      </c>
      <c r="I150" s="410"/>
      <c r="J150" s="410"/>
      <c r="K150" s="390">
        <f t="shared" si="20"/>
        <v>3</v>
      </c>
      <c r="L150" s="391">
        <f t="shared" si="21"/>
        <v>0</v>
      </c>
      <c r="M150" s="392">
        <f t="shared" si="22"/>
        <v>1</v>
      </c>
      <c r="N150" s="393">
        <f t="shared" si="23"/>
      </c>
    </row>
    <row r="151" spans="1:14" ht="15">
      <c r="A151" s="370"/>
      <c r="B151" s="402" t="s">
        <v>247</v>
      </c>
      <c r="C151" s="395" t="str">
        <f>IF(C142&gt;"",C142,"")</f>
        <v>Tatu Pitkänen</v>
      </c>
      <c r="D151" s="395" t="str">
        <f>IF(G144&gt;"",G144,"")</f>
        <v>Veikka Flemming</v>
      </c>
      <c r="E151" s="403"/>
      <c r="F151" s="396">
        <v>-2</v>
      </c>
      <c r="G151" s="404">
        <v>-1</v>
      </c>
      <c r="H151" s="396">
        <v>-5</v>
      </c>
      <c r="I151" s="396"/>
      <c r="J151" s="396"/>
      <c r="K151" s="398">
        <f t="shared" si="20"/>
        <v>0</v>
      </c>
      <c r="L151" s="399">
        <f t="shared" si="21"/>
        <v>3</v>
      </c>
      <c r="M151" s="400">
        <f t="shared" si="22"/>
      </c>
      <c r="N151" s="401">
        <f t="shared" si="23"/>
        <v>1</v>
      </c>
    </row>
    <row r="152" spans="1:14" ht="15.75" thickBot="1">
      <c r="A152" s="370"/>
      <c r="B152" s="412" t="s">
        <v>248</v>
      </c>
      <c r="C152" s="413" t="str">
        <f>IF(C144&gt;"",C144,"")</f>
        <v>Asko Keinonen</v>
      </c>
      <c r="D152" s="413" t="str">
        <f>IF(G143&gt;"",G143,"")</f>
        <v>Miro Seitz</v>
      </c>
      <c r="E152" s="413"/>
      <c r="F152" s="414">
        <v>0</v>
      </c>
      <c r="G152" s="415">
        <v>2</v>
      </c>
      <c r="H152" s="414">
        <v>5</v>
      </c>
      <c r="I152" s="414"/>
      <c r="J152" s="414"/>
      <c r="K152" s="416">
        <f t="shared" si="20"/>
        <v>3</v>
      </c>
      <c r="L152" s="417">
        <f t="shared" si="21"/>
        <v>0</v>
      </c>
      <c r="M152" s="418">
        <f t="shared" si="22"/>
        <v>1</v>
      </c>
      <c r="N152" s="419">
        <f t="shared" si="23"/>
      </c>
    </row>
    <row r="153" spans="1:14" ht="15">
      <c r="A153" s="370"/>
      <c r="B153" s="420" t="s">
        <v>249</v>
      </c>
      <c r="C153" s="421" t="str">
        <f>IF(C143&gt;"",C143,"")</f>
        <v>Toni Pitkänen</v>
      </c>
      <c r="D153" s="421" t="str">
        <f>IF(G144&gt;"",G144,"")</f>
        <v>Veikka Flemming</v>
      </c>
      <c r="E153" s="422"/>
      <c r="F153" s="423">
        <v>-5</v>
      </c>
      <c r="G153" s="423">
        <v>8</v>
      </c>
      <c r="H153" s="423">
        <v>-3</v>
      </c>
      <c r="I153" s="423">
        <v>5</v>
      </c>
      <c r="J153" s="424">
        <v>-9</v>
      </c>
      <c r="K153" s="425">
        <f t="shared" si="20"/>
        <v>2</v>
      </c>
      <c r="L153" s="426">
        <f t="shared" si="21"/>
        <v>3</v>
      </c>
      <c r="M153" s="427">
        <f t="shared" si="22"/>
      </c>
      <c r="N153" s="428">
        <f t="shared" si="23"/>
        <v>1</v>
      </c>
    </row>
    <row r="154" spans="1:14" ht="15">
      <c r="A154" s="370"/>
      <c r="B154" s="394" t="s">
        <v>250</v>
      </c>
      <c r="C154" s="395" t="str">
        <f>IF(C144&gt;"",C144,"")</f>
        <v>Asko Keinonen</v>
      </c>
      <c r="D154" s="395" t="str">
        <f>IF(G142&gt;"",G142,"")</f>
        <v>Alex Naumi</v>
      </c>
      <c r="E154" s="429"/>
      <c r="F154" s="423">
        <v>4</v>
      </c>
      <c r="G154" s="397">
        <v>6</v>
      </c>
      <c r="H154" s="397">
        <v>5</v>
      </c>
      <c r="I154" s="397"/>
      <c r="J154" s="430"/>
      <c r="K154" s="398">
        <f t="shared" si="20"/>
        <v>3</v>
      </c>
      <c r="L154" s="399">
        <f t="shared" si="21"/>
        <v>0</v>
      </c>
      <c r="M154" s="400">
        <f t="shared" si="22"/>
        <v>1</v>
      </c>
      <c r="N154" s="401">
        <f t="shared" si="23"/>
      </c>
    </row>
    <row r="155" spans="1:14" ht="15.75" thickBot="1">
      <c r="A155" s="370"/>
      <c r="B155" s="412" t="s">
        <v>251</v>
      </c>
      <c r="C155" s="413" t="str">
        <f>IF(C142&gt;"",C142,"")</f>
        <v>Tatu Pitkänen</v>
      </c>
      <c r="D155" s="413" t="str">
        <f>IF(G143&gt;"",G143,"")</f>
        <v>Miro Seitz</v>
      </c>
      <c r="E155" s="431"/>
      <c r="F155" s="432">
        <v>6</v>
      </c>
      <c r="G155" s="414">
        <v>5</v>
      </c>
      <c r="H155" s="432">
        <v>11</v>
      </c>
      <c r="I155" s="414"/>
      <c r="J155" s="414"/>
      <c r="K155" s="416">
        <f t="shared" si="20"/>
        <v>3</v>
      </c>
      <c r="L155" s="417">
        <f t="shared" si="21"/>
        <v>0</v>
      </c>
      <c r="M155" s="418">
        <f t="shared" si="22"/>
        <v>1</v>
      </c>
      <c r="N155" s="419">
        <f t="shared" si="23"/>
      </c>
    </row>
    <row r="156" spans="1:14" ht="16.5" thickBot="1">
      <c r="A156" s="356"/>
      <c r="B156" s="360"/>
      <c r="C156" s="360"/>
      <c r="D156" s="360"/>
      <c r="E156" s="360"/>
      <c r="F156" s="360"/>
      <c r="G156" s="360"/>
      <c r="H156" s="360"/>
      <c r="I156" s="622" t="s">
        <v>252</v>
      </c>
      <c r="J156" s="623"/>
      <c r="K156" s="433">
        <f>IF(ISBLANK(C142),"",SUM(K147:K155))</f>
        <v>18</v>
      </c>
      <c r="L156" s="434">
        <f>IF(ISBLANK(G142),"",SUM(L147:L155))</f>
        <v>12</v>
      </c>
      <c r="M156" s="435">
        <f>IF(ISBLANK(F147),"",SUM(M147:M155))</f>
        <v>5</v>
      </c>
      <c r="N156" s="436">
        <f>IF(ISBLANK(F147),"",SUM(N147:N155))</f>
        <v>4</v>
      </c>
    </row>
    <row r="157" spans="1:14" ht="15">
      <c r="A157" s="356"/>
      <c r="B157" s="437" t="s">
        <v>253</v>
      </c>
      <c r="C157" s="360"/>
      <c r="D157" s="360"/>
      <c r="E157" s="360"/>
      <c r="F157" s="360"/>
      <c r="G157" s="360"/>
      <c r="H157" s="360"/>
      <c r="I157" s="360"/>
      <c r="J157" s="360"/>
      <c r="K157" s="360"/>
      <c r="L157" s="360"/>
      <c r="M157" s="360"/>
      <c r="N157" s="438"/>
    </row>
    <row r="158" spans="1:14" ht="15">
      <c r="A158" s="356"/>
      <c r="B158" s="439" t="s">
        <v>254</v>
      </c>
      <c r="C158" s="439"/>
      <c r="D158" s="439" t="s">
        <v>255</v>
      </c>
      <c r="E158" s="359"/>
      <c r="F158" s="439"/>
      <c r="G158" s="439" t="s">
        <v>256</v>
      </c>
      <c r="H158" s="359"/>
      <c r="I158" s="439"/>
      <c r="J158" s="440" t="s">
        <v>257</v>
      </c>
      <c r="K158" s="361"/>
      <c r="L158" s="360"/>
      <c r="M158" s="360"/>
      <c r="N158" s="438"/>
    </row>
    <row r="159" spans="1:14" ht="18.75" thickBot="1">
      <c r="A159" s="356"/>
      <c r="B159" s="360"/>
      <c r="C159" s="360"/>
      <c r="D159" s="360"/>
      <c r="E159" s="360"/>
      <c r="F159" s="360"/>
      <c r="G159" s="360"/>
      <c r="H159" s="360"/>
      <c r="I159" s="360"/>
      <c r="J159" s="624" t="str">
        <f>IF(M156=5,C141,IF(N156=5,G141,""))</f>
        <v>Wega</v>
      </c>
      <c r="K159" s="625"/>
      <c r="L159" s="625"/>
      <c r="M159" s="625"/>
      <c r="N159" s="626"/>
    </row>
    <row r="160" spans="1:14" ht="18.75" thickBot="1">
      <c r="A160" s="441"/>
      <c r="B160" s="442"/>
      <c r="C160" s="442"/>
      <c r="D160" s="442"/>
      <c r="E160" s="442"/>
      <c r="F160" s="442"/>
      <c r="G160" s="442"/>
      <c r="H160" s="442"/>
      <c r="I160" s="442"/>
      <c r="J160" s="443"/>
      <c r="K160" s="443"/>
      <c r="L160" s="443"/>
      <c r="M160" s="443"/>
      <c r="N160" s="444"/>
    </row>
    <row r="161" ht="15.75" thickTop="1"/>
    <row r="162" ht="15.75" thickBot="1"/>
    <row r="163" spans="1:14" ht="16.5" thickTop="1">
      <c r="A163" s="352"/>
      <c r="B163" s="353"/>
      <c r="C163" s="354"/>
      <c r="D163" s="355"/>
      <c r="E163" s="355"/>
      <c r="F163" s="652" t="s">
        <v>219</v>
      </c>
      <c r="G163" s="653"/>
      <c r="H163" s="654" t="s">
        <v>126</v>
      </c>
      <c r="I163" s="655"/>
      <c r="J163" s="655"/>
      <c r="K163" s="655"/>
      <c r="L163" s="655"/>
      <c r="M163" s="655"/>
      <c r="N163" s="656"/>
    </row>
    <row r="164" spans="1:14" ht="15.75">
      <c r="A164" s="356"/>
      <c r="B164" s="358"/>
      <c r="C164" s="359" t="s">
        <v>220</v>
      </c>
      <c r="D164" s="360"/>
      <c r="E164" s="360"/>
      <c r="F164" s="657" t="s">
        <v>221</v>
      </c>
      <c r="G164" s="658"/>
      <c r="H164" s="659" t="s">
        <v>4</v>
      </c>
      <c r="I164" s="660"/>
      <c r="J164" s="661"/>
      <c r="K164" s="643"/>
      <c r="L164" s="643"/>
      <c r="M164" s="643"/>
      <c r="N164" s="644"/>
    </row>
    <row r="165" spans="1:14" ht="15.75">
      <c r="A165" s="356"/>
      <c r="B165" s="361"/>
      <c r="C165" s="358" t="s">
        <v>222</v>
      </c>
      <c r="D165" s="360"/>
      <c r="E165" s="360"/>
      <c r="F165" s="640" t="s">
        <v>223</v>
      </c>
      <c r="G165" s="641"/>
      <c r="H165" s="642" t="s">
        <v>224</v>
      </c>
      <c r="I165" s="643"/>
      <c r="J165" s="643"/>
      <c r="K165" s="642" t="s">
        <v>259</v>
      </c>
      <c r="L165" s="643"/>
      <c r="M165" s="643"/>
      <c r="N165" s="644"/>
    </row>
    <row r="166" spans="1:14" ht="21" thickBot="1">
      <c r="A166" s="356"/>
      <c r="B166" s="362"/>
      <c r="D166" s="361"/>
      <c r="E166" s="360"/>
      <c r="F166" s="645" t="s">
        <v>226</v>
      </c>
      <c r="G166" s="646"/>
      <c r="H166" s="647">
        <v>40614</v>
      </c>
      <c r="I166" s="648"/>
      <c r="J166" s="648"/>
      <c r="K166" s="363" t="s">
        <v>227</v>
      </c>
      <c r="L166" s="649">
        <v>0.5416666666666666</v>
      </c>
      <c r="M166" s="650"/>
      <c r="N166" s="651"/>
    </row>
    <row r="167" spans="1:14" ht="15.75" thickTop="1">
      <c r="A167" s="356"/>
      <c r="B167" s="361"/>
      <c r="C167" s="364"/>
      <c r="D167" s="360"/>
      <c r="E167" s="360"/>
      <c r="F167" s="360"/>
      <c r="G167" s="365"/>
      <c r="H167" s="366"/>
      <c r="I167" s="366"/>
      <c r="J167" s="367"/>
      <c r="K167" s="368"/>
      <c r="L167" s="368"/>
      <c r="M167" s="368"/>
      <c r="N167" s="369"/>
    </row>
    <row r="168" spans="1:14" ht="16.5" thickBot="1">
      <c r="A168" s="370"/>
      <c r="B168" s="371" t="s">
        <v>205</v>
      </c>
      <c r="C168" s="631" t="s">
        <v>27</v>
      </c>
      <c r="D168" s="632"/>
      <c r="E168" s="372"/>
      <c r="F168" s="373" t="s">
        <v>205</v>
      </c>
      <c r="G168" s="633" t="s">
        <v>61</v>
      </c>
      <c r="H168" s="634"/>
      <c r="I168" s="634"/>
      <c r="J168" s="634"/>
      <c r="K168" s="634"/>
      <c r="L168" s="634"/>
      <c r="M168" s="634"/>
      <c r="N168" s="635"/>
    </row>
    <row r="169" spans="1:14" ht="15">
      <c r="A169" s="370"/>
      <c r="B169" s="374" t="s">
        <v>228</v>
      </c>
      <c r="C169" s="636" t="s">
        <v>26</v>
      </c>
      <c r="D169" s="637"/>
      <c r="E169" s="375"/>
      <c r="F169" s="376" t="s">
        <v>229</v>
      </c>
      <c r="G169" s="636" t="s">
        <v>70</v>
      </c>
      <c r="H169" s="638" t="s">
        <v>70</v>
      </c>
      <c r="I169" s="638" t="s">
        <v>70</v>
      </c>
      <c r="J169" s="638" t="s">
        <v>70</v>
      </c>
      <c r="K169" s="638" t="s">
        <v>70</v>
      </c>
      <c r="L169" s="638" t="s">
        <v>70</v>
      </c>
      <c r="M169" s="638" t="s">
        <v>70</v>
      </c>
      <c r="N169" s="639" t="s">
        <v>70</v>
      </c>
    </row>
    <row r="170" spans="1:14" ht="15">
      <c r="A170" s="370"/>
      <c r="B170" s="377" t="s">
        <v>230</v>
      </c>
      <c r="C170" s="627" t="s">
        <v>62</v>
      </c>
      <c r="D170" s="628"/>
      <c r="E170" s="375"/>
      <c r="F170" s="378" t="s">
        <v>231</v>
      </c>
      <c r="G170" s="662" t="s">
        <v>260</v>
      </c>
      <c r="H170" s="629"/>
      <c r="I170" s="629"/>
      <c r="J170" s="629"/>
      <c r="K170" s="629"/>
      <c r="L170" s="629"/>
      <c r="M170" s="629"/>
      <c r="N170" s="630"/>
    </row>
    <row r="171" spans="1:14" ht="15">
      <c r="A171" s="356"/>
      <c r="B171" s="377" t="s">
        <v>233</v>
      </c>
      <c r="C171" s="627" t="s">
        <v>72</v>
      </c>
      <c r="D171" s="628"/>
      <c r="E171" s="375"/>
      <c r="F171" s="379" t="s">
        <v>234</v>
      </c>
      <c r="G171" s="662" t="s">
        <v>261</v>
      </c>
      <c r="H171" s="629"/>
      <c r="I171" s="629"/>
      <c r="J171" s="629"/>
      <c r="K171" s="629"/>
      <c r="L171" s="629"/>
      <c r="M171" s="629"/>
      <c r="N171" s="630"/>
    </row>
    <row r="172" spans="1:14" ht="15.75">
      <c r="A172" s="356"/>
      <c r="B172" s="360"/>
      <c r="C172" s="360"/>
      <c r="D172" s="360"/>
      <c r="E172" s="360"/>
      <c r="F172" s="380" t="s">
        <v>235</v>
      </c>
      <c r="G172" s="364"/>
      <c r="H172" s="364"/>
      <c r="I172" s="364"/>
      <c r="J172" s="360"/>
      <c r="K172" s="360"/>
      <c r="L172" s="360"/>
      <c r="M172" s="381"/>
      <c r="N172" s="382"/>
    </row>
    <row r="173" spans="1:14" ht="15.75" thickBot="1">
      <c r="A173" s="356"/>
      <c r="B173" s="383" t="s">
        <v>236</v>
      </c>
      <c r="C173" s="360"/>
      <c r="D173" s="360"/>
      <c r="E173" s="360"/>
      <c r="F173" s="384" t="s">
        <v>237</v>
      </c>
      <c r="G173" s="384" t="s">
        <v>238</v>
      </c>
      <c r="H173" s="384" t="s">
        <v>239</v>
      </c>
      <c r="I173" s="384" t="s">
        <v>240</v>
      </c>
      <c r="J173" s="384" t="s">
        <v>241</v>
      </c>
      <c r="K173" s="620" t="s">
        <v>36</v>
      </c>
      <c r="L173" s="621"/>
      <c r="M173" s="384" t="s">
        <v>242</v>
      </c>
      <c r="N173" s="385" t="s">
        <v>14</v>
      </c>
    </row>
    <row r="174" spans="1:14" ht="15">
      <c r="A174" s="370"/>
      <c r="B174" s="386" t="s">
        <v>243</v>
      </c>
      <c r="C174" s="387" t="str">
        <f>IF(C169&gt;"",C169,"")</f>
        <v>Tatu Pitkänen</v>
      </c>
      <c r="D174" s="387" t="str">
        <f>IF(G169&gt;"",G169,"")</f>
        <v>Mikhail Kantonistov</v>
      </c>
      <c r="E174" s="387"/>
      <c r="F174" s="388">
        <v>-3</v>
      </c>
      <c r="G174" s="388">
        <v>-3</v>
      </c>
      <c r="H174" s="389">
        <v>-5</v>
      </c>
      <c r="I174" s="388"/>
      <c r="J174" s="388"/>
      <c r="K174" s="390">
        <f>IF(ISBLANK(F174),"",COUNTIF(F174:J174,"&gt;=0"))</f>
        <v>0</v>
      </c>
      <c r="L174" s="391">
        <f>IF(ISBLANK(F174),"",(IF(LEFT(F174,1)="-",1,0)+IF(LEFT(G174,1)="-",1,0)+IF(LEFT(H174,1)="-",1,0)+IF(LEFT(I174,1)="-",1,0)+IF(LEFT(J174,1)="-",1,0)))</f>
        <v>3</v>
      </c>
      <c r="M174" s="392">
        <f>IF(K174=3,1,"")</f>
      </c>
      <c r="N174" s="393">
        <f>IF(L174=3,1,"")</f>
        <v>1</v>
      </c>
    </row>
    <row r="175" spans="1:14" ht="15">
      <c r="A175" s="370"/>
      <c r="B175" s="394" t="s">
        <v>244</v>
      </c>
      <c r="C175" s="395" t="str">
        <f>IF(C170&gt;"",C170,"")</f>
        <v>Toni Pitkänen</v>
      </c>
      <c r="D175" s="395" t="str">
        <f>IF(G170&gt;"",G170,"")</f>
        <v>Nyberg Johan</v>
      </c>
      <c r="E175" s="395"/>
      <c r="F175" s="396">
        <v>5</v>
      </c>
      <c r="G175" s="397">
        <v>6</v>
      </c>
      <c r="H175" s="397">
        <v>-3</v>
      </c>
      <c r="I175" s="397">
        <v>6</v>
      </c>
      <c r="J175" s="397"/>
      <c r="K175" s="398">
        <f>IF(ISBLANK(F175),"",COUNTIF(F175:J175,"&gt;=0"))</f>
        <v>3</v>
      </c>
      <c r="L175" s="399">
        <f>IF(ISBLANK(F175),"",(IF(LEFT(F175,1)="-",1,0)+IF(LEFT(G175,1)="-",1,0)+IF(LEFT(H175,1)="-",1,0)+IF(LEFT(I175,1)="-",1,0)+IF(LEFT(J175,1)="-",1,0)))</f>
        <v>1</v>
      </c>
      <c r="M175" s="400">
        <f>IF(K175=3,1,"")</f>
        <v>1</v>
      </c>
      <c r="N175" s="401">
        <f>IF(L175=3,1,"")</f>
      </c>
    </row>
    <row r="176" spans="1:14" ht="15.75" thickBot="1">
      <c r="A176" s="370"/>
      <c r="B176" s="402" t="s">
        <v>245</v>
      </c>
      <c r="C176" s="403" t="str">
        <f>IF(C171&gt;"",C171,"")</f>
        <v>Asko Keinonen</v>
      </c>
      <c r="D176" s="403" t="str">
        <f>IF(G171&gt;"",G171,"")</f>
        <v>Nyberg Jan</v>
      </c>
      <c r="E176" s="403"/>
      <c r="F176" s="396">
        <v>-4</v>
      </c>
      <c r="G176" s="404">
        <v>-2</v>
      </c>
      <c r="H176" s="446" t="s">
        <v>124</v>
      </c>
      <c r="I176" s="396"/>
      <c r="J176" s="396"/>
      <c r="K176" s="398">
        <f aca="true" t="shared" si="24" ref="K176:K182">IF(ISBLANK(F176),"",COUNTIF(F176:J176,"&gt;=0"))</f>
        <v>0</v>
      </c>
      <c r="L176" s="405">
        <f aca="true" t="shared" si="25" ref="L176:L182">IF(ISBLANK(F176),"",(IF(LEFT(F176,1)="-",1,0)+IF(LEFT(G176,1)="-",1,0)+IF(LEFT(H176,1)="-",1,0)+IF(LEFT(I176,1)="-",1,0)+IF(LEFT(J176,1)="-",1,0)))</f>
        <v>3</v>
      </c>
      <c r="M176" s="406">
        <f aca="true" t="shared" si="26" ref="M176:M182">IF(K176=3,1,"")</f>
      </c>
      <c r="N176" s="407">
        <f aca="true" t="shared" si="27" ref="N176:N182">IF(L176=3,1,"")</f>
        <v>1</v>
      </c>
    </row>
    <row r="177" spans="1:14" ht="15">
      <c r="A177" s="370"/>
      <c r="B177" s="408" t="s">
        <v>246</v>
      </c>
      <c r="C177" s="387" t="str">
        <f>IF(C170&gt;"",C170,"")</f>
        <v>Toni Pitkänen</v>
      </c>
      <c r="D177" s="387" t="str">
        <f>IF(G169&gt;"",G169,"")</f>
        <v>Mikhail Kantonistov</v>
      </c>
      <c r="E177" s="409"/>
      <c r="F177" s="410">
        <v>14</v>
      </c>
      <c r="G177" s="411">
        <v>4</v>
      </c>
      <c r="H177" s="410">
        <v>-8</v>
      </c>
      <c r="I177" s="410">
        <v>-7</v>
      </c>
      <c r="J177" s="410">
        <v>7</v>
      </c>
      <c r="K177" s="390">
        <f t="shared" si="24"/>
        <v>3</v>
      </c>
      <c r="L177" s="391">
        <f t="shared" si="25"/>
        <v>2</v>
      </c>
      <c r="M177" s="392">
        <f t="shared" si="26"/>
        <v>1</v>
      </c>
      <c r="N177" s="393">
        <f t="shared" si="27"/>
      </c>
    </row>
    <row r="178" spans="1:14" ht="15">
      <c r="A178" s="370"/>
      <c r="B178" s="402" t="s">
        <v>247</v>
      </c>
      <c r="C178" s="395" t="str">
        <f>IF(C169&gt;"",C169,"")</f>
        <v>Tatu Pitkänen</v>
      </c>
      <c r="D178" s="395" t="str">
        <f>IF(G171&gt;"",G171,"")</f>
        <v>Nyberg Jan</v>
      </c>
      <c r="E178" s="403"/>
      <c r="F178" s="396">
        <v>-3</v>
      </c>
      <c r="G178" s="404">
        <v>-6</v>
      </c>
      <c r="H178" s="396">
        <v>-9</v>
      </c>
      <c r="I178" s="396"/>
      <c r="J178" s="396"/>
      <c r="K178" s="398">
        <f t="shared" si="24"/>
        <v>0</v>
      </c>
      <c r="L178" s="399">
        <f t="shared" si="25"/>
        <v>3</v>
      </c>
      <c r="M178" s="400">
        <f t="shared" si="26"/>
      </c>
      <c r="N178" s="401">
        <f t="shared" si="27"/>
        <v>1</v>
      </c>
    </row>
    <row r="179" spans="1:14" ht="15.75" thickBot="1">
      <c r="A179" s="370"/>
      <c r="B179" s="412" t="s">
        <v>248</v>
      </c>
      <c r="C179" s="413" t="str">
        <f>IF(C171&gt;"",C171,"")</f>
        <v>Asko Keinonen</v>
      </c>
      <c r="D179" s="413" t="str">
        <f>IF(G170&gt;"",G170,"")</f>
        <v>Nyberg Johan</v>
      </c>
      <c r="E179" s="413"/>
      <c r="F179" s="414">
        <v>-9</v>
      </c>
      <c r="G179" s="415">
        <v>-8</v>
      </c>
      <c r="H179" s="414">
        <v>10</v>
      </c>
      <c r="I179" s="414">
        <v>6</v>
      </c>
      <c r="J179" s="414">
        <v>6</v>
      </c>
      <c r="K179" s="416">
        <f t="shared" si="24"/>
        <v>3</v>
      </c>
      <c r="L179" s="417">
        <f t="shared" si="25"/>
        <v>2</v>
      </c>
      <c r="M179" s="418">
        <f t="shared" si="26"/>
        <v>1</v>
      </c>
      <c r="N179" s="419">
        <f t="shared" si="27"/>
      </c>
    </row>
    <row r="180" spans="1:14" ht="15">
      <c r="A180" s="370"/>
      <c r="B180" s="420" t="s">
        <v>249</v>
      </c>
      <c r="C180" s="421" t="str">
        <f>IF(C170&gt;"",C170,"")</f>
        <v>Toni Pitkänen</v>
      </c>
      <c r="D180" s="421" t="str">
        <f>IF(G171&gt;"",G171,"")</f>
        <v>Nyberg Jan</v>
      </c>
      <c r="E180" s="422"/>
      <c r="F180" s="423">
        <v>11</v>
      </c>
      <c r="G180" s="423">
        <v>-7</v>
      </c>
      <c r="H180" s="423">
        <v>-2</v>
      </c>
      <c r="I180" s="423">
        <v>-9</v>
      </c>
      <c r="J180" s="424"/>
      <c r="K180" s="425">
        <f t="shared" si="24"/>
        <v>1</v>
      </c>
      <c r="L180" s="426">
        <f t="shared" si="25"/>
        <v>3</v>
      </c>
      <c r="M180" s="427">
        <f t="shared" si="26"/>
      </c>
      <c r="N180" s="428">
        <f t="shared" si="27"/>
        <v>1</v>
      </c>
    </row>
    <row r="181" spans="1:14" ht="15">
      <c r="A181" s="370"/>
      <c r="B181" s="394" t="s">
        <v>250</v>
      </c>
      <c r="C181" s="395" t="str">
        <f>IF(C171&gt;"",C171,"")</f>
        <v>Asko Keinonen</v>
      </c>
      <c r="D181" s="395" t="str">
        <f>IF(G169&gt;"",G169,"")</f>
        <v>Mikhail Kantonistov</v>
      </c>
      <c r="E181" s="429"/>
      <c r="F181" s="423">
        <v>-1</v>
      </c>
      <c r="G181" s="397">
        <v>-2</v>
      </c>
      <c r="H181" s="397">
        <v>-1</v>
      </c>
      <c r="I181" s="397"/>
      <c r="J181" s="430"/>
      <c r="K181" s="398">
        <f t="shared" si="24"/>
        <v>0</v>
      </c>
      <c r="L181" s="399">
        <f t="shared" si="25"/>
        <v>3</v>
      </c>
      <c r="M181" s="400">
        <f t="shared" si="26"/>
      </c>
      <c r="N181" s="401">
        <f t="shared" si="27"/>
        <v>1</v>
      </c>
    </row>
    <row r="182" spans="1:14" ht="15.75" thickBot="1">
      <c r="A182" s="370"/>
      <c r="B182" s="412" t="s">
        <v>251</v>
      </c>
      <c r="C182" s="413" t="str">
        <f>IF(C169&gt;"",C169,"")</f>
        <v>Tatu Pitkänen</v>
      </c>
      <c r="D182" s="413" t="str">
        <f>IF(G170&gt;"",G170,"")</f>
        <v>Nyberg Johan</v>
      </c>
      <c r="E182" s="431"/>
      <c r="F182" s="432"/>
      <c r="G182" s="414"/>
      <c r="H182" s="432"/>
      <c r="I182" s="414"/>
      <c r="J182" s="414"/>
      <c r="K182" s="416">
        <f t="shared" si="24"/>
      </c>
      <c r="L182" s="417">
        <f t="shared" si="25"/>
      </c>
      <c r="M182" s="418">
        <f t="shared" si="26"/>
      </c>
      <c r="N182" s="419">
        <f t="shared" si="27"/>
      </c>
    </row>
    <row r="183" spans="1:14" ht="16.5" thickBot="1">
      <c r="A183" s="356"/>
      <c r="B183" s="360"/>
      <c r="C183" s="360"/>
      <c r="D183" s="360"/>
      <c r="E183" s="360"/>
      <c r="F183" s="360"/>
      <c r="G183" s="360"/>
      <c r="H183" s="360"/>
      <c r="I183" s="622" t="s">
        <v>252</v>
      </c>
      <c r="J183" s="623"/>
      <c r="K183" s="433">
        <f>IF(ISBLANK(C169),"",SUM(K174:K182))</f>
        <v>10</v>
      </c>
      <c r="L183" s="434">
        <f>IF(ISBLANK(G169),"",SUM(L174:L182))</f>
        <v>20</v>
      </c>
      <c r="M183" s="435">
        <f>IF(ISBLANK(F174),"",SUM(M174:M182))</f>
        <v>3</v>
      </c>
      <c r="N183" s="436">
        <f>IF(ISBLANK(F174),"",SUM(N174:N182))</f>
        <v>5</v>
      </c>
    </row>
    <row r="184" spans="1:14" ht="15">
      <c r="A184" s="356"/>
      <c r="B184" s="437" t="s">
        <v>253</v>
      </c>
      <c r="C184" s="360"/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438"/>
    </row>
    <row r="185" spans="1:14" ht="15">
      <c r="A185" s="356"/>
      <c r="B185" s="439" t="s">
        <v>254</v>
      </c>
      <c r="C185" s="439"/>
      <c r="D185" s="439" t="s">
        <v>255</v>
      </c>
      <c r="E185" s="359"/>
      <c r="F185" s="439"/>
      <c r="G185" s="439" t="s">
        <v>256</v>
      </c>
      <c r="H185" s="359"/>
      <c r="I185" s="439"/>
      <c r="J185" s="440" t="s">
        <v>257</v>
      </c>
      <c r="K185" s="361"/>
      <c r="L185" s="360"/>
      <c r="M185" s="360"/>
      <c r="N185" s="438"/>
    </row>
    <row r="186" spans="1:14" ht="18.75" thickBot="1">
      <c r="A186" s="356"/>
      <c r="B186" s="360"/>
      <c r="C186" s="360"/>
      <c r="D186" s="360"/>
      <c r="E186" s="360"/>
      <c r="F186" s="360"/>
      <c r="G186" s="360"/>
      <c r="H186" s="360"/>
      <c r="I186" s="360"/>
      <c r="J186" s="624" t="str">
        <f>IF(M183=5,C168,IF(N183=5,G168,""))</f>
        <v>PT Espoo</v>
      </c>
      <c r="K186" s="625"/>
      <c r="L186" s="625"/>
      <c r="M186" s="625"/>
      <c r="N186" s="626"/>
    </row>
    <row r="187" spans="1:14" ht="18.75" thickBot="1">
      <c r="A187" s="441"/>
      <c r="B187" s="442"/>
      <c r="C187" s="442"/>
      <c r="D187" s="442"/>
      <c r="E187" s="442"/>
      <c r="F187" s="442"/>
      <c r="G187" s="442"/>
      <c r="H187" s="442"/>
      <c r="I187" s="442"/>
      <c r="J187" s="443"/>
      <c r="K187" s="443"/>
      <c r="L187" s="443"/>
      <c r="M187" s="443"/>
      <c r="N187" s="444"/>
    </row>
    <row r="188" ht="15.75" thickTop="1"/>
    <row r="189" ht="15.75" thickBot="1"/>
    <row r="190" spans="1:14" ht="16.5" thickTop="1">
      <c r="A190" s="352"/>
      <c r="B190" s="353"/>
      <c r="C190" s="354"/>
      <c r="D190" s="355"/>
      <c r="E190" s="355"/>
      <c r="F190" s="652" t="s">
        <v>219</v>
      </c>
      <c r="G190" s="653"/>
      <c r="H190" s="654" t="s">
        <v>126</v>
      </c>
      <c r="I190" s="655"/>
      <c r="J190" s="655"/>
      <c r="K190" s="655"/>
      <c r="L190" s="655"/>
      <c r="M190" s="655"/>
      <c r="N190" s="656"/>
    </row>
    <row r="191" spans="1:14" ht="15.75">
      <c r="A191" s="356"/>
      <c r="B191" s="358"/>
      <c r="C191" s="359" t="s">
        <v>220</v>
      </c>
      <c r="D191" s="360"/>
      <c r="E191" s="360"/>
      <c r="F191" s="657" t="s">
        <v>221</v>
      </c>
      <c r="G191" s="658"/>
      <c r="H191" s="659" t="s">
        <v>4</v>
      </c>
      <c r="I191" s="660"/>
      <c r="J191" s="661"/>
      <c r="K191" s="643"/>
      <c r="L191" s="643"/>
      <c r="M191" s="643"/>
      <c r="N191" s="644"/>
    </row>
    <row r="192" spans="1:14" ht="15.75">
      <c r="A192" s="356"/>
      <c r="B192" s="361"/>
      <c r="C192" s="358" t="s">
        <v>222</v>
      </c>
      <c r="D192" s="360"/>
      <c r="E192" s="360"/>
      <c r="F192" s="640" t="s">
        <v>223</v>
      </c>
      <c r="G192" s="641"/>
      <c r="H192" s="642" t="s">
        <v>224</v>
      </c>
      <c r="I192" s="643"/>
      <c r="J192" s="643"/>
      <c r="K192" s="642" t="s">
        <v>262</v>
      </c>
      <c r="L192" s="643"/>
      <c r="M192" s="643"/>
      <c r="N192" s="644"/>
    </row>
    <row r="193" spans="1:14" ht="21" thickBot="1">
      <c r="A193" s="356"/>
      <c r="B193" s="362"/>
      <c r="D193" s="361"/>
      <c r="E193" s="360"/>
      <c r="F193" s="645" t="s">
        <v>226</v>
      </c>
      <c r="G193" s="646"/>
      <c r="H193" s="647">
        <v>40614</v>
      </c>
      <c r="I193" s="648"/>
      <c r="J193" s="648"/>
      <c r="K193" s="363" t="s">
        <v>227</v>
      </c>
      <c r="L193" s="649">
        <v>0.5</v>
      </c>
      <c r="M193" s="650"/>
      <c r="N193" s="651"/>
    </row>
    <row r="194" spans="1:14" ht="15.75" thickTop="1">
      <c r="A194" s="356"/>
      <c r="B194" s="361"/>
      <c r="C194" s="364"/>
      <c r="D194" s="360"/>
      <c r="E194" s="360"/>
      <c r="F194" s="360"/>
      <c r="G194" s="365"/>
      <c r="H194" s="366"/>
      <c r="I194" s="366"/>
      <c r="J194" s="367"/>
      <c r="K194" s="368"/>
      <c r="L194" s="368"/>
      <c r="M194" s="368"/>
      <c r="N194" s="369"/>
    </row>
    <row r="195" spans="1:14" ht="16.5" thickBot="1">
      <c r="A195" s="370"/>
      <c r="B195" s="371" t="s">
        <v>205</v>
      </c>
      <c r="C195" s="631" t="s">
        <v>214</v>
      </c>
      <c r="D195" s="632"/>
      <c r="E195" s="372"/>
      <c r="F195" s="373" t="s">
        <v>205</v>
      </c>
      <c r="G195" s="633" t="s">
        <v>207</v>
      </c>
      <c r="H195" s="634"/>
      <c r="I195" s="634"/>
      <c r="J195" s="634"/>
      <c r="K195" s="634"/>
      <c r="L195" s="634"/>
      <c r="M195" s="634"/>
      <c r="N195" s="635"/>
    </row>
    <row r="196" spans="1:14" ht="15">
      <c r="A196" s="370"/>
      <c r="B196" s="374" t="s">
        <v>228</v>
      </c>
      <c r="C196" s="636" t="s">
        <v>59</v>
      </c>
      <c r="D196" s="637" t="s">
        <v>59</v>
      </c>
      <c r="E196" s="375"/>
      <c r="F196" s="376" t="s">
        <v>229</v>
      </c>
      <c r="G196" s="636" t="s">
        <v>94</v>
      </c>
      <c r="H196" s="638" t="s">
        <v>94</v>
      </c>
      <c r="I196" s="638" t="s">
        <v>94</v>
      </c>
      <c r="J196" s="638" t="s">
        <v>94</v>
      </c>
      <c r="K196" s="638" t="s">
        <v>94</v>
      </c>
      <c r="L196" s="638" t="s">
        <v>94</v>
      </c>
      <c r="M196" s="638" t="s">
        <v>94</v>
      </c>
      <c r="N196" s="639" t="s">
        <v>94</v>
      </c>
    </row>
    <row r="197" spans="1:14" ht="15">
      <c r="A197" s="370"/>
      <c r="B197" s="377" t="s">
        <v>230</v>
      </c>
      <c r="C197" s="627" t="s">
        <v>48</v>
      </c>
      <c r="D197" s="628" t="s">
        <v>48</v>
      </c>
      <c r="E197" s="375"/>
      <c r="F197" s="378" t="s">
        <v>231</v>
      </c>
      <c r="G197" s="627" t="s">
        <v>55</v>
      </c>
      <c r="H197" s="629" t="s">
        <v>55</v>
      </c>
      <c r="I197" s="629" t="s">
        <v>55</v>
      </c>
      <c r="J197" s="629" t="s">
        <v>55</v>
      </c>
      <c r="K197" s="629" t="s">
        <v>55</v>
      </c>
      <c r="L197" s="629" t="s">
        <v>55</v>
      </c>
      <c r="M197" s="629" t="s">
        <v>55</v>
      </c>
      <c r="N197" s="630" t="s">
        <v>55</v>
      </c>
    </row>
    <row r="198" spans="1:14" ht="15">
      <c r="A198" s="356"/>
      <c r="B198" s="377" t="s">
        <v>233</v>
      </c>
      <c r="C198" s="627" t="s">
        <v>64</v>
      </c>
      <c r="D198" s="628" t="s">
        <v>64</v>
      </c>
      <c r="E198" s="375"/>
      <c r="F198" s="379" t="s">
        <v>234</v>
      </c>
      <c r="G198" s="627" t="s">
        <v>91</v>
      </c>
      <c r="H198" s="629" t="s">
        <v>91</v>
      </c>
      <c r="I198" s="629" t="s">
        <v>91</v>
      </c>
      <c r="J198" s="629" t="s">
        <v>91</v>
      </c>
      <c r="K198" s="629" t="s">
        <v>91</v>
      </c>
      <c r="L198" s="629" t="s">
        <v>91</v>
      </c>
      <c r="M198" s="629" t="s">
        <v>91</v>
      </c>
      <c r="N198" s="630" t="s">
        <v>91</v>
      </c>
    </row>
    <row r="199" spans="1:14" ht="15.75">
      <c r="A199" s="356"/>
      <c r="B199" s="360"/>
      <c r="C199" s="360"/>
      <c r="D199" s="360"/>
      <c r="E199" s="360"/>
      <c r="F199" s="380" t="s">
        <v>235</v>
      </c>
      <c r="G199" s="364"/>
      <c r="H199" s="364"/>
      <c r="I199" s="364"/>
      <c r="J199" s="360"/>
      <c r="K199" s="360"/>
      <c r="L199" s="360"/>
      <c r="M199" s="381"/>
      <c r="N199" s="382"/>
    </row>
    <row r="200" spans="1:14" ht="15.75" thickBot="1">
      <c r="A200" s="356"/>
      <c r="B200" s="383" t="s">
        <v>236</v>
      </c>
      <c r="C200" s="360"/>
      <c r="D200" s="360"/>
      <c r="E200" s="360"/>
      <c r="F200" s="384" t="s">
        <v>237</v>
      </c>
      <c r="G200" s="384" t="s">
        <v>238</v>
      </c>
      <c r="H200" s="384" t="s">
        <v>239</v>
      </c>
      <c r="I200" s="384" t="s">
        <v>240</v>
      </c>
      <c r="J200" s="384" t="s">
        <v>241</v>
      </c>
      <c r="K200" s="620" t="s">
        <v>36</v>
      </c>
      <c r="L200" s="621"/>
      <c r="M200" s="384" t="s">
        <v>242</v>
      </c>
      <c r="N200" s="385" t="s">
        <v>14</v>
      </c>
    </row>
    <row r="201" spans="1:14" ht="15">
      <c r="A201" s="370"/>
      <c r="B201" s="386" t="s">
        <v>243</v>
      </c>
      <c r="C201" s="387" t="str">
        <f>IF(C196&gt;"",C196,"")</f>
        <v>Arttu Vartiainen</v>
      </c>
      <c r="D201" s="387" t="str">
        <f>IF(G196&gt;"",G196,"")</f>
        <v>Martti Koivistoinen</v>
      </c>
      <c r="E201" s="387"/>
      <c r="F201" s="388">
        <v>6</v>
      </c>
      <c r="G201" s="388">
        <v>4</v>
      </c>
      <c r="H201" s="389">
        <v>2</v>
      </c>
      <c r="I201" s="388"/>
      <c r="J201" s="388"/>
      <c r="K201" s="390">
        <f>IF(ISBLANK(F201),"",COUNTIF(F201:J201,"&gt;=0"))</f>
        <v>3</v>
      </c>
      <c r="L201" s="391">
        <f>IF(ISBLANK(F201),"",(IF(LEFT(F201,1)="-",1,0)+IF(LEFT(G201,1)="-",1,0)+IF(LEFT(H201,1)="-",1,0)+IF(LEFT(I201,1)="-",1,0)+IF(LEFT(J201,1)="-",1,0)))</f>
        <v>0</v>
      </c>
      <c r="M201" s="392">
        <f>IF(K201=3,1,"")</f>
        <v>1</v>
      </c>
      <c r="N201" s="393">
        <f>IF(L201=3,1,"")</f>
      </c>
    </row>
    <row r="202" spans="1:14" ht="15">
      <c r="A202" s="370"/>
      <c r="B202" s="394" t="s">
        <v>244</v>
      </c>
      <c r="C202" s="395" t="str">
        <f>IF(C197&gt;"",C197,"")</f>
        <v>Topi Ruotsalainen</v>
      </c>
      <c r="D202" s="395" t="str">
        <f>IF(G197&gt;"",G197,"")</f>
        <v>Lauri Jalkanen</v>
      </c>
      <c r="E202" s="395"/>
      <c r="F202" s="396">
        <v>6</v>
      </c>
      <c r="G202" s="397">
        <v>5</v>
      </c>
      <c r="H202" s="397">
        <v>6</v>
      </c>
      <c r="I202" s="397"/>
      <c r="J202" s="397"/>
      <c r="K202" s="398">
        <f>IF(ISBLANK(F202),"",COUNTIF(F202:J202,"&gt;=0"))</f>
        <v>3</v>
      </c>
      <c r="L202" s="399">
        <f>IF(ISBLANK(F202),"",(IF(LEFT(F202,1)="-",1,0)+IF(LEFT(G202,1)="-",1,0)+IF(LEFT(H202,1)="-",1,0)+IF(LEFT(I202,1)="-",1,0)+IF(LEFT(J202,1)="-",1,0)))</f>
        <v>0</v>
      </c>
      <c r="M202" s="400">
        <f>IF(K202=3,1,"")</f>
        <v>1</v>
      </c>
      <c r="N202" s="401">
        <f>IF(L202=3,1,"")</f>
      </c>
    </row>
    <row r="203" spans="1:14" ht="15.75" thickBot="1">
      <c r="A203" s="370"/>
      <c r="B203" s="402" t="s">
        <v>245</v>
      </c>
      <c r="C203" s="403" t="str">
        <f>IF(C198&gt;"",C198,"")</f>
        <v>Tuomas Niskanen</v>
      </c>
      <c r="D203" s="403" t="str">
        <f>IF(G198&gt;"",G198,"")</f>
        <v>Eero Koivistoinen</v>
      </c>
      <c r="E203" s="403"/>
      <c r="F203" s="396">
        <v>7</v>
      </c>
      <c r="G203" s="404">
        <v>3</v>
      </c>
      <c r="H203" s="396">
        <v>0</v>
      </c>
      <c r="I203" s="396"/>
      <c r="J203" s="396"/>
      <c r="K203" s="398">
        <f aca="true" t="shared" si="28" ref="K203:K209">IF(ISBLANK(F203),"",COUNTIF(F203:J203,"&gt;=0"))</f>
        <v>3</v>
      </c>
      <c r="L203" s="405">
        <f aca="true" t="shared" si="29" ref="L203:L209">IF(ISBLANK(F203),"",(IF(LEFT(F203,1)="-",1,0)+IF(LEFT(G203,1)="-",1,0)+IF(LEFT(H203,1)="-",1,0)+IF(LEFT(I203,1)="-",1,0)+IF(LEFT(J203,1)="-",1,0)))</f>
        <v>0</v>
      </c>
      <c r="M203" s="406">
        <f aca="true" t="shared" si="30" ref="M203:M209">IF(K203=3,1,"")</f>
        <v>1</v>
      </c>
      <c r="N203" s="407">
        <f aca="true" t="shared" si="31" ref="N203:N209">IF(L203=3,1,"")</f>
      </c>
    </row>
    <row r="204" spans="1:14" ht="15">
      <c r="A204" s="370"/>
      <c r="B204" s="408" t="s">
        <v>246</v>
      </c>
      <c r="C204" s="387" t="str">
        <f>IF(C197&gt;"",C197,"")</f>
        <v>Topi Ruotsalainen</v>
      </c>
      <c r="D204" s="387" t="str">
        <f>IF(G196&gt;"",G196,"")</f>
        <v>Martti Koivistoinen</v>
      </c>
      <c r="E204" s="409"/>
      <c r="F204" s="410">
        <v>2</v>
      </c>
      <c r="G204" s="411">
        <v>4</v>
      </c>
      <c r="H204" s="410">
        <v>2</v>
      </c>
      <c r="I204" s="410"/>
      <c r="J204" s="410"/>
      <c r="K204" s="390">
        <f t="shared" si="28"/>
        <v>3</v>
      </c>
      <c r="L204" s="391">
        <f t="shared" si="29"/>
        <v>0</v>
      </c>
      <c r="M204" s="392">
        <f t="shared" si="30"/>
        <v>1</v>
      </c>
      <c r="N204" s="393">
        <f t="shared" si="31"/>
      </c>
    </row>
    <row r="205" spans="1:14" ht="15">
      <c r="A205" s="370"/>
      <c r="B205" s="402" t="s">
        <v>247</v>
      </c>
      <c r="C205" s="395" t="str">
        <f>IF(C196&gt;"",C196,"")</f>
        <v>Arttu Vartiainen</v>
      </c>
      <c r="D205" s="395" t="str">
        <f>IF(G198&gt;"",G198,"")</f>
        <v>Eero Koivistoinen</v>
      </c>
      <c r="E205" s="403"/>
      <c r="F205" s="396">
        <v>1</v>
      </c>
      <c r="G205" s="404">
        <v>7</v>
      </c>
      <c r="H205" s="396">
        <v>3</v>
      </c>
      <c r="I205" s="396"/>
      <c r="J205" s="396"/>
      <c r="K205" s="398">
        <f t="shared" si="28"/>
        <v>3</v>
      </c>
      <c r="L205" s="399">
        <f t="shared" si="29"/>
        <v>0</v>
      </c>
      <c r="M205" s="400">
        <f t="shared" si="30"/>
        <v>1</v>
      </c>
      <c r="N205" s="401">
        <f t="shared" si="31"/>
      </c>
    </row>
    <row r="206" spans="1:14" ht="15.75" thickBot="1">
      <c r="A206" s="370"/>
      <c r="B206" s="412" t="s">
        <v>248</v>
      </c>
      <c r="C206" s="413" t="str">
        <f>IF(C198&gt;"",C198,"")</f>
        <v>Tuomas Niskanen</v>
      </c>
      <c r="D206" s="413" t="str">
        <f>IF(G197&gt;"",G197,"")</f>
        <v>Lauri Jalkanen</v>
      </c>
      <c r="E206" s="413"/>
      <c r="F206" s="414"/>
      <c r="G206" s="415"/>
      <c r="H206" s="414"/>
      <c r="I206" s="414"/>
      <c r="J206" s="414"/>
      <c r="K206" s="416">
        <f t="shared" si="28"/>
      </c>
      <c r="L206" s="417">
        <f t="shared" si="29"/>
      </c>
      <c r="M206" s="418">
        <f t="shared" si="30"/>
      </c>
      <c r="N206" s="419">
        <f t="shared" si="31"/>
      </c>
    </row>
    <row r="207" spans="1:14" ht="15">
      <c r="A207" s="370"/>
      <c r="B207" s="420" t="s">
        <v>249</v>
      </c>
      <c r="C207" s="421" t="str">
        <f>IF(C197&gt;"",C197,"")</f>
        <v>Topi Ruotsalainen</v>
      </c>
      <c r="D207" s="421" t="str">
        <f>IF(G198&gt;"",G198,"")</f>
        <v>Eero Koivistoinen</v>
      </c>
      <c r="E207" s="422"/>
      <c r="F207" s="423"/>
      <c r="G207" s="423"/>
      <c r="H207" s="423"/>
      <c r="I207" s="423"/>
      <c r="J207" s="424"/>
      <c r="K207" s="425">
        <f t="shared" si="28"/>
      </c>
      <c r="L207" s="426">
        <f t="shared" si="29"/>
      </c>
      <c r="M207" s="427">
        <f t="shared" si="30"/>
      </c>
      <c r="N207" s="428">
        <f t="shared" si="31"/>
      </c>
    </row>
    <row r="208" spans="1:14" ht="15">
      <c r="A208" s="370"/>
      <c r="B208" s="394" t="s">
        <v>250</v>
      </c>
      <c r="C208" s="395" t="str">
        <f>IF(C198&gt;"",C198,"")</f>
        <v>Tuomas Niskanen</v>
      </c>
      <c r="D208" s="395" t="str">
        <f>IF(G196&gt;"",G196,"")</f>
        <v>Martti Koivistoinen</v>
      </c>
      <c r="E208" s="429"/>
      <c r="F208" s="423"/>
      <c r="G208" s="397"/>
      <c r="H208" s="397"/>
      <c r="I208" s="397"/>
      <c r="J208" s="430"/>
      <c r="K208" s="398">
        <f t="shared" si="28"/>
      </c>
      <c r="L208" s="399">
        <f t="shared" si="29"/>
      </c>
      <c r="M208" s="400">
        <f t="shared" si="30"/>
      </c>
      <c r="N208" s="401">
        <f t="shared" si="31"/>
      </c>
    </row>
    <row r="209" spans="1:14" ht="15.75" thickBot="1">
      <c r="A209" s="370"/>
      <c r="B209" s="412" t="s">
        <v>251</v>
      </c>
      <c r="C209" s="413" t="str">
        <f>IF(C196&gt;"",C196,"")</f>
        <v>Arttu Vartiainen</v>
      </c>
      <c r="D209" s="413" t="str">
        <f>IF(G197&gt;"",G197,"")</f>
        <v>Lauri Jalkanen</v>
      </c>
      <c r="E209" s="431"/>
      <c r="F209" s="432"/>
      <c r="G209" s="414"/>
      <c r="H209" s="432"/>
      <c r="I209" s="414"/>
      <c r="J209" s="414"/>
      <c r="K209" s="416">
        <f t="shared" si="28"/>
      </c>
      <c r="L209" s="417">
        <f t="shared" si="29"/>
      </c>
      <c r="M209" s="418">
        <f t="shared" si="30"/>
      </c>
      <c r="N209" s="419">
        <f t="shared" si="31"/>
      </c>
    </row>
    <row r="210" spans="1:14" ht="16.5" thickBot="1">
      <c r="A210" s="356"/>
      <c r="B210" s="360"/>
      <c r="C210" s="360"/>
      <c r="D210" s="360"/>
      <c r="E210" s="360"/>
      <c r="F210" s="360"/>
      <c r="G210" s="360"/>
      <c r="H210" s="360"/>
      <c r="I210" s="622" t="s">
        <v>252</v>
      </c>
      <c r="J210" s="623"/>
      <c r="K210" s="433">
        <f>IF(ISBLANK(C196),"",SUM(K201:K209))</f>
        <v>15</v>
      </c>
      <c r="L210" s="434">
        <f>IF(ISBLANK(G196),"",SUM(L201:L209))</f>
        <v>0</v>
      </c>
      <c r="M210" s="435">
        <f>IF(ISBLANK(F201),"",SUM(M201:M209))</f>
        <v>5</v>
      </c>
      <c r="N210" s="436">
        <f>IF(ISBLANK(F201),"",SUM(N201:N209))</f>
        <v>0</v>
      </c>
    </row>
    <row r="211" spans="1:14" ht="15">
      <c r="A211" s="356"/>
      <c r="B211" s="437" t="s">
        <v>253</v>
      </c>
      <c r="C211" s="360"/>
      <c r="D211" s="360"/>
      <c r="E211" s="360"/>
      <c r="F211" s="360"/>
      <c r="G211" s="360"/>
      <c r="H211" s="360"/>
      <c r="I211" s="360"/>
      <c r="J211" s="360"/>
      <c r="K211" s="360"/>
      <c r="L211" s="360"/>
      <c r="M211" s="360"/>
      <c r="N211" s="438"/>
    </row>
    <row r="212" spans="1:14" ht="15">
      <c r="A212" s="356"/>
      <c r="B212" s="439" t="s">
        <v>254</v>
      </c>
      <c r="C212" s="439"/>
      <c r="D212" s="439" t="s">
        <v>255</v>
      </c>
      <c r="E212" s="359"/>
      <c r="F212" s="439"/>
      <c r="G212" s="439" t="s">
        <v>256</v>
      </c>
      <c r="H212" s="359"/>
      <c r="I212" s="439"/>
      <c r="J212" s="440" t="s">
        <v>257</v>
      </c>
      <c r="K212" s="361"/>
      <c r="L212" s="360"/>
      <c r="M212" s="360"/>
      <c r="N212" s="438"/>
    </row>
    <row r="213" spans="1:14" ht="18.75" thickBot="1">
      <c r="A213" s="356"/>
      <c r="B213" s="360"/>
      <c r="C213" s="360"/>
      <c r="D213" s="360"/>
      <c r="E213" s="360"/>
      <c r="F213" s="360"/>
      <c r="G213" s="360"/>
      <c r="H213" s="360"/>
      <c r="I213" s="360"/>
      <c r="J213" s="624" t="str">
        <f>IF(M210=5,C195,IF(N210=5,G195,""))</f>
        <v>KuPTS 2</v>
      </c>
      <c r="K213" s="625"/>
      <c r="L213" s="625"/>
      <c r="M213" s="625"/>
      <c r="N213" s="626"/>
    </row>
    <row r="214" spans="1:14" ht="18.75" thickBot="1">
      <c r="A214" s="441"/>
      <c r="B214" s="442"/>
      <c r="C214" s="442"/>
      <c r="D214" s="442"/>
      <c r="E214" s="442"/>
      <c r="F214" s="442"/>
      <c r="G214" s="442"/>
      <c r="H214" s="442"/>
      <c r="I214" s="442"/>
      <c r="J214" s="443"/>
      <c r="K214" s="443"/>
      <c r="L214" s="443"/>
      <c r="M214" s="443"/>
      <c r="N214" s="444"/>
    </row>
    <row r="215" ht="15.75" thickTop="1"/>
    <row r="216" ht="15.75" thickBot="1"/>
    <row r="217" spans="1:14" ht="16.5" thickTop="1">
      <c r="A217" s="352"/>
      <c r="B217" s="353"/>
      <c r="C217" s="354"/>
      <c r="D217" s="355"/>
      <c r="E217" s="355"/>
      <c r="F217" s="652" t="s">
        <v>219</v>
      </c>
      <c r="G217" s="653"/>
      <c r="H217" s="654" t="s">
        <v>126</v>
      </c>
      <c r="I217" s="655"/>
      <c r="J217" s="655"/>
      <c r="K217" s="655"/>
      <c r="L217" s="655"/>
      <c r="M217" s="655"/>
      <c r="N217" s="656"/>
    </row>
    <row r="218" spans="1:14" ht="15.75">
      <c r="A218" s="356"/>
      <c r="B218" s="358"/>
      <c r="C218" s="359" t="s">
        <v>220</v>
      </c>
      <c r="D218" s="360"/>
      <c r="E218" s="360"/>
      <c r="F218" s="657" t="s">
        <v>221</v>
      </c>
      <c r="G218" s="658"/>
      <c r="H218" s="659" t="s">
        <v>4</v>
      </c>
      <c r="I218" s="660"/>
      <c r="J218" s="661"/>
      <c r="K218" s="643"/>
      <c r="L218" s="643"/>
      <c r="M218" s="643"/>
      <c r="N218" s="644"/>
    </row>
    <row r="219" spans="1:14" ht="15.75">
      <c r="A219" s="356"/>
      <c r="B219" s="361"/>
      <c r="C219" s="358" t="s">
        <v>222</v>
      </c>
      <c r="D219" s="360"/>
      <c r="E219" s="360"/>
      <c r="F219" s="640" t="s">
        <v>223</v>
      </c>
      <c r="G219" s="641"/>
      <c r="H219" s="642" t="s">
        <v>224</v>
      </c>
      <c r="I219" s="643"/>
      <c r="J219" s="643"/>
      <c r="K219" s="642" t="s">
        <v>262</v>
      </c>
      <c r="L219" s="643"/>
      <c r="M219" s="643"/>
      <c r="N219" s="644"/>
    </row>
    <row r="220" spans="1:14" ht="21" thickBot="1">
      <c r="A220" s="356"/>
      <c r="B220" s="362"/>
      <c r="D220" s="361"/>
      <c r="E220" s="360"/>
      <c r="F220" s="645" t="s">
        <v>226</v>
      </c>
      <c r="G220" s="646"/>
      <c r="H220" s="647">
        <v>40614</v>
      </c>
      <c r="I220" s="648"/>
      <c r="J220" s="648"/>
      <c r="K220" s="363" t="s">
        <v>227</v>
      </c>
      <c r="L220" s="649">
        <v>0.5</v>
      </c>
      <c r="M220" s="650"/>
      <c r="N220" s="651"/>
    </row>
    <row r="221" spans="1:14" ht="15.75" thickTop="1">
      <c r="A221" s="356"/>
      <c r="B221" s="361"/>
      <c r="C221" s="364"/>
      <c r="D221" s="360"/>
      <c r="E221" s="360"/>
      <c r="F221" s="360"/>
      <c r="G221" s="365"/>
      <c r="H221" s="366"/>
      <c r="I221" s="366"/>
      <c r="J221" s="367"/>
      <c r="K221" s="368"/>
      <c r="L221" s="368"/>
      <c r="M221" s="368"/>
      <c r="N221" s="369"/>
    </row>
    <row r="222" spans="1:14" ht="16.5" thickBot="1">
      <c r="A222" s="370"/>
      <c r="B222" s="371" t="s">
        <v>205</v>
      </c>
      <c r="C222" s="631" t="s">
        <v>209</v>
      </c>
      <c r="D222" s="632"/>
      <c r="E222" s="372"/>
      <c r="F222" s="373" t="s">
        <v>205</v>
      </c>
      <c r="G222" s="633" t="s">
        <v>47</v>
      </c>
      <c r="H222" s="634"/>
      <c r="I222" s="634"/>
      <c r="J222" s="634"/>
      <c r="K222" s="634"/>
      <c r="L222" s="634"/>
      <c r="M222" s="634"/>
      <c r="N222" s="635"/>
    </row>
    <row r="223" spans="1:14" ht="15">
      <c r="A223" s="370"/>
      <c r="B223" s="374" t="s">
        <v>228</v>
      </c>
      <c r="C223" s="636" t="s">
        <v>73</v>
      </c>
      <c r="D223" s="637" t="s">
        <v>73</v>
      </c>
      <c r="E223" s="375"/>
      <c r="F223" s="376" t="s">
        <v>229</v>
      </c>
      <c r="G223" s="636" t="s">
        <v>46</v>
      </c>
      <c r="H223" s="638" t="s">
        <v>46</v>
      </c>
      <c r="I223" s="638" t="s">
        <v>46</v>
      </c>
      <c r="J223" s="638" t="s">
        <v>46</v>
      </c>
      <c r="K223" s="638" t="s">
        <v>46</v>
      </c>
      <c r="L223" s="638" t="s">
        <v>46</v>
      </c>
      <c r="M223" s="638" t="s">
        <v>46</v>
      </c>
      <c r="N223" s="639" t="s">
        <v>46</v>
      </c>
    </row>
    <row r="224" spans="1:14" ht="15">
      <c r="A224" s="370"/>
      <c r="B224" s="377" t="s">
        <v>230</v>
      </c>
      <c r="C224" s="627" t="s">
        <v>56</v>
      </c>
      <c r="D224" s="628" t="s">
        <v>56</v>
      </c>
      <c r="E224" s="375"/>
      <c r="F224" s="378" t="s">
        <v>231</v>
      </c>
      <c r="G224" s="627" t="s">
        <v>93</v>
      </c>
      <c r="H224" s="629" t="s">
        <v>93</v>
      </c>
      <c r="I224" s="629" t="s">
        <v>93</v>
      </c>
      <c r="J224" s="629" t="s">
        <v>93</v>
      </c>
      <c r="K224" s="629" t="s">
        <v>93</v>
      </c>
      <c r="L224" s="629" t="s">
        <v>93</v>
      </c>
      <c r="M224" s="629" t="s">
        <v>93</v>
      </c>
      <c r="N224" s="630" t="s">
        <v>93</v>
      </c>
    </row>
    <row r="225" spans="1:14" ht="15">
      <c r="A225" s="356"/>
      <c r="B225" s="377" t="s">
        <v>233</v>
      </c>
      <c r="C225" s="627" t="s">
        <v>63</v>
      </c>
      <c r="D225" s="628" t="s">
        <v>63</v>
      </c>
      <c r="E225" s="375"/>
      <c r="F225" s="379" t="s">
        <v>234</v>
      </c>
      <c r="G225" s="627" t="s">
        <v>54</v>
      </c>
      <c r="H225" s="629" t="s">
        <v>54</v>
      </c>
      <c r="I225" s="629" t="s">
        <v>54</v>
      </c>
      <c r="J225" s="629" t="s">
        <v>54</v>
      </c>
      <c r="K225" s="629" t="s">
        <v>54</v>
      </c>
      <c r="L225" s="629" t="s">
        <v>54</v>
      </c>
      <c r="M225" s="629" t="s">
        <v>54</v>
      </c>
      <c r="N225" s="630" t="s">
        <v>54</v>
      </c>
    </row>
    <row r="226" spans="1:14" ht="15.75">
      <c r="A226" s="356"/>
      <c r="B226" s="360"/>
      <c r="C226" s="360"/>
      <c r="D226" s="360"/>
      <c r="E226" s="360"/>
      <c r="F226" s="380" t="s">
        <v>235</v>
      </c>
      <c r="G226" s="364"/>
      <c r="H226" s="364"/>
      <c r="I226" s="364"/>
      <c r="J226" s="360"/>
      <c r="K226" s="360"/>
      <c r="L226" s="360"/>
      <c r="M226" s="381"/>
      <c r="N226" s="382"/>
    </row>
    <row r="227" spans="1:14" ht="15.75" thickBot="1">
      <c r="A227" s="356"/>
      <c r="B227" s="383" t="s">
        <v>236</v>
      </c>
      <c r="C227" s="360"/>
      <c r="D227" s="360"/>
      <c r="E227" s="360"/>
      <c r="F227" s="384" t="s">
        <v>237</v>
      </c>
      <c r="G227" s="384" t="s">
        <v>238</v>
      </c>
      <c r="H227" s="384" t="s">
        <v>239</v>
      </c>
      <c r="I227" s="384" t="s">
        <v>240</v>
      </c>
      <c r="J227" s="384" t="s">
        <v>241</v>
      </c>
      <c r="K227" s="620" t="s">
        <v>36</v>
      </c>
      <c r="L227" s="621"/>
      <c r="M227" s="384" t="s">
        <v>242</v>
      </c>
      <c r="N227" s="385" t="s">
        <v>14</v>
      </c>
    </row>
    <row r="228" spans="1:14" ht="15">
      <c r="A228" s="370"/>
      <c r="B228" s="386" t="s">
        <v>243</v>
      </c>
      <c r="C228" s="387" t="str">
        <f>IF(C223&gt;"",C223,"")</f>
        <v>Samu Leskinen</v>
      </c>
      <c r="D228" s="387" t="str">
        <f>IF(G223&gt;"",G223,"")</f>
        <v>Anton Nurmiaho</v>
      </c>
      <c r="E228" s="387"/>
      <c r="F228" s="388">
        <v>9</v>
      </c>
      <c r="G228" s="388">
        <v>-7</v>
      </c>
      <c r="H228" s="389">
        <v>7</v>
      </c>
      <c r="I228" s="388">
        <v>-8</v>
      </c>
      <c r="J228" s="388">
        <v>-8</v>
      </c>
      <c r="K228" s="390">
        <f>IF(ISBLANK(F228),"",COUNTIF(F228:J228,"&gt;=0"))</f>
        <v>2</v>
      </c>
      <c r="L228" s="391">
        <f>IF(ISBLANK(F228),"",(IF(LEFT(F228,1)="-",1,0)+IF(LEFT(G228,1)="-",1,0)+IF(LEFT(H228,1)="-",1,0)+IF(LEFT(I228,1)="-",1,0)+IF(LEFT(J228,1)="-",1,0)))</f>
        <v>3</v>
      </c>
      <c r="M228" s="392">
        <f>IF(K228=3,1,"")</f>
      </c>
      <c r="N228" s="393">
        <f>IF(L228=3,1,"")</f>
        <v>1</v>
      </c>
    </row>
    <row r="229" spans="1:14" ht="15">
      <c r="A229" s="370"/>
      <c r="B229" s="394" t="s">
        <v>244</v>
      </c>
      <c r="C229" s="395" t="str">
        <f>IF(C224&gt;"",C224,"")</f>
        <v>Patrik Rissanen</v>
      </c>
      <c r="D229" s="395" t="str">
        <f>IF(G224&gt;"",G224,"")</f>
        <v>Max Lotto</v>
      </c>
      <c r="E229" s="395"/>
      <c r="F229" s="396">
        <v>2</v>
      </c>
      <c r="G229" s="397">
        <v>2</v>
      </c>
      <c r="H229" s="397">
        <v>4</v>
      </c>
      <c r="I229" s="397"/>
      <c r="J229" s="397"/>
      <c r="K229" s="398">
        <f>IF(ISBLANK(F229),"",COUNTIF(F229:J229,"&gt;=0"))</f>
        <v>3</v>
      </c>
      <c r="L229" s="399">
        <f>IF(ISBLANK(F229),"",(IF(LEFT(F229,1)="-",1,0)+IF(LEFT(G229,1)="-",1,0)+IF(LEFT(H229,1)="-",1,0)+IF(LEFT(I229,1)="-",1,0)+IF(LEFT(J229,1)="-",1,0)))</f>
        <v>0</v>
      </c>
      <c r="M229" s="400">
        <f>IF(K229=3,1,"")</f>
        <v>1</v>
      </c>
      <c r="N229" s="401">
        <f>IF(L229=3,1,"")</f>
      </c>
    </row>
    <row r="230" spans="1:14" ht="15.75" thickBot="1">
      <c r="A230" s="370"/>
      <c r="B230" s="402" t="s">
        <v>245</v>
      </c>
      <c r="C230" s="403" t="str">
        <f>IF(C225&gt;"",C225,"")</f>
        <v>Jimi Miettinen</v>
      </c>
      <c r="D230" s="403" t="str">
        <f>IF(G225&gt;"",G225,"")</f>
        <v>Rolands Jansons</v>
      </c>
      <c r="E230" s="403"/>
      <c r="F230" s="396">
        <v>9</v>
      </c>
      <c r="G230" s="404">
        <v>6</v>
      </c>
      <c r="H230" s="396">
        <v>-9</v>
      </c>
      <c r="I230" s="396">
        <v>8</v>
      </c>
      <c r="J230" s="396"/>
      <c r="K230" s="398">
        <f aca="true" t="shared" si="32" ref="K230:K236">IF(ISBLANK(F230),"",COUNTIF(F230:J230,"&gt;=0"))</f>
        <v>3</v>
      </c>
      <c r="L230" s="405">
        <f aca="true" t="shared" si="33" ref="L230:L236">IF(ISBLANK(F230),"",(IF(LEFT(F230,1)="-",1,0)+IF(LEFT(G230,1)="-",1,0)+IF(LEFT(H230,1)="-",1,0)+IF(LEFT(I230,1)="-",1,0)+IF(LEFT(J230,1)="-",1,0)))</f>
        <v>1</v>
      </c>
      <c r="M230" s="406">
        <f aca="true" t="shared" si="34" ref="M230:M236">IF(K230=3,1,"")</f>
        <v>1</v>
      </c>
      <c r="N230" s="407">
        <f aca="true" t="shared" si="35" ref="N230:N236">IF(L230=3,1,"")</f>
      </c>
    </row>
    <row r="231" spans="1:14" ht="15">
      <c r="A231" s="370"/>
      <c r="B231" s="408" t="s">
        <v>246</v>
      </c>
      <c r="C231" s="387" t="str">
        <f>IF(C224&gt;"",C224,"")</f>
        <v>Patrik Rissanen</v>
      </c>
      <c r="D231" s="387" t="str">
        <f>IF(G223&gt;"",G223,"")</f>
        <v>Anton Nurmiaho</v>
      </c>
      <c r="E231" s="409"/>
      <c r="F231" s="410">
        <v>3</v>
      </c>
      <c r="G231" s="411">
        <v>8</v>
      </c>
      <c r="H231" s="410">
        <v>4</v>
      </c>
      <c r="I231" s="410"/>
      <c r="J231" s="410"/>
      <c r="K231" s="390">
        <f t="shared" si="32"/>
        <v>3</v>
      </c>
      <c r="L231" s="391">
        <f t="shared" si="33"/>
        <v>0</v>
      </c>
      <c r="M231" s="392">
        <f t="shared" si="34"/>
        <v>1</v>
      </c>
      <c r="N231" s="393">
        <f t="shared" si="35"/>
      </c>
    </row>
    <row r="232" spans="1:14" ht="15">
      <c r="A232" s="370"/>
      <c r="B232" s="402" t="s">
        <v>247</v>
      </c>
      <c r="C232" s="395" t="str">
        <f>IF(C223&gt;"",C223,"")</f>
        <v>Samu Leskinen</v>
      </c>
      <c r="D232" s="395" t="str">
        <f>IF(G225&gt;"",G225,"")</f>
        <v>Rolands Jansons</v>
      </c>
      <c r="E232" s="403"/>
      <c r="F232" s="396">
        <v>-8</v>
      </c>
      <c r="G232" s="404">
        <v>-7</v>
      </c>
      <c r="H232" s="396">
        <v>6</v>
      </c>
      <c r="I232" s="396">
        <v>7</v>
      </c>
      <c r="J232" s="396">
        <v>4</v>
      </c>
      <c r="K232" s="398">
        <f t="shared" si="32"/>
        <v>3</v>
      </c>
      <c r="L232" s="399">
        <f t="shared" si="33"/>
        <v>2</v>
      </c>
      <c r="M232" s="400">
        <f t="shared" si="34"/>
        <v>1</v>
      </c>
      <c r="N232" s="401">
        <f t="shared" si="35"/>
      </c>
    </row>
    <row r="233" spans="1:14" ht="15.75" thickBot="1">
      <c r="A233" s="370"/>
      <c r="B233" s="412" t="s">
        <v>248</v>
      </c>
      <c r="C233" s="413" t="str">
        <f>IF(C225&gt;"",C225,"")</f>
        <v>Jimi Miettinen</v>
      </c>
      <c r="D233" s="413" t="str">
        <f>IF(G224&gt;"",G224,"")</f>
        <v>Max Lotto</v>
      </c>
      <c r="E233" s="413"/>
      <c r="F233" s="414">
        <v>7</v>
      </c>
      <c r="G233" s="415">
        <v>4</v>
      </c>
      <c r="H233" s="414">
        <v>1</v>
      </c>
      <c r="I233" s="414"/>
      <c r="J233" s="414"/>
      <c r="K233" s="416">
        <f t="shared" si="32"/>
        <v>3</v>
      </c>
      <c r="L233" s="417">
        <f t="shared" si="33"/>
        <v>0</v>
      </c>
      <c r="M233" s="418">
        <f t="shared" si="34"/>
        <v>1</v>
      </c>
      <c r="N233" s="419">
        <f t="shared" si="35"/>
      </c>
    </row>
    <row r="234" spans="1:14" ht="15">
      <c r="A234" s="370"/>
      <c r="B234" s="420" t="s">
        <v>249</v>
      </c>
      <c r="C234" s="421" t="str">
        <f>IF(C224&gt;"",C224,"")</f>
        <v>Patrik Rissanen</v>
      </c>
      <c r="D234" s="421" t="str">
        <f>IF(G225&gt;"",G225,"")</f>
        <v>Rolands Jansons</v>
      </c>
      <c r="E234" s="422"/>
      <c r="F234" s="423"/>
      <c r="G234" s="423"/>
      <c r="H234" s="423"/>
      <c r="I234" s="423"/>
      <c r="J234" s="424"/>
      <c r="K234" s="425">
        <f t="shared" si="32"/>
      </c>
      <c r="L234" s="426">
        <f t="shared" si="33"/>
      </c>
      <c r="M234" s="427">
        <f t="shared" si="34"/>
      </c>
      <c r="N234" s="428">
        <f t="shared" si="35"/>
      </c>
    </row>
    <row r="235" spans="1:14" ht="15">
      <c r="A235" s="370"/>
      <c r="B235" s="394" t="s">
        <v>250</v>
      </c>
      <c r="C235" s="395" t="str">
        <f>IF(C225&gt;"",C225,"")</f>
        <v>Jimi Miettinen</v>
      </c>
      <c r="D235" s="395" t="str">
        <f>IF(G223&gt;"",G223,"")</f>
        <v>Anton Nurmiaho</v>
      </c>
      <c r="E235" s="429"/>
      <c r="F235" s="423"/>
      <c r="G235" s="397"/>
      <c r="H235" s="397"/>
      <c r="I235" s="397"/>
      <c r="J235" s="430"/>
      <c r="K235" s="398">
        <f t="shared" si="32"/>
      </c>
      <c r="L235" s="399">
        <f t="shared" si="33"/>
      </c>
      <c r="M235" s="400">
        <f t="shared" si="34"/>
      </c>
      <c r="N235" s="401">
        <f t="shared" si="35"/>
      </c>
    </row>
    <row r="236" spans="1:14" ht="15.75" thickBot="1">
      <c r="A236" s="370"/>
      <c r="B236" s="412" t="s">
        <v>251</v>
      </c>
      <c r="C236" s="413" t="str">
        <f>IF(C223&gt;"",C223,"")</f>
        <v>Samu Leskinen</v>
      </c>
      <c r="D236" s="413" t="str">
        <f>IF(G224&gt;"",G224,"")</f>
        <v>Max Lotto</v>
      </c>
      <c r="E236" s="431"/>
      <c r="F236" s="432"/>
      <c r="G236" s="414"/>
      <c r="H236" s="432"/>
      <c r="I236" s="414"/>
      <c r="J236" s="414"/>
      <c r="K236" s="416">
        <f t="shared" si="32"/>
      </c>
      <c r="L236" s="417">
        <f t="shared" si="33"/>
      </c>
      <c r="M236" s="418">
        <f t="shared" si="34"/>
      </c>
      <c r="N236" s="419">
        <f t="shared" si="35"/>
      </c>
    </row>
    <row r="237" spans="1:14" ht="16.5" thickBot="1">
      <c r="A237" s="356"/>
      <c r="B237" s="360"/>
      <c r="C237" s="360"/>
      <c r="D237" s="360"/>
      <c r="E237" s="360"/>
      <c r="F237" s="360"/>
      <c r="G237" s="360"/>
      <c r="H237" s="360"/>
      <c r="I237" s="622" t="s">
        <v>252</v>
      </c>
      <c r="J237" s="623"/>
      <c r="K237" s="433">
        <f>IF(ISBLANK(C223),"",SUM(K228:K236))</f>
        <v>17</v>
      </c>
      <c r="L237" s="434">
        <f>IF(ISBLANK(G223),"",SUM(L228:L236))</f>
        <v>6</v>
      </c>
      <c r="M237" s="435">
        <f>IF(ISBLANK(F228),"",SUM(M228:M236))</f>
        <v>5</v>
      </c>
      <c r="N237" s="436">
        <f>IF(ISBLANK(F228),"",SUM(N228:N236))</f>
        <v>1</v>
      </c>
    </row>
    <row r="238" spans="1:14" ht="15">
      <c r="A238" s="356"/>
      <c r="B238" s="437" t="s">
        <v>253</v>
      </c>
      <c r="C238" s="360"/>
      <c r="D238" s="360"/>
      <c r="E238" s="360"/>
      <c r="F238" s="360"/>
      <c r="G238" s="360"/>
      <c r="H238" s="360"/>
      <c r="I238" s="360"/>
      <c r="J238" s="360"/>
      <c r="K238" s="360"/>
      <c r="L238" s="360"/>
      <c r="M238" s="360"/>
      <c r="N238" s="438"/>
    </row>
    <row r="239" spans="1:14" ht="15">
      <c r="A239" s="356"/>
      <c r="B239" s="439" t="s">
        <v>254</v>
      </c>
      <c r="C239" s="439"/>
      <c r="D239" s="439" t="s">
        <v>255</v>
      </c>
      <c r="E239" s="359"/>
      <c r="F239" s="439"/>
      <c r="G239" s="439" t="s">
        <v>256</v>
      </c>
      <c r="H239" s="359"/>
      <c r="I239" s="439"/>
      <c r="J239" s="440" t="s">
        <v>257</v>
      </c>
      <c r="K239" s="361"/>
      <c r="L239" s="360"/>
      <c r="M239" s="360"/>
      <c r="N239" s="438"/>
    </row>
    <row r="240" spans="1:14" ht="18.75" thickBot="1">
      <c r="A240" s="356"/>
      <c r="B240" s="360"/>
      <c r="C240" s="360"/>
      <c r="D240" s="360"/>
      <c r="E240" s="360"/>
      <c r="F240" s="360"/>
      <c r="G240" s="360"/>
      <c r="H240" s="360"/>
      <c r="I240" s="360"/>
      <c r="J240" s="624" t="str">
        <f>IF(M237=5,C222,IF(N237=5,G222,""))</f>
        <v>KuPTS 1</v>
      </c>
      <c r="K240" s="625"/>
      <c r="L240" s="625"/>
      <c r="M240" s="625"/>
      <c r="N240" s="626"/>
    </row>
    <row r="241" spans="1:14" ht="18.75" thickBot="1">
      <c r="A241" s="441"/>
      <c r="B241" s="442"/>
      <c r="C241" s="442"/>
      <c r="D241" s="442"/>
      <c r="E241" s="442"/>
      <c r="F241" s="442"/>
      <c r="G241" s="442"/>
      <c r="H241" s="442"/>
      <c r="I241" s="442"/>
      <c r="J241" s="443"/>
      <c r="K241" s="443"/>
      <c r="L241" s="443"/>
      <c r="M241" s="443"/>
      <c r="N241" s="444"/>
    </row>
    <row r="242" ht="15.75" thickTop="1"/>
  </sheetData>
  <sheetProtection/>
  <mergeCells count="189">
    <mergeCell ref="J24:N24"/>
    <mergeCell ref="G6:N6"/>
    <mergeCell ref="G8:N8"/>
    <mergeCell ref="C9:D9"/>
    <mergeCell ref="G9:N9"/>
    <mergeCell ref="C6:D6"/>
    <mergeCell ref="C7:D7"/>
    <mergeCell ref="C8:D8"/>
    <mergeCell ref="F1:G1"/>
    <mergeCell ref="F2:G2"/>
    <mergeCell ref="F4:G4"/>
    <mergeCell ref="H1:N1"/>
    <mergeCell ref="H4:J4"/>
    <mergeCell ref="L4:N4"/>
    <mergeCell ref="F29:G29"/>
    <mergeCell ref="H29:N29"/>
    <mergeCell ref="F30:G30"/>
    <mergeCell ref="H2:N2"/>
    <mergeCell ref="F3:G3"/>
    <mergeCell ref="F28:G28"/>
    <mergeCell ref="H28:N28"/>
    <mergeCell ref="I21:J21"/>
    <mergeCell ref="K11:L11"/>
    <mergeCell ref="G7:N7"/>
    <mergeCell ref="F31:G31"/>
    <mergeCell ref="H31:J31"/>
    <mergeCell ref="L31:N31"/>
    <mergeCell ref="C33:D33"/>
    <mergeCell ref="G33:N33"/>
    <mergeCell ref="C34:D34"/>
    <mergeCell ref="G34:N34"/>
    <mergeCell ref="C35:D35"/>
    <mergeCell ref="G35:N35"/>
    <mergeCell ref="C36:D36"/>
    <mergeCell ref="G36:N36"/>
    <mergeCell ref="K38:L38"/>
    <mergeCell ref="I48:J48"/>
    <mergeCell ref="J51:N51"/>
    <mergeCell ref="F55:G55"/>
    <mergeCell ref="H55:N55"/>
    <mergeCell ref="F56:G56"/>
    <mergeCell ref="H56:N56"/>
    <mergeCell ref="F57:G57"/>
    <mergeCell ref="F58:G58"/>
    <mergeCell ref="H58:J58"/>
    <mergeCell ref="L58:N58"/>
    <mergeCell ref="C60:D60"/>
    <mergeCell ref="G60:N60"/>
    <mergeCell ref="C61:D61"/>
    <mergeCell ref="G61:N61"/>
    <mergeCell ref="C62:D62"/>
    <mergeCell ref="G62:N62"/>
    <mergeCell ref="C63:D63"/>
    <mergeCell ref="G63:N63"/>
    <mergeCell ref="F83:G83"/>
    <mergeCell ref="H83:N83"/>
    <mergeCell ref="F84:G84"/>
    <mergeCell ref="K65:L65"/>
    <mergeCell ref="I75:J75"/>
    <mergeCell ref="J78:N78"/>
    <mergeCell ref="F82:G82"/>
    <mergeCell ref="H82:N82"/>
    <mergeCell ref="F85:G85"/>
    <mergeCell ref="H85:J85"/>
    <mergeCell ref="L85:N85"/>
    <mergeCell ref="C87:D87"/>
    <mergeCell ref="G87:N87"/>
    <mergeCell ref="C88:D88"/>
    <mergeCell ref="G88:N88"/>
    <mergeCell ref="C89:D89"/>
    <mergeCell ref="G89:N89"/>
    <mergeCell ref="C90:D90"/>
    <mergeCell ref="G90:N90"/>
    <mergeCell ref="K92:L92"/>
    <mergeCell ref="I102:J102"/>
    <mergeCell ref="J105:N105"/>
    <mergeCell ref="F109:G109"/>
    <mergeCell ref="H109:N109"/>
    <mergeCell ref="F110:G110"/>
    <mergeCell ref="H110:N110"/>
    <mergeCell ref="F111:G111"/>
    <mergeCell ref="F112:G112"/>
    <mergeCell ref="H112:J112"/>
    <mergeCell ref="L112:N112"/>
    <mergeCell ref="K111:N111"/>
    <mergeCell ref="C114:D114"/>
    <mergeCell ref="G114:N114"/>
    <mergeCell ref="C115:D115"/>
    <mergeCell ref="G115:N115"/>
    <mergeCell ref="C116:D116"/>
    <mergeCell ref="G116:N116"/>
    <mergeCell ref="C117:D117"/>
    <mergeCell ref="G117:N117"/>
    <mergeCell ref="K119:L119"/>
    <mergeCell ref="I129:J129"/>
    <mergeCell ref="J132:N132"/>
    <mergeCell ref="F136:G136"/>
    <mergeCell ref="H136:N136"/>
    <mergeCell ref="F137:G137"/>
    <mergeCell ref="H137:N137"/>
    <mergeCell ref="F138:G138"/>
    <mergeCell ref="H138:J138"/>
    <mergeCell ref="K138:N138"/>
    <mergeCell ref="F139:G139"/>
    <mergeCell ref="H139:J139"/>
    <mergeCell ref="L139:N139"/>
    <mergeCell ref="C141:D141"/>
    <mergeCell ref="G141:N141"/>
    <mergeCell ref="C142:D142"/>
    <mergeCell ref="G142:N142"/>
    <mergeCell ref="C143:D143"/>
    <mergeCell ref="G143:N143"/>
    <mergeCell ref="C144:D144"/>
    <mergeCell ref="G144:N144"/>
    <mergeCell ref="K146:L146"/>
    <mergeCell ref="I156:J156"/>
    <mergeCell ref="J159:N159"/>
    <mergeCell ref="F163:G163"/>
    <mergeCell ref="H163:N163"/>
    <mergeCell ref="F164:G164"/>
    <mergeCell ref="H164:N164"/>
    <mergeCell ref="F165:G165"/>
    <mergeCell ref="F166:G166"/>
    <mergeCell ref="H166:J166"/>
    <mergeCell ref="L166:N166"/>
    <mergeCell ref="H165:J165"/>
    <mergeCell ref="K165:N165"/>
    <mergeCell ref="C168:D168"/>
    <mergeCell ref="G168:N168"/>
    <mergeCell ref="C169:D169"/>
    <mergeCell ref="G169:N169"/>
    <mergeCell ref="C170:D170"/>
    <mergeCell ref="G170:N170"/>
    <mergeCell ref="C171:D171"/>
    <mergeCell ref="G171:N171"/>
    <mergeCell ref="K173:L173"/>
    <mergeCell ref="I183:J183"/>
    <mergeCell ref="J186:N186"/>
    <mergeCell ref="F190:G190"/>
    <mergeCell ref="H190:N190"/>
    <mergeCell ref="F191:G191"/>
    <mergeCell ref="H191:N191"/>
    <mergeCell ref="F192:G192"/>
    <mergeCell ref="H192:J192"/>
    <mergeCell ref="K192:N192"/>
    <mergeCell ref="F193:G193"/>
    <mergeCell ref="H193:J193"/>
    <mergeCell ref="L193:N193"/>
    <mergeCell ref="C195:D195"/>
    <mergeCell ref="G195:N195"/>
    <mergeCell ref="C196:D196"/>
    <mergeCell ref="G196:N196"/>
    <mergeCell ref="C197:D197"/>
    <mergeCell ref="G197:N197"/>
    <mergeCell ref="C198:D198"/>
    <mergeCell ref="G198:N198"/>
    <mergeCell ref="K200:L200"/>
    <mergeCell ref="I210:J210"/>
    <mergeCell ref="J213:N213"/>
    <mergeCell ref="H3:J3"/>
    <mergeCell ref="K3:N3"/>
    <mergeCell ref="H30:J30"/>
    <mergeCell ref="K30:N30"/>
    <mergeCell ref="H57:J57"/>
    <mergeCell ref="K57:N57"/>
    <mergeCell ref="H84:J84"/>
    <mergeCell ref="K84:N84"/>
    <mergeCell ref="H111:J111"/>
    <mergeCell ref="F217:G217"/>
    <mergeCell ref="H217:N217"/>
    <mergeCell ref="F218:G218"/>
    <mergeCell ref="H218:N218"/>
    <mergeCell ref="F219:G219"/>
    <mergeCell ref="H219:J219"/>
    <mergeCell ref="K219:N219"/>
    <mergeCell ref="F220:G220"/>
    <mergeCell ref="H220:J220"/>
    <mergeCell ref="L220:N220"/>
    <mergeCell ref="C222:D222"/>
    <mergeCell ref="G222:N222"/>
    <mergeCell ref="C223:D223"/>
    <mergeCell ref="G223:N223"/>
    <mergeCell ref="K227:L227"/>
    <mergeCell ref="I237:J237"/>
    <mergeCell ref="J240:N240"/>
    <mergeCell ref="C224:D224"/>
    <mergeCell ref="G224:N224"/>
    <mergeCell ref="C225:D225"/>
    <mergeCell ref="G225:N225"/>
  </mergeCells>
  <printOptions/>
  <pageMargins left="0.44" right="0.37" top="0.45" bottom="0.38" header="0.34" footer="0.24"/>
  <pageSetup fitToHeight="5" horizontalDpi="600" verticalDpi="600" orientation="portrait" paperSize="9" scale="92" r:id="rId1"/>
  <rowBreaks count="2" manualBreakCount="2">
    <brk id="52" max="14" man="1"/>
    <brk id="106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0"/>
  <dimension ref="A1:R268"/>
  <sheetViews>
    <sheetView workbookViewId="0" topLeftCell="A43">
      <selection activeCell="B60" sqref="B60"/>
    </sheetView>
  </sheetViews>
  <sheetFormatPr defaultColWidth="9.140625" defaultRowHeight="12.75"/>
  <cols>
    <col min="1" max="1" width="1.8515625" style="357" customWidth="1"/>
    <col min="2" max="2" width="6.28125" style="357" customWidth="1"/>
    <col min="3" max="3" width="18.57421875" style="357" customWidth="1"/>
    <col min="4" max="4" width="19.421875" style="357" customWidth="1"/>
    <col min="5" max="5" width="2.421875" style="357" customWidth="1"/>
    <col min="6" max="6" width="6.00390625" style="357" customWidth="1"/>
    <col min="7" max="7" width="6.28125" style="357" customWidth="1"/>
    <col min="8" max="8" width="6.140625" style="357" customWidth="1"/>
    <col min="9" max="10" width="6.00390625" style="357" customWidth="1"/>
    <col min="11" max="11" width="3.7109375" style="357" customWidth="1"/>
    <col min="12" max="12" width="3.8515625" style="357" customWidth="1"/>
    <col min="13" max="13" width="3.7109375" style="357" customWidth="1"/>
    <col min="14" max="14" width="3.57421875" style="357" customWidth="1"/>
    <col min="15" max="15" width="1.1484375" style="357" customWidth="1"/>
    <col min="16" max="16" width="11.421875" style="357" customWidth="1"/>
    <col min="17" max="17" width="20.140625" style="357" customWidth="1"/>
    <col min="18" max="16384" width="11.421875" style="357" customWidth="1"/>
  </cols>
  <sheetData>
    <row r="1" spans="1:17" ht="15.75" customHeight="1" thickTop="1">
      <c r="A1" s="352"/>
      <c r="B1" s="353"/>
      <c r="C1" s="354"/>
      <c r="D1" s="355"/>
      <c r="E1" s="355"/>
      <c r="F1" s="652" t="s">
        <v>219</v>
      </c>
      <c r="G1" s="653"/>
      <c r="H1" s="654" t="s">
        <v>126</v>
      </c>
      <c r="I1" s="655"/>
      <c r="J1" s="655"/>
      <c r="K1" s="655"/>
      <c r="L1" s="655"/>
      <c r="M1" s="655"/>
      <c r="N1" s="656"/>
      <c r="O1" s="356"/>
      <c r="Q1" s="447" t="s">
        <v>263</v>
      </c>
    </row>
    <row r="2" spans="1:17" ht="15.75" customHeight="1">
      <c r="A2" s="356"/>
      <c r="B2" s="358"/>
      <c r="C2" s="359" t="s">
        <v>220</v>
      </c>
      <c r="D2" s="360"/>
      <c r="E2" s="360"/>
      <c r="F2" s="657" t="s">
        <v>221</v>
      </c>
      <c r="G2" s="658"/>
      <c r="H2" s="659" t="s">
        <v>4</v>
      </c>
      <c r="I2" s="660"/>
      <c r="J2" s="661"/>
      <c r="K2" s="643"/>
      <c r="L2" s="643"/>
      <c r="M2" s="643"/>
      <c r="N2" s="644"/>
      <c r="O2" s="361"/>
      <c r="Q2" s="448" t="s">
        <v>264</v>
      </c>
    </row>
    <row r="3" spans="1:17" ht="15.75">
      <c r="A3" s="356"/>
      <c r="B3" s="361"/>
      <c r="C3" s="358" t="s">
        <v>222</v>
      </c>
      <c r="D3" s="360"/>
      <c r="E3" s="360"/>
      <c r="F3" s="640" t="s">
        <v>223</v>
      </c>
      <c r="G3" s="641"/>
      <c r="H3" s="642" t="s">
        <v>265</v>
      </c>
      <c r="I3" s="643"/>
      <c r="J3" s="643"/>
      <c r="K3" s="642" t="s">
        <v>225</v>
      </c>
      <c r="L3" s="643"/>
      <c r="M3" s="643"/>
      <c r="N3" s="644"/>
      <c r="O3" s="361"/>
      <c r="Q3" s="448" t="s">
        <v>266</v>
      </c>
    </row>
    <row r="4" spans="1:17" ht="17.25" customHeight="1" thickBot="1">
      <c r="A4" s="356"/>
      <c r="B4" s="362"/>
      <c r="D4" s="361"/>
      <c r="E4" s="360"/>
      <c r="F4" s="645" t="s">
        <v>226</v>
      </c>
      <c r="G4" s="646"/>
      <c r="H4" s="647">
        <v>40614</v>
      </c>
      <c r="I4" s="648"/>
      <c r="J4" s="648"/>
      <c r="K4" s="363" t="s">
        <v>227</v>
      </c>
      <c r="L4" s="649">
        <v>0.5</v>
      </c>
      <c r="M4" s="650"/>
      <c r="N4" s="651"/>
      <c r="O4" s="361"/>
      <c r="Q4" s="448" t="s">
        <v>267</v>
      </c>
    </row>
    <row r="5" spans="1:15" ht="9" customHeight="1" thickTop="1">
      <c r="A5" s="356"/>
      <c r="B5" s="361"/>
      <c r="C5" s="364"/>
      <c r="D5" s="360"/>
      <c r="E5" s="360"/>
      <c r="F5" s="360"/>
      <c r="G5" s="365"/>
      <c r="H5" s="366"/>
      <c r="I5" s="366"/>
      <c r="J5" s="367"/>
      <c r="K5" s="368"/>
      <c r="L5" s="368"/>
      <c r="M5" s="368"/>
      <c r="N5" s="369"/>
      <c r="O5" s="361"/>
    </row>
    <row r="6" spans="1:15" ht="16.5" thickBot="1">
      <c r="A6" s="370"/>
      <c r="B6" s="371" t="s">
        <v>205</v>
      </c>
      <c r="C6" s="631" t="s">
        <v>53</v>
      </c>
      <c r="D6" s="632"/>
      <c r="E6" s="372"/>
      <c r="F6" s="373" t="s">
        <v>205</v>
      </c>
      <c r="G6" s="633" t="s">
        <v>118</v>
      </c>
      <c r="H6" s="634"/>
      <c r="I6" s="634"/>
      <c r="J6" s="634"/>
      <c r="K6" s="634"/>
      <c r="L6" s="634"/>
      <c r="M6" s="634"/>
      <c r="N6" s="635"/>
      <c r="O6" s="361"/>
    </row>
    <row r="7" spans="1:15" ht="15">
      <c r="A7" s="370"/>
      <c r="B7" s="374" t="s">
        <v>228</v>
      </c>
      <c r="C7" s="636" t="s">
        <v>84</v>
      </c>
      <c r="D7" s="637" t="s">
        <v>84</v>
      </c>
      <c r="E7" s="375"/>
      <c r="F7" s="376" t="s">
        <v>229</v>
      </c>
      <c r="G7" s="636" t="s">
        <v>121</v>
      </c>
      <c r="H7" s="638" t="s">
        <v>121</v>
      </c>
      <c r="I7" s="638" t="s">
        <v>121</v>
      </c>
      <c r="J7" s="638" t="s">
        <v>121</v>
      </c>
      <c r="K7" s="638" t="s">
        <v>121</v>
      </c>
      <c r="L7" s="638" t="s">
        <v>121</v>
      </c>
      <c r="M7" s="638" t="s">
        <v>121</v>
      </c>
      <c r="N7" s="639" t="s">
        <v>121</v>
      </c>
      <c r="O7" s="361"/>
    </row>
    <row r="8" spans="1:15" ht="15">
      <c r="A8" s="370"/>
      <c r="B8" s="377" t="s">
        <v>230</v>
      </c>
      <c r="C8" s="627" t="s">
        <v>52</v>
      </c>
      <c r="D8" s="628" t="s">
        <v>52</v>
      </c>
      <c r="E8" s="375"/>
      <c r="F8" s="378" t="s">
        <v>231</v>
      </c>
      <c r="G8" s="627" t="s">
        <v>120</v>
      </c>
      <c r="H8" s="629" t="s">
        <v>120</v>
      </c>
      <c r="I8" s="629" t="s">
        <v>120</v>
      </c>
      <c r="J8" s="629" t="s">
        <v>120</v>
      </c>
      <c r="K8" s="629" t="s">
        <v>120</v>
      </c>
      <c r="L8" s="629" t="s">
        <v>120</v>
      </c>
      <c r="M8" s="629" t="s">
        <v>120</v>
      </c>
      <c r="N8" s="630" t="s">
        <v>120</v>
      </c>
      <c r="O8" s="361"/>
    </row>
    <row r="9" spans="1:15" ht="15">
      <c r="A9" s="356"/>
      <c r="B9" s="377" t="s">
        <v>233</v>
      </c>
      <c r="C9" s="627" t="s">
        <v>71</v>
      </c>
      <c r="D9" s="628" t="s">
        <v>71</v>
      </c>
      <c r="E9" s="375"/>
      <c r="F9" s="379" t="s">
        <v>234</v>
      </c>
      <c r="G9" s="627" t="s">
        <v>117</v>
      </c>
      <c r="H9" s="629" t="s">
        <v>117</v>
      </c>
      <c r="I9" s="629" t="s">
        <v>117</v>
      </c>
      <c r="J9" s="629" t="s">
        <v>117</v>
      </c>
      <c r="K9" s="629" t="s">
        <v>117</v>
      </c>
      <c r="L9" s="629" t="s">
        <v>117</v>
      </c>
      <c r="M9" s="629" t="s">
        <v>117</v>
      </c>
      <c r="N9" s="630" t="s">
        <v>117</v>
      </c>
      <c r="O9" s="361"/>
    </row>
    <row r="10" spans="1:15" ht="14.25" customHeight="1">
      <c r="A10" s="356"/>
      <c r="B10" s="360"/>
      <c r="C10" s="360"/>
      <c r="D10" s="360"/>
      <c r="E10" s="360"/>
      <c r="F10" s="380" t="s">
        <v>235</v>
      </c>
      <c r="G10" s="364"/>
      <c r="H10" s="364"/>
      <c r="I10" s="364"/>
      <c r="J10" s="360"/>
      <c r="K10" s="360"/>
      <c r="L10" s="360"/>
      <c r="M10" s="381"/>
      <c r="N10" s="382"/>
      <c r="O10" s="361"/>
    </row>
    <row r="11" spans="1:15" ht="12.75" customHeight="1" thickBot="1">
      <c r="A11" s="356"/>
      <c r="B11" s="383" t="s">
        <v>236</v>
      </c>
      <c r="C11" s="360"/>
      <c r="D11" s="360"/>
      <c r="E11" s="360"/>
      <c r="F11" s="384" t="s">
        <v>237</v>
      </c>
      <c r="G11" s="384" t="s">
        <v>238</v>
      </c>
      <c r="H11" s="384" t="s">
        <v>239</v>
      </c>
      <c r="I11" s="384" t="s">
        <v>240</v>
      </c>
      <c r="J11" s="384" t="s">
        <v>241</v>
      </c>
      <c r="K11" s="620" t="s">
        <v>36</v>
      </c>
      <c r="L11" s="621"/>
      <c r="M11" s="384" t="s">
        <v>242</v>
      </c>
      <c r="N11" s="385" t="s">
        <v>14</v>
      </c>
      <c r="O11" s="361"/>
    </row>
    <row r="12" spans="1:15" ht="15" customHeight="1">
      <c r="A12" s="370"/>
      <c r="B12" s="386" t="s">
        <v>243</v>
      </c>
      <c r="C12" s="387" t="str">
        <f>IF(C7&gt;"",C7,"")</f>
        <v>Jami Willgren</v>
      </c>
      <c r="D12" s="387" t="str">
        <f>IF(G7&gt;"",G7,"")</f>
        <v>Emil Laakso</v>
      </c>
      <c r="E12" s="387"/>
      <c r="F12" s="388">
        <v>6</v>
      </c>
      <c r="G12" s="388">
        <v>8</v>
      </c>
      <c r="H12" s="389">
        <v>8</v>
      </c>
      <c r="I12" s="388"/>
      <c r="J12" s="388"/>
      <c r="K12" s="390">
        <f>IF(ISBLANK(F12),"",COUNTIF(F12:J12,"&gt;=0"))</f>
        <v>3</v>
      </c>
      <c r="L12" s="391">
        <f>IF(ISBLANK(F12),"",(IF(LEFT(F12,1)="-",1,0)+IF(LEFT(G12,1)="-",1,0)+IF(LEFT(H12,1)="-",1,0)+IF(LEFT(I12,1)="-",1,0)+IF(LEFT(J12,1)="-",1,0)))</f>
        <v>0</v>
      </c>
      <c r="M12" s="392">
        <f>IF(K12=3,1,"")</f>
        <v>1</v>
      </c>
      <c r="N12" s="393">
        <f>IF(L12=3,1,"")</f>
      </c>
      <c r="O12" s="361"/>
    </row>
    <row r="13" spans="1:15" ht="15" customHeight="1">
      <c r="A13" s="370"/>
      <c r="B13" s="394" t="s">
        <v>244</v>
      </c>
      <c r="C13" s="395" t="str">
        <f>IF(C8&gt;"",C8,"")</f>
        <v>Niko Pihajoki</v>
      </c>
      <c r="D13" s="395" t="str">
        <f>IF(G8&gt;"",G8,"")</f>
        <v>Rafael Potiris</v>
      </c>
      <c r="E13" s="395"/>
      <c r="F13" s="396">
        <v>2</v>
      </c>
      <c r="G13" s="397">
        <v>5</v>
      </c>
      <c r="H13" s="397">
        <v>5</v>
      </c>
      <c r="I13" s="397"/>
      <c r="J13" s="397"/>
      <c r="K13" s="398">
        <f>IF(ISBLANK(F13),"",COUNTIF(F13:J13,"&gt;=0"))</f>
        <v>3</v>
      </c>
      <c r="L13" s="399">
        <f>IF(ISBLANK(F13),"",(IF(LEFT(F13,1)="-",1,0)+IF(LEFT(G13,1)="-",1,0)+IF(LEFT(H13,1)="-",1,0)+IF(LEFT(I13,1)="-",1,0)+IF(LEFT(J13,1)="-",1,0)))</f>
        <v>0</v>
      </c>
      <c r="M13" s="400">
        <f>IF(K13=3,1,"")</f>
        <v>1</v>
      </c>
      <c r="N13" s="401">
        <f>IF(L13=3,1,"")</f>
      </c>
      <c r="O13" s="361"/>
    </row>
    <row r="14" spans="1:15" ht="15" customHeight="1" thickBot="1">
      <c r="A14" s="370"/>
      <c r="B14" s="402" t="s">
        <v>245</v>
      </c>
      <c r="C14" s="403" t="str">
        <f>IF(C9&gt;"",C9,"")</f>
        <v>Konsta Kollanus</v>
      </c>
      <c r="D14" s="403" t="str">
        <f>IF(G9&gt;"",G9,"")</f>
        <v>Juho Seppänen</v>
      </c>
      <c r="E14" s="403"/>
      <c r="F14" s="396">
        <v>12</v>
      </c>
      <c r="G14" s="404">
        <v>6</v>
      </c>
      <c r="H14" s="396">
        <v>-6</v>
      </c>
      <c r="I14" s="396">
        <v>6</v>
      </c>
      <c r="J14" s="396"/>
      <c r="K14" s="398">
        <f aca="true" t="shared" si="0" ref="K14:K20">IF(ISBLANK(F14),"",COUNTIF(F14:J14,"&gt;=0"))</f>
        <v>3</v>
      </c>
      <c r="L14" s="405">
        <f aca="true" t="shared" si="1" ref="L14:L20">IF(ISBLANK(F14),"",(IF(LEFT(F14,1)="-",1,0)+IF(LEFT(G14,1)="-",1,0)+IF(LEFT(H14,1)="-",1,0)+IF(LEFT(I14,1)="-",1,0)+IF(LEFT(J14,1)="-",1,0)))</f>
        <v>1</v>
      </c>
      <c r="M14" s="406">
        <f aca="true" t="shared" si="2" ref="M14:N20">IF(K14=3,1,"")</f>
        <v>1</v>
      </c>
      <c r="N14" s="407">
        <f t="shared" si="2"/>
      </c>
      <c r="O14" s="361"/>
    </row>
    <row r="15" spans="1:15" ht="15" customHeight="1">
      <c r="A15" s="370"/>
      <c r="B15" s="408" t="s">
        <v>246</v>
      </c>
      <c r="C15" s="387" t="str">
        <f>IF(C8&gt;"",C8,"")</f>
        <v>Niko Pihajoki</v>
      </c>
      <c r="D15" s="387" t="str">
        <f>IF(G7&gt;"",G7,"")</f>
        <v>Emil Laakso</v>
      </c>
      <c r="E15" s="409"/>
      <c r="F15" s="410">
        <v>5</v>
      </c>
      <c r="G15" s="411">
        <v>5</v>
      </c>
      <c r="H15" s="410">
        <v>8</v>
      </c>
      <c r="I15" s="410"/>
      <c r="J15" s="410"/>
      <c r="K15" s="390">
        <f t="shared" si="0"/>
        <v>3</v>
      </c>
      <c r="L15" s="391">
        <f t="shared" si="1"/>
        <v>0</v>
      </c>
      <c r="M15" s="392">
        <f t="shared" si="2"/>
        <v>1</v>
      </c>
      <c r="N15" s="393">
        <f t="shared" si="2"/>
      </c>
      <c r="O15" s="361"/>
    </row>
    <row r="16" spans="1:15" ht="15" customHeight="1">
      <c r="A16" s="370"/>
      <c r="B16" s="402" t="s">
        <v>247</v>
      </c>
      <c r="C16" s="395" t="str">
        <f>IF(C7&gt;"",C7,"")</f>
        <v>Jami Willgren</v>
      </c>
      <c r="D16" s="395" t="str">
        <f>IF(G9&gt;"",G9,"")</f>
        <v>Juho Seppänen</v>
      </c>
      <c r="E16" s="403"/>
      <c r="F16" s="396">
        <v>-3</v>
      </c>
      <c r="G16" s="404">
        <v>-1</v>
      </c>
      <c r="H16" s="396">
        <v>-2</v>
      </c>
      <c r="I16" s="396"/>
      <c r="J16" s="396"/>
      <c r="K16" s="398">
        <f t="shared" si="0"/>
        <v>0</v>
      </c>
      <c r="L16" s="399">
        <f t="shared" si="1"/>
        <v>3</v>
      </c>
      <c r="M16" s="400">
        <f t="shared" si="2"/>
      </c>
      <c r="N16" s="401">
        <f t="shared" si="2"/>
        <v>1</v>
      </c>
      <c r="O16" s="361"/>
    </row>
    <row r="17" spans="1:15" ht="15" customHeight="1" thickBot="1">
      <c r="A17" s="370"/>
      <c r="B17" s="412" t="s">
        <v>248</v>
      </c>
      <c r="C17" s="413" t="str">
        <f>IF(C9&gt;"",C9,"")</f>
        <v>Konsta Kollanus</v>
      </c>
      <c r="D17" s="413" t="str">
        <f>IF(G8&gt;"",G8,"")</f>
        <v>Rafael Potiris</v>
      </c>
      <c r="E17" s="413"/>
      <c r="F17" s="414">
        <v>2</v>
      </c>
      <c r="G17" s="415">
        <v>1</v>
      </c>
      <c r="H17" s="414">
        <v>4</v>
      </c>
      <c r="I17" s="414"/>
      <c r="J17" s="414"/>
      <c r="K17" s="416">
        <f t="shared" si="0"/>
        <v>3</v>
      </c>
      <c r="L17" s="417">
        <f t="shared" si="1"/>
        <v>0</v>
      </c>
      <c r="M17" s="418">
        <f t="shared" si="2"/>
        <v>1</v>
      </c>
      <c r="N17" s="419">
        <f t="shared" si="2"/>
      </c>
      <c r="O17" s="361"/>
    </row>
    <row r="18" spans="1:15" ht="15" customHeight="1">
      <c r="A18" s="370"/>
      <c r="B18" s="420" t="s">
        <v>249</v>
      </c>
      <c r="C18" s="421" t="str">
        <f>IF(C8&gt;"",C8,"")</f>
        <v>Niko Pihajoki</v>
      </c>
      <c r="D18" s="421" t="str">
        <f>IF(G9&gt;"",G9,"")</f>
        <v>Juho Seppänen</v>
      </c>
      <c r="E18" s="422"/>
      <c r="F18" s="423"/>
      <c r="G18" s="423"/>
      <c r="H18" s="423"/>
      <c r="I18" s="423"/>
      <c r="J18" s="424"/>
      <c r="K18" s="425">
        <f t="shared" si="0"/>
      </c>
      <c r="L18" s="426">
        <f t="shared" si="1"/>
      </c>
      <c r="M18" s="427">
        <f t="shared" si="2"/>
      </c>
      <c r="N18" s="428">
        <f t="shared" si="2"/>
      </c>
      <c r="O18" s="361"/>
    </row>
    <row r="19" spans="1:15" ht="15" customHeight="1">
      <c r="A19" s="370"/>
      <c r="B19" s="394" t="s">
        <v>250</v>
      </c>
      <c r="C19" s="395" t="str">
        <f>IF(C9&gt;"",C9,"")</f>
        <v>Konsta Kollanus</v>
      </c>
      <c r="D19" s="395" t="str">
        <f>IF(G7&gt;"",G7,"")</f>
        <v>Emil Laakso</v>
      </c>
      <c r="E19" s="429"/>
      <c r="F19" s="423"/>
      <c r="G19" s="397"/>
      <c r="H19" s="397"/>
      <c r="I19" s="397"/>
      <c r="J19" s="430"/>
      <c r="K19" s="398">
        <f t="shared" si="0"/>
      </c>
      <c r="L19" s="399">
        <f t="shared" si="1"/>
      </c>
      <c r="M19" s="400">
        <f t="shared" si="2"/>
      </c>
      <c r="N19" s="401">
        <f t="shared" si="2"/>
      </c>
      <c r="O19" s="361"/>
    </row>
    <row r="20" spans="1:15" ht="15" customHeight="1" thickBot="1">
      <c r="A20" s="370"/>
      <c r="B20" s="412" t="s">
        <v>251</v>
      </c>
      <c r="C20" s="413" t="str">
        <f>IF(C7&gt;"",C7,"")</f>
        <v>Jami Willgren</v>
      </c>
      <c r="D20" s="413" t="str">
        <f>IF(G8&gt;"",G8,"")</f>
        <v>Rafael Potiris</v>
      </c>
      <c r="E20" s="431"/>
      <c r="F20" s="432"/>
      <c r="G20" s="414"/>
      <c r="H20" s="432"/>
      <c r="I20" s="414"/>
      <c r="J20" s="414"/>
      <c r="K20" s="416">
        <f t="shared" si="0"/>
      </c>
      <c r="L20" s="417">
        <f t="shared" si="1"/>
      </c>
      <c r="M20" s="418">
        <f t="shared" si="2"/>
      </c>
      <c r="N20" s="419">
        <f t="shared" si="2"/>
      </c>
      <c r="O20" s="361"/>
    </row>
    <row r="21" spans="1:15" ht="15.75" customHeight="1" thickBot="1">
      <c r="A21" s="356"/>
      <c r="B21" s="360"/>
      <c r="C21" s="360"/>
      <c r="D21" s="360"/>
      <c r="E21" s="360"/>
      <c r="F21" s="360"/>
      <c r="G21" s="360"/>
      <c r="H21" s="360"/>
      <c r="I21" s="622" t="s">
        <v>252</v>
      </c>
      <c r="J21" s="623"/>
      <c r="K21" s="433">
        <f>IF(ISBLANK(C7),"",SUM(K12:K20))</f>
        <v>15</v>
      </c>
      <c r="L21" s="434">
        <f>IF(ISBLANK(G7),"",SUM(L12:L20))</f>
        <v>4</v>
      </c>
      <c r="M21" s="435">
        <f>IF(ISBLANK(F12),"",SUM(M12:M20))</f>
        <v>5</v>
      </c>
      <c r="N21" s="436">
        <f>IF(ISBLANK(F12),"",SUM(N12:N20))</f>
        <v>1</v>
      </c>
      <c r="O21" s="361"/>
    </row>
    <row r="22" spans="1:15" ht="12" customHeight="1">
      <c r="A22" s="356"/>
      <c r="B22" s="437" t="s">
        <v>253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438"/>
      <c r="O22" s="361"/>
    </row>
    <row r="23" spans="1:15" ht="15">
      <c r="A23" s="356"/>
      <c r="B23" s="439" t="s">
        <v>254</v>
      </c>
      <c r="C23" s="439"/>
      <c r="D23" s="439" t="s">
        <v>255</v>
      </c>
      <c r="E23" s="359"/>
      <c r="F23" s="439"/>
      <c r="G23" s="439" t="s">
        <v>256</v>
      </c>
      <c r="H23" s="359"/>
      <c r="I23" s="439"/>
      <c r="J23" s="440" t="s">
        <v>257</v>
      </c>
      <c r="K23" s="361"/>
      <c r="L23" s="360"/>
      <c r="M23" s="360"/>
      <c r="N23" s="438"/>
      <c r="O23" s="361"/>
    </row>
    <row r="24" spans="1:15" ht="18.75" thickBot="1">
      <c r="A24" s="356"/>
      <c r="B24" s="360"/>
      <c r="C24" s="360"/>
      <c r="D24" s="360"/>
      <c r="E24" s="360"/>
      <c r="F24" s="360"/>
      <c r="G24" s="360"/>
      <c r="H24" s="360"/>
      <c r="I24" s="360"/>
      <c r="J24" s="624" t="str">
        <f>IF(M21=5,C6,IF(N21=5,G6,""))</f>
        <v>TuPy</v>
      </c>
      <c r="K24" s="625"/>
      <c r="L24" s="625"/>
      <c r="M24" s="625"/>
      <c r="N24" s="626"/>
      <c r="O24" s="361"/>
    </row>
    <row r="25" spans="1:15" ht="18.75" customHeight="1" thickBot="1">
      <c r="A25" s="441"/>
      <c r="B25" s="442"/>
      <c r="C25" s="442"/>
      <c r="D25" s="442"/>
      <c r="E25" s="442"/>
      <c r="F25" s="442"/>
      <c r="G25" s="442"/>
      <c r="H25" s="442"/>
      <c r="I25" s="442"/>
      <c r="J25" s="443"/>
      <c r="K25" s="443"/>
      <c r="L25" s="443"/>
      <c r="M25" s="443"/>
      <c r="N25" s="444"/>
      <c r="O25" s="356"/>
    </row>
    <row r="26" ht="15.75" thickTop="1">
      <c r="B26" s="445"/>
    </row>
    <row r="27" spans="17:18" ht="15.75" thickBot="1">
      <c r="Q27" s="447"/>
      <c r="R27" s="447"/>
    </row>
    <row r="28" spans="1:18" ht="16.5" thickTop="1">
      <c r="A28" s="352"/>
      <c r="B28" s="353"/>
      <c r="C28" s="354"/>
      <c r="D28" s="355"/>
      <c r="E28" s="355"/>
      <c r="F28" s="652" t="s">
        <v>219</v>
      </c>
      <c r="G28" s="653"/>
      <c r="H28" s="654" t="s">
        <v>126</v>
      </c>
      <c r="I28" s="655"/>
      <c r="J28" s="655"/>
      <c r="K28" s="655"/>
      <c r="L28" s="655"/>
      <c r="M28" s="655"/>
      <c r="N28" s="656"/>
      <c r="Q28" s="447"/>
      <c r="R28" s="447"/>
    </row>
    <row r="29" spans="1:18" ht="15.75">
      <c r="A29" s="356"/>
      <c r="B29" s="358"/>
      <c r="C29" s="359" t="s">
        <v>220</v>
      </c>
      <c r="D29" s="360"/>
      <c r="E29" s="360"/>
      <c r="F29" s="657" t="s">
        <v>221</v>
      </c>
      <c r="G29" s="658"/>
      <c r="H29" s="659" t="s">
        <v>4</v>
      </c>
      <c r="I29" s="660"/>
      <c r="J29" s="661"/>
      <c r="K29" s="643"/>
      <c r="L29" s="643"/>
      <c r="M29" s="643"/>
      <c r="N29" s="644"/>
      <c r="Q29" s="447"/>
      <c r="R29" s="447"/>
    </row>
    <row r="30" spans="1:18" ht="15.75">
      <c r="A30" s="356"/>
      <c r="B30" s="361"/>
      <c r="C30" s="358" t="s">
        <v>222</v>
      </c>
      <c r="D30" s="360"/>
      <c r="E30" s="360"/>
      <c r="F30" s="640" t="s">
        <v>223</v>
      </c>
      <c r="G30" s="641"/>
      <c r="H30" s="642" t="s">
        <v>265</v>
      </c>
      <c r="I30" s="643"/>
      <c r="J30" s="643"/>
      <c r="K30" s="642" t="s">
        <v>268</v>
      </c>
      <c r="L30" s="643"/>
      <c r="M30" s="643"/>
      <c r="N30" s="644"/>
      <c r="Q30" s="447"/>
      <c r="R30" s="447"/>
    </row>
    <row r="31" spans="1:18" ht="21" thickBot="1">
      <c r="A31" s="356"/>
      <c r="B31" s="362"/>
      <c r="D31" s="361"/>
      <c r="E31" s="360"/>
      <c r="F31" s="645" t="s">
        <v>226</v>
      </c>
      <c r="G31" s="646"/>
      <c r="H31" s="647">
        <v>40614</v>
      </c>
      <c r="I31" s="648"/>
      <c r="J31" s="648"/>
      <c r="K31" s="363" t="s">
        <v>227</v>
      </c>
      <c r="L31" s="649">
        <v>0.5833333333333334</v>
      </c>
      <c r="M31" s="650"/>
      <c r="N31" s="651"/>
      <c r="Q31" s="447"/>
      <c r="R31" s="447"/>
    </row>
    <row r="32" spans="1:18" ht="15.75" thickTop="1">
      <c r="A32" s="356"/>
      <c r="B32" s="361"/>
      <c r="C32" s="364"/>
      <c r="D32" s="360"/>
      <c r="E32" s="360"/>
      <c r="F32" s="360"/>
      <c r="G32" s="365"/>
      <c r="H32" s="366"/>
      <c r="I32" s="366"/>
      <c r="J32" s="367"/>
      <c r="K32" s="368"/>
      <c r="L32" s="368"/>
      <c r="M32" s="368"/>
      <c r="N32" s="369"/>
      <c r="Q32" s="447"/>
      <c r="R32" s="447"/>
    </row>
    <row r="33" spans="1:18" ht="16.5" thickBot="1">
      <c r="A33" s="370"/>
      <c r="B33" s="371" t="s">
        <v>205</v>
      </c>
      <c r="C33" s="631" t="s">
        <v>207</v>
      </c>
      <c r="D33" s="632"/>
      <c r="E33" s="372"/>
      <c r="F33" s="373" t="s">
        <v>205</v>
      </c>
      <c r="G33" s="633" t="s">
        <v>21</v>
      </c>
      <c r="H33" s="634"/>
      <c r="I33" s="634"/>
      <c r="J33" s="634"/>
      <c r="K33" s="634"/>
      <c r="L33" s="634"/>
      <c r="M33" s="634"/>
      <c r="N33" s="635"/>
      <c r="Q33" s="447"/>
      <c r="R33" s="447"/>
    </row>
    <row r="34" spans="1:18" ht="15">
      <c r="A34" s="370"/>
      <c r="B34" s="374" t="s">
        <v>228</v>
      </c>
      <c r="C34" s="636" t="s">
        <v>86</v>
      </c>
      <c r="D34" s="637" t="s">
        <v>86</v>
      </c>
      <c r="E34" s="375"/>
      <c r="F34" s="376" t="s">
        <v>229</v>
      </c>
      <c r="G34" s="636" t="s">
        <v>20</v>
      </c>
      <c r="H34" s="638" t="s">
        <v>20</v>
      </c>
      <c r="I34" s="638" t="s">
        <v>20</v>
      </c>
      <c r="J34" s="638" t="s">
        <v>20</v>
      </c>
      <c r="K34" s="638" t="s">
        <v>20</v>
      </c>
      <c r="L34" s="638" t="s">
        <v>20</v>
      </c>
      <c r="M34" s="638" t="s">
        <v>20</v>
      </c>
      <c r="N34" s="639" t="s">
        <v>20</v>
      </c>
      <c r="Q34" s="447"/>
      <c r="R34" s="447"/>
    </row>
    <row r="35" spans="1:18" ht="15">
      <c r="A35" s="370"/>
      <c r="B35" s="377" t="s">
        <v>230</v>
      </c>
      <c r="C35" s="627" t="s">
        <v>59</v>
      </c>
      <c r="D35" s="628" t="s">
        <v>59</v>
      </c>
      <c r="E35" s="375"/>
      <c r="F35" s="378" t="s">
        <v>231</v>
      </c>
      <c r="G35" s="627" t="s">
        <v>85</v>
      </c>
      <c r="H35" s="629" t="s">
        <v>85</v>
      </c>
      <c r="I35" s="629" t="s">
        <v>85</v>
      </c>
      <c r="J35" s="629" t="s">
        <v>85</v>
      </c>
      <c r="K35" s="629" t="s">
        <v>85</v>
      </c>
      <c r="L35" s="629" t="s">
        <v>85</v>
      </c>
      <c r="M35" s="629" t="s">
        <v>85</v>
      </c>
      <c r="N35" s="630" t="s">
        <v>85</v>
      </c>
      <c r="Q35" s="447"/>
      <c r="R35" s="447"/>
    </row>
    <row r="36" spans="1:18" ht="15">
      <c r="A36" s="356"/>
      <c r="B36" s="377" t="s">
        <v>233</v>
      </c>
      <c r="C36" s="627" t="s">
        <v>55</v>
      </c>
      <c r="D36" s="628" t="s">
        <v>55</v>
      </c>
      <c r="E36" s="375"/>
      <c r="F36" s="379" t="s">
        <v>234</v>
      </c>
      <c r="G36" s="627" t="s">
        <v>43</v>
      </c>
      <c r="H36" s="629" t="s">
        <v>43</v>
      </c>
      <c r="I36" s="629" t="s">
        <v>43</v>
      </c>
      <c r="J36" s="629" t="s">
        <v>43</v>
      </c>
      <c r="K36" s="629" t="s">
        <v>43</v>
      </c>
      <c r="L36" s="629" t="s">
        <v>43</v>
      </c>
      <c r="M36" s="629" t="s">
        <v>43</v>
      </c>
      <c r="N36" s="630" t="s">
        <v>43</v>
      </c>
      <c r="Q36" s="447"/>
      <c r="R36" s="447"/>
    </row>
    <row r="37" spans="1:18" ht="15.75">
      <c r="A37" s="356"/>
      <c r="B37" s="360"/>
      <c r="C37" s="360"/>
      <c r="D37" s="360"/>
      <c r="E37" s="360"/>
      <c r="F37" s="380" t="s">
        <v>235</v>
      </c>
      <c r="G37" s="364"/>
      <c r="H37" s="364"/>
      <c r="I37" s="364"/>
      <c r="J37" s="360"/>
      <c r="K37" s="360"/>
      <c r="L37" s="360"/>
      <c r="M37" s="381"/>
      <c r="N37" s="382"/>
      <c r="Q37" s="447"/>
      <c r="R37" s="447"/>
    </row>
    <row r="38" spans="1:18" ht="15.75" thickBot="1">
      <c r="A38" s="356"/>
      <c r="B38" s="383" t="s">
        <v>236</v>
      </c>
      <c r="C38" s="360"/>
      <c r="D38" s="360"/>
      <c r="E38" s="360"/>
      <c r="F38" s="384" t="s">
        <v>237</v>
      </c>
      <c r="G38" s="384" t="s">
        <v>238</v>
      </c>
      <c r="H38" s="384" t="s">
        <v>239</v>
      </c>
      <c r="I38" s="384" t="s">
        <v>240</v>
      </c>
      <c r="J38" s="384" t="s">
        <v>241</v>
      </c>
      <c r="K38" s="620" t="s">
        <v>36</v>
      </c>
      <c r="L38" s="621"/>
      <c r="M38" s="384" t="s">
        <v>242</v>
      </c>
      <c r="N38" s="385" t="s">
        <v>14</v>
      </c>
      <c r="Q38" s="447"/>
      <c r="R38" s="447"/>
    </row>
    <row r="39" spans="1:18" ht="15">
      <c r="A39" s="370"/>
      <c r="B39" s="386" t="s">
        <v>243</v>
      </c>
      <c r="C39" s="387" t="str">
        <f>IF(C34&gt;"",C34,"")</f>
        <v>Joonas Sopanen</v>
      </c>
      <c r="D39" s="387" t="str">
        <f>IF(G34&gt;"",G34,"")</f>
        <v>Miikka O`Connor</v>
      </c>
      <c r="E39" s="387"/>
      <c r="F39" s="388">
        <v>-1</v>
      </c>
      <c r="G39" s="388">
        <v>-1</v>
      </c>
      <c r="H39" s="389">
        <v>-1</v>
      </c>
      <c r="I39" s="388"/>
      <c r="J39" s="388"/>
      <c r="K39" s="390">
        <f>IF(ISBLANK(F39),"",COUNTIF(F39:J39,"&gt;=0"))</f>
        <v>0</v>
      </c>
      <c r="L39" s="391">
        <f>IF(ISBLANK(F39),"",(IF(LEFT(F39,1)="-",1,0)+IF(LEFT(G39,1)="-",1,0)+IF(LEFT(H39,1)="-",1,0)+IF(LEFT(I39,1)="-",1,0)+IF(LEFT(J39,1)="-",1,0)))</f>
        <v>3</v>
      </c>
      <c r="M39" s="392">
        <f>IF(K39=3,1,"")</f>
      </c>
      <c r="N39" s="393">
        <f>IF(L39=3,1,"")</f>
        <v>1</v>
      </c>
      <c r="Q39" s="447"/>
      <c r="R39" s="447"/>
    </row>
    <row r="40" spans="1:18" ht="15">
      <c r="A40" s="370"/>
      <c r="B40" s="394" t="s">
        <v>244</v>
      </c>
      <c r="C40" s="395" t="str">
        <f>IF(C35&gt;"",C35,"")</f>
        <v>Arttu Vartiainen</v>
      </c>
      <c r="D40" s="395" t="str">
        <f>IF(G35&gt;"",G35,"")</f>
        <v>Frej Hewitt</v>
      </c>
      <c r="E40" s="395"/>
      <c r="F40" s="396">
        <v>-4</v>
      </c>
      <c r="G40" s="397">
        <v>4</v>
      </c>
      <c r="H40" s="397">
        <v>-6</v>
      </c>
      <c r="I40" s="397">
        <v>-14</v>
      </c>
      <c r="J40" s="397"/>
      <c r="K40" s="398">
        <f>IF(ISBLANK(F40),"",COUNTIF(F40:J40,"&gt;=0"))</f>
        <v>1</v>
      </c>
      <c r="L40" s="399">
        <f>IF(ISBLANK(F40),"",(IF(LEFT(F40,1)="-",1,0)+IF(LEFT(G40,1)="-",1,0)+IF(LEFT(H40,1)="-",1,0)+IF(LEFT(I40,1)="-",1,0)+IF(LEFT(J40,1)="-",1,0)))</f>
        <v>3</v>
      </c>
      <c r="M40" s="400">
        <f>IF(K40=3,1,"")</f>
      </c>
      <c r="N40" s="401">
        <f>IF(L40=3,1,"")</f>
        <v>1</v>
      </c>
      <c r="Q40" s="447"/>
      <c r="R40" s="447"/>
    </row>
    <row r="41" spans="1:18" ht="15.75" thickBot="1">
      <c r="A41" s="370"/>
      <c r="B41" s="402" t="s">
        <v>245</v>
      </c>
      <c r="C41" s="403" t="str">
        <f>IF(C36&gt;"",C36,"")</f>
        <v>Lauri Jalkanen</v>
      </c>
      <c r="D41" s="403" t="str">
        <f>IF(G36&gt;"",G36,"")</f>
        <v>Thomas Lundström</v>
      </c>
      <c r="E41" s="403"/>
      <c r="F41" s="396">
        <v>-4</v>
      </c>
      <c r="G41" s="404">
        <v>-2</v>
      </c>
      <c r="H41" s="396">
        <v>-3</v>
      </c>
      <c r="I41" s="396"/>
      <c r="J41" s="396"/>
      <c r="K41" s="398">
        <f aca="true" t="shared" si="3" ref="K41:K47">IF(ISBLANK(F41),"",COUNTIF(F41:J41,"&gt;=0"))</f>
        <v>0</v>
      </c>
      <c r="L41" s="405">
        <f aca="true" t="shared" si="4" ref="L41:L47">IF(ISBLANK(F41),"",(IF(LEFT(F41,1)="-",1,0)+IF(LEFT(G41,1)="-",1,0)+IF(LEFT(H41,1)="-",1,0)+IF(LEFT(I41,1)="-",1,0)+IF(LEFT(J41,1)="-",1,0)))</f>
        <v>3</v>
      </c>
      <c r="M41" s="406">
        <f aca="true" t="shared" si="5" ref="M41:M47">IF(K41=3,1,"")</f>
      </c>
      <c r="N41" s="407">
        <f aca="true" t="shared" si="6" ref="N41:N47">IF(L41=3,1,"")</f>
        <v>1</v>
      </c>
      <c r="Q41" s="447"/>
      <c r="R41" s="447"/>
    </row>
    <row r="42" spans="1:18" ht="15">
      <c r="A42" s="370"/>
      <c r="B42" s="408" t="s">
        <v>246</v>
      </c>
      <c r="C42" s="387" t="str">
        <f>IF(C35&gt;"",C35,"")</f>
        <v>Arttu Vartiainen</v>
      </c>
      <c r="D42" s="387" t="str">
        <f>IF(G34&gt;"",G34,"")</f>
        <v>Miikka O`Connor</v>
      </c>
      <c r="E42" s="409"/>
      <c r="F42" s="410">
        <v>-2</v>
      </c>
      <c r="G42" s="411">
        <v>-3</v>
      </c>
      <c r="H42" s="410">
        <v>-2</v>
      </c>
      <c r="I42" s="410"/>
      <c r="J42" s="410"/>
      <c r="K42" s="390">
        <f t="shared" si="3"/>
        <v>0</v>
      </c>
      <c r="L42" s="391">
        <f t="shared" si="4"/>
        <v>3</v>
      </c>
      <c r="M42" s="392">
        <f t="shared" si="5"/>
      </c>
      <c r="N42" s="393">
        <f t="shared" si="6"/>
        <v>1</v>
      </c>
      <c r="Q42" s="447"/>
      <c r="R42" s="447"/>
    </row>
    <row r="43" spans="1:18" ht="15">
      <c r="A43" s="370"/>
      <c r="B43" s="402" t="s">
        <v>247</v>
      </c>
      <c r="C43" s="395" t="str">
        <f>IF(C34&gt;"",C34,"")</f>
        <v>Joonas Sopanen</v>
      </c>
      <c r="D43" s="395" t="str">
        <f>IF(G36&gt;"",G36,"")</f>
        <v>Thomas Lundström</v>
      </c>
      <c r="E43" s="403"/>
      <c r="F43" s="396">
        <v>-3</v>
      </c>
      <c r="G43" s="404">
        <v>-1</v>
      </c>
      <c r="H43" s="396">
        <v>-2</v>
      </c>
      <c r="I43" s="396"/>
      <c r="J43" s="396"/>
      <c r="K43" s="398">
        <f t="shared" si="3"/>
        <v>0</v>
      </c>
      <c r="L43" s="399">
        <f t="shared" si="4"/>
        <v>3</v>
      </c>
      <c r="M43" s="400">
        <f t="shared" si="5"/>
      </c>
      <c r="N43" s="401">
        <f t="shared" si="6"/>
        <v>1</v>
      </c>
      <c r="Q43" s="447"/>
      <c r="R43" s="447"/>
    </row>
    <row r="44" spans="1:18" ht="15.75" thickBot="1">
      <c r="A44" s="370"/>
      <c r="B44" s="412" t="s">
        <v>248</v>
      </c>
      <c r="C44" s="413" t="str">
        <f>IF(C36&gt;"",C36,"")</f>
        <v>Lauri Jalkanen</v>
      </c>
      <c r="D44" s="413" t="str">
        <f>IF(G35&gt;"",G35,"")</f>
        <v>Frej Hewitt</v>
      </c>
      <c r="E44" s="413"/>
      <c r="F44" s="414"/>
      <c r="G44" s="415"/>
      <c r="H44" s="414"/>
      <c r="I44" s="414"/>
      <c r="J44" s="414"/>
      <c r="K44" s="416">
        <f t="shared" si="3"/>
      </c>
      <c r="L44" s="417">
        <f t="shared" si="4"/>
      </c>
      <c r="M44" s="418">
        <f t="shared" si="5"/>
      </c>
      <c r="N44" s="419">
        <f t="shared" si="6"/>
      </c>
      <c r="Q44" s="447"/>
      <c r="R44" s="447"/>
    </row>
    <row r="45" spans="1:18" ht="15">
      <c r="A45" s="370"/>
      <c r="B45" s="420" t="s">
        <v>249</v>
      </c>
      <c r="C45" s="421" t="str">
        <f>IF(C35&gt;"",C35,"")</f>
        <v>Arttu Vartiainen</v>
      </c>
      <c r="D45" s="421" t="str">
        <f>IF(G36&gt;"",G36,"")</f>
        <v>Thomas Lundström</v>
      </c>
      <c r="E45" s="422"/>
      <c r="F45" s="423"/>
      <c r="G45" s="423"/>
      <c r="H45" s="423"/>
      <c r="I45" s="423"/>
      <c r="J45" s="424"/>
      <c r="K45" s="425">
        <f t="shared" si="3"/>
      </c>
      <c r="L45" s="426">
        <f t="shared" si="4"/>
      </c>
      <c r="M45" s="427">
        <f t="shared" si="5"/>
      </c>
      <c r="N45" s="428">
        <f t="shared" si="6"/>
      </c>
      <c r="Q45" s="447"/>
      <c r="R45" s="447"/>
    </row>
    <row r="46" spans="1:18" ht="15">
      <c r="A46" s="370"/>
      <c r="B46" s="394" t="s">
        <v>250</v>
      </c>
      <c r="C46" s="395" t="str">
        <f>IF(C36&gt;"",C36,"")</f>
        <v>Lauri Jalkanen</v>
      </c>
      <c r="D46" s="395" t="str">
        <f>IF(G34&gt;"",G34,"")</f>
        <v>Miikka O`Connor</v>
      </c>
      <c r="E46" s="429"/>
      <c r="F46" s="423"/>
      <c r="G46" s="397"/>
      <c r="H46" s="397"/>
      <c r="I46" s="397"/>
      <c r="J46" s="430"/>
      <c r="K46" s="398">
        <f t="shared" si="3"/>
      </c>
      <c r="L46" s="399">
        <f t="shared" si="4"/>
      </c>
      <c r="M46" s="400">
        <f t="shared" si="5"/>
      </c>
      <c r="N46" s="401">
        <f t="shared" si="6"/>
      </c>
      <c r="Q46" s="447"/>
      <c r="R46" s="447"/>
    </row>
    <row r="47" spans="1:18" ht="15.75" thickBot="1">
      <c r="A47" s="370"/>
      <c r="B47" s="412" t="s">
        <v>251</v>
      </c>
      <c r="C47" s="413" t="str">
        <f>IF(C34&gt;"",C34,"")</f>
        <v>Joonas Sopanen</v>
      </c>
      <c r="D47" s="413" t="str">
        <f>IF(G35&gt;"",G35,"")</f>
        <v>Frej Hewitt</v>
      </c>
      <c r="E47" s="431"/>
      <c r="F47" s="432"/>
      <c r="G47" s="414"/>
      <c r="H47" s="432"/>
      <c r="I47" s="414"/>
      <c r="J47" s="414"/>
      <c r="K47" s="416">
        <f t="shared" si="3"/>
      </c>
      <c r="L47" s="417">
        <f t="shared" si="4"/>
      </c>
      <c r="M47" s="418">
        <f t="shared" si="5"/>
      </c>
      <c r="N47" s="419">
        <f t="shared" si="6"/>
      </c>
      <c r="Q47" s="447"/>
      <c r="R47" s="447"/>
    </row>
    <row r="48" spans="1:18" ht="16.5" thickBot="1">
      <c r="A48" s="356"/>
      <c r="B48" s="360"/>
      <c r="C48" s="360"/>
      <c r="D48" s="360"/>
      <c r="E48" s="360"/>
      <c r="F48" s="360"/>
      <c r="G48" s="360"/>
      <c r="H48" s="360"/>
      <c r="I48" s="622" t="s">
        <v>252</v>
      </c>
      <c r="J48" s="623"/>
      <c r="K48" s="433">
        <f>IF(ISBLANK(C34),"",SUM(K39:K47))</f>
        <v>1</v>
      </c>
      <c r="L48" s="434">
        <f>IF(ISBLANK(G34),"",SUM(L39:L47))</f>
        <v>15</v>
      </c>
      <c r="M48" s="435">
        <f>IF(ISBLANK(F39),"",SUM(M39:M47))</f>
        <v>0</v>
      </c>
      <c r="N48" s="436">
        <f>IF(ISBLANK(F39),"",SUM(N39:N47))</f>
        <v>5</v>
      </c>
      <c r="Q48" s="447"/>
      <c r="R48" s="447"/>
    </row>
    <row r="49" spans="1:18" ht="15">
      <c r="A49" s="356"/>
      <c r="B49" s="437" t="s">
        <v>253</v>
      </c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438"/>
      <c r="Q49" s="447"/>
      <c r="R49" s="447"/>
    </row>
    <row r="50" spans="1:18" ht="15">
      <c r="A50" s="356"/>
      <c r="B50" s="439" t="s">
        <v>254</v>
      </c>
      <c r="C50" s="439"/>
      <c r="D50" s="439" t="s">
        <v>255</v>
      </c>
      <c r="E50" s="359"/>
      <c r="F50" s="439"/>
      <c r="G50" s="439" t="s">
        <v>256</v>
      </c>
      <c r="H50" s="359"/>
      <c r="I50" s="439"/>
      <c r="J50" s="440" t="s">
        <v>257</v>
      </c>
      <c r="K50" s="361"/>
      <c r="L50" s="360"/>
      <c r="M50" s="360"/>
      <c r="N50" s="438"/>
      <c r="Q50" s="447"/>
      <c r="R50" s="447"/>
    </row>
    <row r="51" spans="1:18" ht="18.75" thickBot="1">
      <c r="A51" s="356"/>
      <c r="B51" s="360"/>
      <c r="C51" s="360"/>
      <c r="D51" s="360"/>
      <c r="E51" s="360"/>
      <c r="F51" s="360"/>
      <c r="G51" s="360"/>
      <c r="H51" s="360"/>
      <c r="I51" s="360"/>
      <c r="J51" s="624" t="str">
        <f>IF(M48=5,C33,IF(N48=5,G33,""))</f>
        <v>MBF</v>
      </c>
      <c r="K51" s="625"/>
      <c r="L51" s="625"/>
      <c r="M51" s="625"/>
      <c r="N51" s="626"/>
      <c r="Q51" s="447"/>
      <c r="R51" s="447"/>
    </row>
    <row r="52" spans="1:18" ht="18.75" thickBot="1">
      <c r="A52" s="441"/>
      <c r="B52" s="442"/>
      <c r="C52" s="442"/>
      <c r="D52" s="442"/>
      <c r="E52" s="442"/>
      <c r="F52" s="442"/>
      <c r="G52" s="442"/>
      <c r="H52" s="442"/>
      <c r="I52" s="442"/>
      <c r="J52" s="443"/>
      <c r="K52" s="443"/>
      <c r="L52" s="443"/>
      <c r="M52" s="443"/>
      <c r="N52" s="444"/>
      <c r="Q52" s="447"/>
      <c r="R52" s="447"/>
    </row>
    <row r="53" spans="17:18" ht="15.75" thickTop="1">
      <c r="Q53" s="447"/>
      <c r="R53" s="447"/>
    </row>
    <row r="54" spans="17:18" ht="15.75" thickBot="1">
      <c r="Q54" s="447"/>
      <c r="R54" s="447"/>
    </row>
    <row r="55" spans="1:18" ht="16.5" thickTop="1">
      <c r="A55" s="352"/>
      <c r="B55" s="353"/>
      <c r="C55" s="354"/>
      <c r="D55" s="355"/>
      <c r="E55" s="355"/>
      <c r="F55" s="652" t="s">
        <v>219</v>
      </c>
      <c r="G55" s="653"/>
      <c r="H55" s="654" t="s">
        <v>126</v>
      </c>
      <c r="I55" s="655"/>
      <c r="J55" s="655"/>
      <c r="K55" s="655"/>
      <c r="L55" s="655"/>
      <c r="M55" s="655"/>
      <c r="N55" s="656"/>
      <c r="Q55" s="447"/>
      <c r="R55" s="447"/>
    </row>
    <row r="56" spans="1:18" ht="15.75">
      <c r="A56" s="356"/>
      <c r="B56" s="358"/>
      <c r="C56" s="359" t="s">
        <v>220</v>
      </c>
      <c r="D56" s="360"/>
      <c r="E56" s="360"/>
      <c r="F56" s="657" t="s">
        <v>221</v>
      </c>
      <c r="G56" s="658"/>
      <c r="H56" s="659" t="s">
        <v>4</v>
      </c>
      <c r="I56" s="660"/>
      <c r="J56" s="661"/>
      <c r="K56" s="643"/>
      <c r="L56" s="643"/>
      <c r="M56" s="643"/>
      <c r="N56" s="644"/>
      <c r="Q56" s="447"/>
      <c r="R56" s="447"/>
    </row>
    <row r="57" spans="1:18" ht="15.75">
      <c r="A57" s="356"/>
      <c r="B57" s="361"/>
      <c r="C57" s="358" t="s">
        <v>222</v>
      </c>
      <c r="D57" s="360"/>
      <c r="E57" s="360"/>
      <c r="F57" s="640" t="s">
        <v>223</v>
      </c>
      <c r="G57" s="641"/>
      <c r="H57" s="642" t="s">
        <v>265</v>
      </c>
      <c r="I57" s="643"/>
      <c r="J57" s="643"/>
      <c r="K57" s="642" t="s">
        <v>268</v>
      </c>
      <c r="L57" s="643"/>
      <c r="M57" s="643"/>
      <c r="N57" s="644"/>
      <c r="Q57" s="447"/>
      <c r="R57" s="447"/>
    </row>
    <row r="58" spans="1:18" ht="21" thickBot="1">
      <c r="A58" s="356"/>
      <c r="B58" s="362"/>
      <c r="D58" s="361"/>
      <c r="E58" s="360"/>
      <c r="F58" s="645" t="s">
        <v>226</v>
      </c>
      <c r="G58" s="646"/>
      <c r="H58" s="647">
        <v>40614</v>
      </c>
      <c r="I58" s="648"/>
      <c r="J58" s="648"/>
      <c r="K58" s="363" t="s">
        <v>227</v>
      </c>
      <c r="L58" s="649">
        <v>0.5833333333333334</v>
      </c>
      <c r="M58" s="650"/>
      <c r="N58" s="651"/>
      <c r="Q58" s="447"/>
      <c r="R58" s="447"/>
    </row>
    <row r="59" spans="1:18" ht="15.75" thickTop="1">
      <c r="A59" s="356"/>
      <c r="B59" s="361"/>
      <c r="C59" s="364"/>
      <c r="D59" s="360"/>
      <c r="E59" s="360"/>
      <c r="F59" s="360"/>
      <c r="G59" s="365"/>
      <c r="H59" s="366"/>
      <c r="I59" s="366"/>
      <c r="J59" s="367"/>
      <c r="K59" s="368"/>
      <c r="L59" s="368"/>
      <c r="M59" s="368"/>
      <c r="N59" s="369"/>
      <c r="Q59" s="447"/>
      <c r="R59" s="447"/>
    </row>
    <row r="60" spans="1:18" ht="16.5" thickBot="1">
      <c r="A60" s="370"/>
      <c r="B60" s="371" t="s">
        <v>205</v>
      </c>
      <c r="C60" s="631" t="s">
        <v>209</v>
      </c>
      <c r="D60" s="632"/>
      <c r="E60" s="372"/>
      <c r="F60" s="373" t="s">
        <v>205</v>
      </c>
      <c r="G60" s="633" t="s">
        <v>27</v>
      </c>
      <c r="H60" s="634"/>
      <c r="I60" s="634"/>
      <c r="J60" s="634"/>
      <c r="K60" s="634"/>
      <c r="L60" s="634"/>
      <c r="M60" s="634"/>
      <c r="N60" s="635"/>
      <c r="Q60" s="447"/>
      <c r="R60" s="447"/>
    </row>
    <row r="61" spans="1:18" ht="15">
      <c r="A61" s="370"/>
      <c r="B61" s="374" t="s">
        <v>228</v>
      </c>
      <c r="C61" s="636" t="s">
        <v>68</v>
      </c>
      <c r="D61" s="637" t="s">
        <v>68</v>
      </c>
      <c r="E61" s="375"/>
      <c r="F61" s="376" t="s">
        <v>229</v>
      </c>
      <c r="G61" s="636" t="s">
        <v>83</v>
      </c>
      <c r="H61" s="638" t="s">
        <v>83</v>
      </c>
      <c r="I61" s="638" t="s">
        <v>83</v>
      </c>
      <c r="J61" s="638" t="s">
        <v>83</v>
      </c>
      <c r="K61" s="638" t="s">
        <v>83</v>
      </c>
      <c r="L61" s="638" t="s">
        <v>83</v>
      </c>
      <c r="M61" s="638" t="s">
        <v>83</v>
      </c>
      <c r="N61" s="639" t="s">
        <v>83</v>
      </c>
      <c r="Q61" s="447"/>
      <c r="R61" s="447"/>
    </row>
    <row r="62" spans="1:18" ht="15">
      <c r="A62" s="370"/>
      <c r="B62" s="377" t="s">
        <v>230</v>
      </c>
      <c r="C62" s="627" t="s">
        <v>56</v>
      </c>
      <c r="D62" s="628" t="s">
        <v>56</v>
      </c>
      <c r="E62" s="375"/>
      <c r="F62" s="378" t="s">
        <v>231</v>
      </c>
      <c r="G62" s="627" t="s">
        <v>72</v>
      </c>
      <c r="H62" s="629" t="s">
        <v>72</v>
      </c>
      <c r="I62" s="629" t="s">
        <v>72</v>
      </c>
      <c r="J62" s="629" t="s">
        <v>72</v>
      </c>
      <c r="K62" s="629" t="s">
        <v>72</v>
      </c>
      <c r="L62" s="629" t="s">
        <v>72</v>
      </c>
      <c r="M62" s="629" t="s">
        <v>72</v>
      </c>
      <c r="N62" s="630" t="s">
        <v>72</v>
      </c>
      <c r="Q62" s="447"/>
      <c r="R62" s="447"/>
    </row>
    <row r="63" spans="1:18" ht="15">
      <c r="A63" s="356"/>
      <c r="B63" s="377" t="s">
        <v>233</v>
      </c>
      <c r="C63" s="627" t="s">
        <v>63</v>
      </c>
      <c r="D63" s="628" t="s">
        <v>63</v>
      </c>
      <c r="E63" s="375"/>
      <c r="F63" s="379" t="s">
        <v>234</v>
      </c>
      <c r="G63" s="627" t="s">
        <v>62</v>
      </c>
      <c r="H63" s="629" t="s">
        <v>62</v>
      </c>
      <c r="I63" s="629" t="s">
        <v>62</v>
      </c>
      <c r="J63" s="629" t="s">
        <v>62</v>
      </c>
      <c r="K63" s="629" t="s">
        <v>62</v>
      </c>
      <c r="L63" s="629" t="s">
        <v>62</v>
      </c>
      <c r="M63" s="629" t="s">
        <v>62</v>
      </c>
      <c r="N63" s="630" t="s">
        <v>62</v>
      </c>
      <c r="Q63" s="447"/>
      <c r="R63" s="447"/>
    </row>
    <row r="64" spans="1:18" ht="15.75">
      <c r="A64" s="356"/>
      <c r="B64" s="360"/>
      <c r="C64" s="360"/>
      <c r="D64" s="360"/>
      <c r="E64" s="360"/>
      <c r="F64" s="380" t="s">
        <v>235</v>
      </c>
      <c r="G64" s="364"/>
      <c r="H64" s="364"/>
      <c r="I64" s="364"/>
      <c r="J64" s="360"/>
      <c r="K64" s="360"/>
      <c r="L64" s="360"/>
      <c r="M64" s="381"/>
      <c r="N64" s="382"/>
      <c r="Q64" s="447"/>
      <c r="R64" s="447"/>
    </row>
    <row r="65" spans="1:14" ht="15.75" thickBot="1">
      <c r="A65" s="356"/>
      <c r="B65" s="383" t="s">
        <v>236</v>
      </c>
      <c r="C65" s="360"/>
      <c r="D65" s="360"/>
      <c r="E65" s="360"/>
      <c r="F65" s="384" t="s">
        <v>237</v>
      </c>
      <c r="G65" s="384" t="s">
        <v>238</v>
      </c>
      <c r="H65" s="384" t="s">
        <v>239</v>
      </c>
      <c r="I65" s="384" t="s">
        <v>240</v>
      </c>
      <c r="J65" s="384" t="s">
        <v>241</v>
      </c>
      <c r="K65" s="620" t="s">
        <v>36</v>
      </c>
      <c r="L65" s="621"/>
      <c r="M65" s="384" t="s">
        <v>242</v>
      </c>
      <c r="N65" s="385" t="s">
        <v>14</v>
      </c>
    </row>
    <row r="66" spans="1:14" ht="15">
      <c r="A66" s="370"/>
      <c r="B66" s="386" t="s">
        <v>243</v>
      </c>
      <c r="C66" s="387" t="str">
        <f>IF(C61&gt;"",C61,"")</f>
        <v>Aukusti Kontkanen</v>
      </c>
      <c r="D66" s="387" t="str">
        <f>IF(G61&gt;"",G61,"")</f>
        <v>Henri Kuusjärvi</v>
      </c>
      <c r="E66" s="387"/>
      <c r="F66" s="388">
        <v>-4</v>
      </c>
      <c r="G66" s="388">
        <v>-5</v>
      </c>
      <c r="H66" s="389">
        <v>-8</v>
      </c>
      <c r="I66" s="388"/>
      <c r="J66" s="388"/>
      <c r="K66" s="390">
        <f>IF(ISBLANK(F66),"",COUNTIF(F66:J66,"&gt;=0"))</f>
        <v>0</v>
      </c>
      <c r="L66" s="391">
        <f>IF(ISBLANK(F66),"",(IF(LEFT(F66,1)="-",1,0)+IF(LEFT(G66,1)="-",1,0)+IF(LEFT(H66,1)="-",1,0)+IF(LEFT(I66,1)="-",1,0)+IF(LEFT(J66,1)="-",1,0)))</f>
        <v>3</v>
      </c>
      <c r="M66" s="392">
        <f>IF(K66=3,1,"")</f>
      </c>
      <c r="N66" s="393">
        <f>IF(L66=3,1,"")</f>
        <v>1</v>
      </c>
    </row>
    <row r="67" spans="1:14" ht="15">
      <c r="A67" s="370"/>
      <c r="B67" s="394" t="s">
        <v>244</v>
      </c>
      <c r="C67" s="395" t="str">
        <f>IF(C62&gt;"",C62,"")</f>
        <v>Patrik Rissanen</v>
      </c>
      <c r="D67" s="395" t="str">
        <f>IF(G62&gt;"",G62,"")</f>
        <v>Asko Keinonen</v>
      </c>
      <c r="E67" s="395"/>
      <c r="F67" s="396">
        <v>4</v>
      </c>
      <c r="G67" s="397">
        <v>4</v>
      </c>
      <c r="H67" s="397">
        <v>3</v>
      </c>
      <c r="I67" s="397"/>
      <c r="J67" s="397"/>
      <c r="K67" s="398">
        <f>IF(ISBLANK(F67),"",COUNTIF(F67:J67,"&gt;=0"))</f>
        <v>3</v>
      </c>
      <c r="L67" s="399">
        <f>IF(ISBLANK(F67),"",(IF(LEFT(F67,1)="-",1,0)+IF(LEFT(G67,1)="-",1,0)+IF(LEFT(H67,1)="-",1,0)+IF(LEFT(I67,1)="-",1,0)+IF(LEFT(J67,1)="-",1,0)))</f>
        <v>0</v>
      </c>
      <c r="M67" s="400">
        <f>IF(K67=3,1,"")</f>
        <v>1</v>
      </c>
      <c r="N67" s="401">
        <f>IF(L67=3,1,"")</f>
      </c>
    </row>
    <row r="68" spans="1:14" ht="15.75" thickBot="1">
      <c r="A68" s="370"/>
      <c r="B68" s="402" t="s">
        <v>245</v>
      </c>
      <c r="C68" s="403" t="str">
        <f>IF(C63&gt;"",C63,"")</f>
        <v>Jimi Miettinen</v>
      </c>
      <c r="D68" s="403" t="str">
        <f>IF(G63&gt;"",G63,"")</f>
        <v>Toni Pitkänen</v>
      </c>
      <c r="E68" s="403"/>
      <c r="F68" s="396">
        <v>-9</v>
      </c>
      <c r="G68" s="404">
        <v>6</v>
      </c>
      <c r="H68" s="396">
        <v>-8</v>
      </c>
      <c r="I68" s="396">
        <v>-8</v>
      </c>
      <c r="J68" s="396"/>
      <c r="K68" s="398">
        <f aca="true" t="shared" si="7" ref="K68:K74">IF(ISBLANK(F68),"",COUNTIF(F68:J68,"&gt;=0"))</f>
        <v>1</v>
      </c>
      <c r="L68" s="405">
        <f aca="true" t="shared" si="8" ref="L68:L74">IF(ISBLANK(F68),"",(IF(LEFT(F68,1)="-",1,0)+IF(LEFT(G68,1)="-",1,0)+IF(LEFT(H68,1)="-",1,0)+IF(LEFT(I68,1)="-",1,0)+IF(LEFT(J68,1)="-",1,0)))</f>
        <v>3</v>
      </c>
      <c r="M68" s="406">
        <f aca="true" t="shared" si="9" ref="M68:M74">IF(K68=3,1,"")</f>
      </c>
      <c r="N68" s="407">
        <f aca="true" t="shared" si="10" ref="N68:N74">IF(L68=3,1,"")</f>
        <v>1</v>
      </c>
    </row>
    <row r="69" spans="1:14" ht="15">
      <c r="A69" s="370"/>
      <c r="B69" s="408" t="s">
        <v>246</v>
      </c>
      <c r="C69" s="387" t="str">
        <f>IF(C62&gt;"",C62,"")</f>
        <v>Patrik Rissanen</v>
      </c>
      <c r="D69" s="387" t="str">
        <f>IF(G61&gt;"",G61,"")</f>
        <v>Henri Kuusjärvi</v>
      </c>
      <c r="E69" s="409"/>
      <c r="F69" s="410">
        <v>3</v>
      </c>
      <c r="G69" s="411">
        <v>5</v>
      </c>
      <c r="H69" s="410">
        <v>5</v>
      </c>
      <c r="I69" s="410"/>
      <c r="J69" s="410"/>
      <c r="K69" s="390">
        <f t="shared" si="7"/>
        <v>3</v>
      </c>
      <c r="L69" s="391">
        <f t="shared" si="8"/>
        <v>0</v>
      </c>
      <c r="M69" s="392">
        <f t="shared" si="9"/>
        <v>1</v>
      </c>
      <c r="N69" s="393">
        <f t="shared" si="10"/>
      </c>
    </row>
    <row r="70" spans="1:14" ht="15">
      <c r="A70" s="370"/>
      <c r="B70" s="402" t="s">
        <v>247</v>
      </c>
      <c r="C70" s="395" t="str">
        <f>IF(C61&gt;"",C61,"")</f>
        <v>Aukusti Kontkanen</v>
      </c>
      <c r="D70" s="395" t="str">
        <f>IF(G63&gt;"",G63,"")</f>
        <v>Toni Pitkänen</v>
      </c>
      <c r="E70" s="403"/>
      <c r="F70" s="396">
        <v>-5</v>
      </c>
      <c r="G70" s="404">
        <v>-4</v>
      </c>
      <c r="H70" s="396">
        <v>9</v>
      </c>
      <c r="I70" s="396">
        <v>-8</v>
      </c>
      <c r="J70" s="396"/>
      <c r="K70" s="398">
        <f t="shared" si="7"/>
        <v>1</v>
      </c>
      <c r="L70" s="399">
        <f t="shared" si="8"/>
        <v>3</v>
      </c>
      <c r="M70" s="400">
        <f t="shared" si="9"/>
      </c>
      <c r="N70" s="401">
        <f t="shared" si="10"/>
        <v>1</v>
      </c>
    </row>
    <row r="71" spans="1:14" ht="15.75" thickBot="1">
      <c r="A71" s="370"/>
      <c r="B71" s="412" t="s">
        <v>248</v>
      </c>
      <c r="C71" s="413" t="str">
        <f>IF(C63&gt;"",C63,"")</f>
        <v>Jimi Miettinen</v>
      </c>
      <c r="D71" s="413" t="str">
        <f>IF(G62&gt;"",G62,"")</f>
        <v>Asko Keinonen</v>
      </c>
      <c r="E71" s="413"/>
      <c r="F71" s="414">
        <v>9</v>
      </c>
      <c r="G71" s="415">
        <v>-6</v>
      </c>
      <c r="H71" s="414">
        <v>7</v>
      </c>
      <c r="I71" s="414">
        <v>-13</v>
      </c>
      <c r="J71" s="414">
        <v>-13</v>
      </c>
      <c r="K71" s="416">
        <f t="shared" si="7"/>
        <v>2</v>
      </c>
      <c r="L71" s="417">
        <f t="shared" si="8"/>
        <v>3</v>
      </c>
      <c r="M71" s="418">
        <f t="shared" si="9"/>
      </c>
      <c r="N71" s="419">
        <f t="shared" si="10"/>
        <v>1</v>
      </c>
    </row>
    <row r="72" spans="1:14" ht="15">
      <c r="A72" s="370"/>
      <c r="B72" s="420" t="s">
        <v>249</v>
      </c>
      <c r="C72" s="421" t="str">
        <f>IF(C62&gt;"",C62,"")</f>
        <v>Patrik Rissanen</v>
      </c>
      <c r="D72" s="421" t="str">
        <f>IF(G63&gt;"",G63,"")</f>
        <v>Toni Pitkänen</v>
      </c>
      <c r="E72" s="422"/>
      <c r="F72" s="423">
        <v>9</v>
      </c>
      <c r="G72" s="423">
        <v>-5</v>
      </c>
      <c r="H72" s="423">
        <v>9</v>
      </c>
      <c r="I72" s="423">
        <v>9</v>
      </c>
      <c r="J72" s="424"/>
      <c r="K72" s="425">
        <f t="shared" si="7"/>
        <v>3</v>
      </c>
      <c r="L72" s="426">
        <f t="shared" si="8"/>
        <v>1</v>
      </c>
      <c r="M72" s="427">
        <f t="shared" si="9"/>
        <v>1</v>
      </c>
      <c r="N72" s="428">
        <f t="shared" si="10"/>
      </c>
    </row>
    <row r="73" spans="1:14" ht="15">
      <c r="A73" s="370"/>
      <c r="B73" s="394" t="s">
        <v>250</v>
      </c>
      <c r="C73" s="395" t="str">
        <f>IF(C63&gt;"",C63,"")</f>
        <v>Jimi Miettinen</v>
      </c>
      <c r="D73" s="395" t="str">
        <f>IF(G61&gt;"",G61,"")</f>
        <v>Henri Kuusjärvi</v>
      </c>
      <c r="E73" s="429"/>
      <c r="F73" s="423">
        <v>9</v>
      </c>
      <c r="G73" s="397">
        <v>-8</v>
      </c>
      <c r="H73" s="397">
        <v>7</v>
      </c>
      <c r="I73" s="397">
        <v>-5</v>
      </c>
      <c r="J73" s="430">
        <v>-3</v>
      </c>
      <c r="K73" s="398">
        <f t="shared" si="7"/>
        <v>2</v>
      </c>
      <c r="L73" s="399">
        <f t="shared" si="8"/>
        <v>3</v>
      </c>
      <c r="M73" s="400">
        <f t="shared" si="9"/>
      </c>
      <c r="N73" s="401">
        <f t="shared" si="10"/>
        <v>1</v>
      </c>
    </row>
    <row r="74" spans="1:14" ht="15.75" thickBot="1">
      <c r="A74" s="370"/>
      <c r="B74" s="412" t="s">
        <v>251</v>
      </c>
      <c r="C74" s="413" t="str">
        <f>IF(C61&gt;"",C61,"")</f>
        <v>Aukusti Kontkanen</v>
      </c>
      <c r="D74" s="413" t="str">
        <f>IF(G62&gt;"",G62,"")</f>
        <v>Asko Keinonen</v>
      </c>
      <c r="E74" s="431"/>
      <c r="F74" s="432"/>
      <c r="G74" s="414"/>
      <c r="H74" s="432"/>
      <c r="I74" s="414"/>
      <c r="J74" s="414"/>
      <c r="K74" s="416">
        <f t="shared" si="7"/>
      </c>
      <c r="L74" s="417">
        <f t="shared" si="8"/>
      </c>
      <c r="M74" s="418">
        <f t="shared" si="9"/>
      </c>
      <c r="N74" s="419">
        <f t="shared" si="10"/>
      </c>
    </row>
    <row r="75" spans="1:14" ht="16.5" thickBot="1">
      <c r="A75" s="356"/>
      <c r="B75" s="360"/>
      <c r="C75" s="360"/>
      <c r="D75" s="360"/>
      <c r="E75" s="360"/>
      <c r="F75" s="360"/>
      <c r="G75" s="360"/>
      <c r="H75" s="360"/>
      <c r="I75" s="622" t="s">
        <v>252</v>
      </c>
      <c r="J75" s="623"/>
      <c r="K75" s="433">
        <f>IF(ISBLANK(C61),"",SUM(K66:K74))</f>
        <v>15</v>
      </c>
      <c r="L75" s="434">
        <f>IF(ISBLANK(G61),"",SUM(L66:L74))</f>
        <v>16</v>
      </c>
      <c r="M75" s="435">
        <f>IF(ISBLANK(F66),"",SUM(M66:M74))</f>
        <v>3</v>
      </c>
      <c r="N75" s="436">
        <f>IF(ISBLANK(F66),"",SUM(N66:N74))</f>
        <v>5</v>
      </c>
    </row>
    <row r="76" spans="1:14" ht="15">
      <c r="A76" s="356"/>
      <c r="B76" s="437" t="s">
        <v>253</v>
      </c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438"/>
    </row>
    <row r="77" spans="1:14" ht="15">
      <c r="A77" s="356"/>
      <c r="B77" s="439" t="s">
        <v>254</v>
      </c>
      <c r="C77" s="439"/>
      <c r="D77" s="439" t="s">
        <v>255</v>
      </c>
      <c r="E77" s="359"/>
      <c r="F77" s="439"/>
      <c r="G77" s="439" t="s">
        <v>256</v>
      </c>
      <c r="H77" s="359"/>
      <c r="I77" s="439"/>
      <c r="J77" s="440" t="s">
        <v>257</v>
      </c>
      <c r="K77" s="361"/>
      <c r="L77" s="360"/>
      <c r="M77" s="360"/>
      <c r="N77" s="438"/>
    </row>
    <row r="78" spans="1:14" ht="18.75" thickBot="1">
      <c r="A78" s="356"/>
      <c r="B78" s="360"/>
      <c r="C78" s="360"/>
      <c r="D78" s="360"/>
      <c r="E78" s="360"/>
      <c r="F78" s="360"/>
      <c r="G78" s="360"/>
      <c r="H78" s="360"/>
      <c r="I78" s="360"/>
      <c r="J78" s="624" t="str">
        <f>IF(M75=5,C60,IF(N75=5,G60,""))</f>
        <v>Wega</v>
      </c>
      <c r="K78" s="625"/>
      <c r="L78" s="625"/>
      <c r="M78" s="625"/>
      <c r="N78" s="626"/>
    </row>
    <row r="79" spans="1:14" ht="18.75" thickBot="1">
      <c r="A79" s="441"/>
      <c r="B79" s="442"/>
      <c r="C79" s="442"/>
      <c r="D79" s="442"/>
      <c r="E79" s="442"/>
      <c r="F79" s="442"/>
      <c r="G79" s="442"/>
      <c r="H79" s="442"/>
      <c r="I79" s="442"/>
      <c r="J79" s="443"/>
      <c r="K79" s="443"/>
      <c r="L79" s="443"/>
      <c r="M79" s="443"/>
      <c r="N79" s="444"/>
    </row>
    <row r="80" ht="15.75" thickTop="1"/>
    <row r="81" ht="15.75" thickBot="1"/>
    <row r="82" spans="1:14" ht="16.5" thickTop="1">
      <c r="A82" s="352"/>
      <c r="B82" s="353"/>
      <c r="C82" s="354"/>
      <c r="D82" s="355"/>
      <c r="E82" s="355"/>
      <c r="F82" s="652" t="s">
        <v>219</v>
      </c>
      <c r="G82" s="653"/>
      <c r="H82" s="654" t="s">
        <v>126</v>
      </c>
      <c r="I82" s="655"/>
      <c r="J82" s="655"/>
      <c r="K82" s="655"/>
      <c r="L82" s="655"/>
      <c r="M82" s="655"/>
      <c r="N82" s="656"/>
    </row>
    <row r="83" spans="1:14" ht="15.75">
      <c r="A83" s="356"/>
      <c r="B83" s="358"/>
      <c r="C83" s="359" t="s">
        <v>220</v>
      </c>
      <c r="D83" s="360"/>
      <c r="E83" s="360"/>
      <c r="F83" s="657" t="s">
        <v>221</v>
      </c>
      <c r="G83" s="658"/>
      <c r="H83" s="659" t="s">
        <v>4</v>
      </c>
      <c r="I83" s="660"/>
      <c r="J83" s="661"/>
      <c r="K83" s="643"/>
      <c r="L83" s="643"/>
      <c r="M83" s="643"/>
      <c r="N83" s="644"/>
    </row>
    <row r="84" spans="1:14" ht="15.75">
      <c r="A84" s="356"/>
      <c r="B84" s="361"/>
      <c r="C84" s="358" t="s">
        <v>222</v>
      </c>
      <c r="D84" s="360"/>
      <c r="E84" s="360"/>
      <c r="F84" s="640" t="s">
        <v>223</v>
      </c>
      <c r="G84" s="641"/>
      <c r="H84" s="642" t="s">
        <v>265</v>
      </c>
      <c r="I84" s="643"/>
      <c r="J84" s="643"/>
      <c r="K84" s="642" t="s">
        <v>268</v>
      </c>
      <c r="L84" s="643"/>
      <c r="M84" s="643"/>
      <c r="N84" s="644"/>
    </row>
    <row r="85" spans="1:14" ht="21" thickBot="1">
      <c r="A85" s="356"/>
      <c r="B85" s="362"/>
      <c r="D85" s="361"/>
      <c r="E85" s="360"/>
      <c r="F85" s="645" t="s">
        <v>226</v>
      </c>
      <c r="G85" s="646"/>
      <c r="H85" s="647">
        <v>40614</v>
      </c>
      <c r="I85" s="648"/>
      <c r="J85" s="648"/>
      <c r="K85" s="363" t="s">
        <v>227</v>
      </c>
      <c r="L85" s="649">
        <v>0.5833333333333334</v>
      </c>
      <c r="M85" s="650"/>
      <c r="N85" s="651"/>
    </row>
    <row r="86" spans="1:14" ht="15.75" thickTop="1">
      <c r="A86" s="356"/>
      <c r="B86" s="361"/>
      <c r="C86" s="364"/>
      <c r="D86" s="360"/>
      <c r="E86" s="360"/>
      <c r="F86" s="360"/>
      <c r="G86" s="365"/>
      <c r="H86" s="366"/>
      <c r="I86" s="366"/>
      <c r="J86" s="367"/>
      <c r="K86" s="368"/>
      <c r="L86" s="368"/>
      <c r="M86" s="368"/>
      <c r="N86" s="369"/>
    </row>
    <row r="87" spans="1:14" ht="16.5" thickBot="1">
      <c r="A87" s="370"/>
      <c r="B87" s="371" t="s">
        <v>205</v>
      </c>
      <c r="C87" s="631" t="s">
        <v>53</v>
      </c>
      <c r="D87" s="632"/>
      <c r="E87" s="372"/>
      <c r="F87" s="373" t="s">
        <v>205</v>
      </c>
      <c r="G87" s="633" t="s">
        <v>4</v>
      </c>
      <c r="H87" s="634"/>
      <c r="I87" s="634"/>
      <c r="J87" s="634"/>
      <c r="K87" s="634"/>
      <c r="L87" s="634"/>
      <c r="M87" s="634"/>
      <c r="N87" s="635"/>
    </row>
    <row r="88" spans="1:14" ht="15">
      <c r="A88" s="370"/>
      <c r="B88" s="374" t="s">
        <v>228</v>
      </c>
      <c r="C88" s="636" t="s">
        <v>84</v>
      </c>
      <c r="D88" s="637" t="s">
        <v>84</v>
      </c>
      <c r="E88" s="375"/>
      <c r="F88" s="376" t="s">
        <v>229</v>
      </c>
      <c r="G88" s="636" t="s">
        <v>65</v>
      </c>
      <c r="H88" s="638" t="s">
        <v>65</v>
      </c>
      <c r="I88" s="638" t="s">
        <v>65</v>
      </c>
      <c r="J88" s="638" t="s">
        <v>65</v>
      </c>
      <c r="K88" s="638" t="s">
        <v>65</v>
      </c>
      <c r="L88" s="638" t="s">
        <v>65</v>
      </c>
      <c r="M88" s="638" t="s">
        <v>65</v>
      </c>
      <c r="N88" s="639" t="s">
        <v>65</v>
      </c>
    </row>
    <row r="89" spans="1:14" ht="15">
      <c r="A89" s="370"/>
      <c r="B89" s="377" t="s">
        <v>230</v>
      </c>
      <c r="C89" s="627" t="s">
        <v>71</v>
      </c>
      <c r="D89" s="628" t="s">
        <v>71</v>
      </c>
      <c r="E89" s="375"/>
      <c r="F89" s="378" t="s">
        <v>231</v>
      </c>
      <c r="G89" s="627" t="s">
        <v>58</v>
      </c>
      <c r="H89" s="629" t="s">
        <v>58</v>
      </c>
      <c r="I89" s="629" t="s">
        <v>58</v>
      </c>
      <c r="J89" s="629" t="s">
        <v>58</v>
      </c>
      <c r="K89" s="629" t="s">
        <v>58</v>
      </c>
      <c r="L89" s="629" t="s">
        <v>58</v>
      </c>
      <c r="M89" s="629" t="s">
        <v>58</v>
      </c>
      <c r="N89" s="630" t="s">
        <v>58</v>
      </c>
    </row>
    <row r="90" spans="1:14" ht="15">
      <c r="A90" s="356"/>
      <c r="B90" s="377" t="s">
        <v>233</v>
      </c>
      <c r="C90" s="627" t="s">
        <v>52</v>
      </c>
      <c r="D90" s="628" t="s">
        <v>52</v>
      </c>
      <c r="E90" s="375"/>
      <c r="F90" s="379" t="s">
        <v>234</v>
      </c>
      <c r="G90" s="627" t="s">
        <v>82</v>
      </c>
      <c r="H90" s="629" t="s">
        <v>82</v>
      </c>
      <c r="I90" s="629" t="s">
        <v>82</v>
      </c>
      <c r="J90" s="629" t="s">
        <v>82</v>
      </c>
      <c r="K90" s="629" t="s">
        <v>82</v>
      </c>
      <c r="L90" s="629" t="s">
        <v>82</v>
      </c>
      <c r="M90" s="629" t="s">
        <v>82</v>
      </c>
      <c r="N90" s="630" t="s">
        <v>82</v>
      </c>
    </row>
    <row r="91" spans="1:14" ht="15.75">
      <c r="A91" s="356"/>
      <c r="B91" s="360"/>
      <c r="C91" s="360"/>
      <c r="D91" s="360"/>
      <c r="E91" s="360"/>
      <c r="F91" s="380" t="s">
        <v>235</v>
      </c>
      <c r="G91" s="364"/>
      <c r="H91" s="364"/>
      <c r="I91" s="364"/>
      <c r="J91" s="360"/>
      <c r="K91" s="360"/>
      <c r="L91" s="360"/>
      <c r="M91" s="381"/>
      <c r="N91" s="382"/>
    </row>
    <row r="92" spans="1:14" ht="15.75" thickBot="1">
      <c r="A92" s="356"/>
      <c r="B92" s="383" t="s">
        <v>236</v>
      </c>
      <c r="C92" s="360"/>
      <c r="D92" s="360"/>
      <c r="E92" s="360"/>
      <c r="F92" s="384" t="s">
        <v>237</v>
      </c>
      <c r="G92" s="384" t="s">
        <v>238</v>
      </c>
      <c r="H92" s="384" t="s">
        <v>239</v>
      </c>
      <c r="I92" s="384" t="s">
        <v>240</v>
      </c>
      <c r="J92" s="384" t="s">
        <v>241</v>
      </c>
      <c r="K92" s="620" t="s">
        <v>36</v>
      </c>
      <c r="L92" s="621"/>
      <c r="M92" s="384" t="s">
        <v>242</v>
      </c>
      <c r="N92" s="385" t="s">
        <v>14</v>
      </c>
    </row>
    <row r="93" spans="1:14" ht="15">
      <c r="A93" s="370"/>
      <c r="B93" s="386" t="s">
        <v>243</v>
      </c>
      <c r="C93" s="387" t="str">
        <f>IF(C88&gt;"",C88,"")</f>
        <v>Jami Willgren</v>
      </c>
      <c r="D93" s="387" t="str">
        <f>IF(G88&gt;"",G88,"")</f>
        <v>Aleksi Mustonen</v>
      </c>
      <c r="E93" s="387"/>
      <c r="F93" s="388">
        <v>-5</v>
      </c>
      <c r="G93" s="388">
        <v>-6</v>
      </c>
      <c r="H93" s="389">
        <v>-5</v>
      </c>
      <c r="I93" s="388"/>
      <c r="J93" s="388"/>
      <c r="K93" s="390">
        <f>IF(ISBLANK(F93),"",COUNTIF(F93:J93,"&gt;=0"))</f>
        <v>0</v>
      </c>
      <c r="L93" s="391">
        <f>IF(ISBLANK(F93),"",(IF(LEFT(F93,1)="-",1,0)+IF(LEFT(G93,1)="-",1,0)+IF(LEFT(H93,1)="-",1,0)+IF(LEFT(I93,1)="-",1,0)+IF(LEFT(J93,1)="-",1,0)))</f>
        <v>3</v>
      </c>
      <c r="M93" s="392">
        <f>IF(K93=3,1,"")</f>
      </c>
      <c r="N93" s="393">
        <f>IF(L93=3,1,"")</f>
        <v>1</v>
      </c>
    </row>
    <row r="94" spans="1:14" ht="15">
      <c r="A94" s="370"/>
      <c r="B94" s="394" t="s">
        <v>244</v>
      </c>
      <c r="C94" s="395" t="str">
        <f>IF(C89&gt;"",C89,"")</f>
        <v>Konsta Kollanus</v>
      </c>
      <c r="D94" s="395" t="str">
        <f>IF(G89&gt;"",G89,"")</f>
        <v>Kimi Kivelä</v>
      </c>
      <c r="E94" s="395"/>
      <c r="F94" s="396">
        <v>9</v>
      </c>
      <c r="G94" s="397">
        <v>-8</v>
      </c>
      <c r="H94" s="397">
        <v>-10</v>
      </c>
      <c r="I94" s="397">
        <v>-1</v>
      </c>
      <c r="J94" s="397"/>
      <c r="K94" s="398">
        <f>IF(ISBLANK(F94),"",COUNTIF(F94:J94,"&gt;=0"))</f>
        <v>1</v>
      </c>
      <c r="L94" s="399">
        <f>IF(ISBLANK(F94),"",(IF(LEFT(F94,1)="-",1,0)+IF(LEFT(G94,1)="-",1,0)+IF(LEFT(H94,1)="-",1,0)+IF(LEFT(I94,1)="-",1,0)+IF(LEFT(J94,1)="-",1,0)))</f>
        <v>3</v>
      </c>
      <c r="M94" s="400">
        <f>IF(K94=3,1,"")</f>
      </c>
      <c r="N94" s="401">
        <f>IF(L94=3,1,"")</f>
        <v>1</v>
      </c>
    </row>
    <row r="95" spans="1:14" ht="15.75" thickBot="1">
      <c r="A95" s="370"/>
      <c r="B95" s="402" t="s">
        <v>245</v>
      </c>
      <c r="C95" s="403" t="str">
        <f>IF(C90&gt;"",C90,"")</f>
        <v>Niko Pihajoki</v>
      </c>
      <c r="D95" s="403" t="str">
        <f>IF(G90&gt;"",G90,"")</f>
        <v>Jussi Mäkelä</v>
      </c>
      <c r="E95" s="403"/>
      <c r="F95" s="396">
        <v>7</v>
      </c>
      <c r="G95" s="404">
        <v>3</v>
      </c>
      <c r="H95" s="396">
        <v>7</v>
      </c>
      <c r="I95" s="396"/>
      <c r="J95" s="396"/>
      <c r="K95" s="398">
        <f aca="true" t="shared" si="11" ref="K95:K101">IF(ISBLANK(F95),"",COUNTIF(F95:J95,"&gt;=0"))</f>
        <v>3</v>
      </c>
      <c r="L95" s="405">
        <f aca="true" t="shared" si="12" ref="L95:L101">IF(ISBLANK(F95),"",(IF(LEFT(F95,1)="-",1,0)+IF(LEFT(G95,1)="-",1,0)+IF(LEFT(H95,1)="-",1,0)+IF(LEFT(I95,1)="-",1,0)+IF(LEFT(J95,1)="-",1,0)))</f>
        <v>0</v>
      </c>
      <c r="M95" s="406">
        <f aca="true" t="shared" si="13" ref="M95:M101">IF(K95=3,1,"")</f>
        <v>1</v>
      </c>
      <c r="N95" s="407">
        <f aca="true" t="shared" si="14" ref="N95:N101">IF(L95=3,1,"")</f>
      </c>
    </row>
    <row r="96" spans="1:14" ht="15">
      <c r="A96" s="370"/>
      <c r="B96" s="408" t="s">
        <v>246</v>
      </c>
      <c r="C96" s="387" t="str">
        <f>IF(C89&gt;"",C89,"")</f>
        <v>Konsta Kollanus</v>
      </c>
      <c r="D96" s="387" t="str">
        <f>IF(G88&gt;"",G88,"")</f>
        <v>Aleksi Mustonen</v>
      </c>
      <c r="E96" s="409"/>
      <c r="F96" s="410">
        <v>-7</v>
      </c>
      <c r="G96" s="411">
        <v>-8</v>
      </c>
      <c r="H96" s="410">
        <v>-5</v>
      </c>
      <c r="I96" s="410"/>
      <c r="J96" s="410"/>
      <c r="K96" s="390">
        <f t="shared" si="11"/>
        <v>0</v>
      </c>
      <c r="L96" s="391">
        <f t="shared" si="12"/>
        <v>3</v>
      </c>
      <c r="M96" s="392">
        <f t="shared" si="13"/>
      </c>
      <c r="N96" s="393">
        <f t="shared" si="14"/>
        <v>1</v>
      </c>
    </row>
    <row r="97" spans="1:14" ht="15">
      <c r="A97" s="370"/>
      <c r="B97" s="402" t="s">
        <v>247</v>
      </c>
      <c r="C97" s="395" t="str">
        <f>IF(C88&gt;"",C88,"")</f>
        <v>Jami Willgren</v>
      </c>
      <c r="D97" s="395" t="str">
        <f>IF(G90&gt;"",G90,"")</f>
        <v>Jussi Mäkelä</v>
      </c>
      <c r="E97" s="403"/>
      <c r="F97" s="396">
        <v>9</v>
      </c>
      <c r="G97" s="404">
        <v>9</v>
      </c>
      <c r="H97" s="396">
        <v>9</v>
      </c>
      <c r="I97" s="396"/>
      <c r="J97" s="396"/>
      <c r="K97" s="398">
        <f t="shared" si="11"/>
        <v>3</v>
      </c>
      <c r="L97" s="399">
        <f t="shared" si="12"/>
        <v>0</v>
      </c>
      <c r="M97" s="400">
        <f t="shared" si="13"/>
        <v>1</v>
      </c>
      <c r="N97" s="401">
        <f t="shared" si="14"/>
      </c>
    </row>
    <row r="98" spans="1:14" ht="15.75" thickBot="1">
      <c r="A98" s="370"/>
      <c r="B98" s="412" t="s">
        <v>248</v>
      </c>
      <c r="C98" s="413" t="str">
        <f>IF(C90&gt;"",C90,"")</f>
        <v>Niko Pihajoki</v>
      </c>
      <c r="D98" s="413" t="str">
        <f>IF(G89&gt;"",G89,"")</f>
        <v>Kimi Kivelä</v>
      </c>
      <c r="E98" s="413"/>
      <c r="F98" s="414">
        <v>9</v>
      </c>
      <c r="G98" s="415">
        <v>8</v>
      </c>
      <c r="H98" s="414">
        <v>6</v>
      </c>
      <c r="I98" s="414"/>
      <c r="J98" s="414"/>
      <c r="K98" s="416">
        <f t="shared" si="11"/>
        <v>3</v>
      </c>
      <c r="L98" s="417">
        <f t="shared" si="12"/>
        <v>0</v>
      </c>
      <c r="M98" s="418">
        <f t="shared" si="13"/>
        <v>1</v>
      </c>
      <c r="N98" s="419">
        <f t="shared" si="14"/>
      </c>
    </row>
    <row r="99" spans="1:14" ht="15">
      <c r="A99" s="370"/>
      <c r="B99" s="420" t="s">
        <v>249</v>
      </c>
      <c r="C99" s="421" t="str">
        <f>IF(C89&gt;"",C89,"")</f>
        <v>Konsta Kollanus</v>
      </c>
      <c r="D99" s="421" t="str">
        <f>IF(G90&gt;"",G90,"")</f>
        <v>Jussi Mäkelä</v>
      </c>
      <c r="E99" s="422"/>
      <c r="F99" s="423">
        <v>-7</v>
      </c>
      <c r="G99" s="423">
        <v>-5</v>
      </c>
      <c r="H99" s="423">
        <v>-11</v>
      </c>
      <c r="I99" s="423"/>
      <c r="J99" s="424"/>
      <c r="K99" s="425">
        <f t="shared" si="11"/>
        <v>0</v>
      </c>
      <c r="L99" s="426">
        <f t="shared" si="12"/>
        <v>3</v>
      </c>
      <c r="M99" s="427">
        <f t="shared" si="13"/>
      </c>
      <c r="N99" s="428">
        <f t="shared" si="14"/>
        <v>1</v>
      </c>
    </row>
    <row r="100" spans="1:14" ht="15">
      <c r="A100" s="370"/>
      <c r="B100" s="394" t="s">
        <v>250</v>
      </c>
      <c r="C100" s="395" t="str">
        <f>IF(C90&gt;"",C90,"")</f>
        <v>Niko Pihajoki</v>
      </c>
      <c r="D100" s="395" t="str">
        <f>IF(G88&gt;"",G88,"")</f>
        <v>Aleksi Mustonen</v>
      </c>
      <c r="E100" s="429"/>
      <c r="F100" s="423">
        <v>8</v>
      </c>
      <c r="G100" s="397">
        <v>7</v>
      </c>
      <c r="H100" s="397">
        <v>-9</v>
      </c>
      <c r="I100" s="397">
        <v>8</v>
      </c>
      <c r="J100" s="430"/>
      <c r="K100" s="398">
        <f t="shared" si="11"/>
        <v>3</v>
      </c>
      <c r="L100" s="399">
        <f t="shared" si="12"/>
        <v>1</v>
      </c>
      <c r="M100" s="400">
        <f t="shared" si="13"/>
        <v>1</v>
      </c>
      <c r="N100" s="401">
        <f t="shared" si="14"/>
      </c>
    </row>
    <row r="101" spans="1:14" ht="15.75" thickBot="1">
      <c r="A101" s="370"/>
      <c r="B101" s="412" t="s">
        <v>251</v>
      </c>
      <c r="C101" s="413" t="str">
        <f>IF(C88&gt;"",C88,"")</f>
        <v>Jami Willgren</v>
      </c>
      <c r="D101" s="413" t="str">
        <f>IF(G89&gt;"",G89,"")</f>
        <v>Kimi Kivelä</v>
      </c>
      <c r="E101" s="431"/>
      <c r="F101" s="432">
        <v>-6</v>
      </c>
      <c r="G101" s="414">
        <v>15</v>
      </c>
      <c r="H101" s="432">
        <v>-8</v>
      </c>
      <c r="I101" s="414">
        <v>-10</v>
      </c>
      <c r="J101" s="414"/>
      <c r="K101" s="416">
        <f t="shared" si="11"/>
        <v>1</v>
      </c>
      <c r="L101" s="417">
        <f t="shared" si="12"/>
        <v>3</v>
      </c>
      <c r="M101" s="418">
        <f t="shared" si="13"/>
      </c>
      <c r="N101" s="419">
        <f t="shared" si="14"/>
        <v>1</v>
      </c>
    </row>
    <row r="102" spans="1:14" ht="16.5" thickBot="1">
      <c r="A102" s="356"/>
      <c r="B102" s="360"/>
      <c r="C102" s="360"/>
      <c r="D102" s="360"/>
      <c r="E102" s="360"/>
      <c r="F102" s="360"/>
      <c r="G102" s="360"/>
      <c r="H102" s="360"/>
      <c r="I102" s="622" t="s">
        <v>252</v>
      </c>
      <c r="J102" s="623"/>
      <c r="K102" s="433">
        <f>IF(ISBLANK(C88),"",SUM(K93:K101))</f>
        <v>14</v>
      </c>
      <c r="L102" s="434">
        <f>IF(ISBLANK(G88),"",SUM(L93:L101))</f>
        <v>16</v>
      </c>
      <c r="M102" s="435">
        <f>IF(ISBLANK(F93),"",SUM(M93:M101))</f>
        <v>4</v>
      </c>
      <c r="N102" s="436">
        <f>IF(ISBLANK(F93),"",SUM(N93:N101))</f>
        <v>5</v>
      </c>
    </row>
    <row r="103" spans="1:14" ht="15">
      <c r="A103" s="356"/>
      <c r="B103" s="437" t="s">
        <v>253</v>
      </c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438"/>
    </row>
    <row r="104" spans="1:14" ht="15">
      <c r="A104" s="356"/>
      <c r="B104" s="439" t="s">
        <v>254</v>
      </c>
      <c r="C104" s="439"/>
      <c r="D104" s="439" t="s">
        <v>255</v>
      </c>
      <c r="E104" s="359"/>
      <c r="F104" s="439"/>
      <c r="G104" s="439" t="s">
        <v>256</v>
      </c>
      <c r="H104" s="359"/>
      <c r="I104" s="439"/>
      <c r="J104" s="440" t="s">
        <v>257</v>
      </c>
      <c r="K104" s="361"/>
      <c r="L104" s="360"/>
      <c r="M104" s="360"/>
      <c r="N104" s="438"/>
    </row>
    <row r="105" spans="1:14" ht="18.75" thickBot="1">
      <c r="A105" s="356"/>
      <c r="B105" s="360"/>
      <c r="C105" s="360"/>
      <c r="D105" s="360"/>
      <c r="E105" s="360"/>
      <c r="F105" s="360"/>
      <c r="G105" s="360"/>
      <c r="H105" s="360"/>
      <c r="I105" s="360"/>
      <c r="J105" s="624" t="str">
        <f>IF(M102=5,C87,IF(N102=5,G87,""))</f>
        <v>TIP-70</v>
      </c>
      <c r="K105" s="625"/>
      <c r="L105" s="625"/>
      <c r="M105" s="625"/>
      <c r="N105" s="626"/>
    </row>
    <row r="106" spans="1:14" ht="18.75" thickBot="1">
      <c r="A106" s="441"/>
      <c r="B106" s="442"/>
      <c r="C106" s="442"/>
      <c r="D106" s="442"/>
      <c r="E106" s="442"/>
      <c r="F106" s="442"/>
      <c r="G106" s="442"/>
      <c r="H106" s="442"/>
      <c r="I106" s="442"/>
      <c r="J106" s="443"/>
      <c r="K106" s="443"/>
      <c r="L106" s="443"/>
      <c r="M106" s="443"/>
      <c r="N106" s="444"/>
    </row>
    <row r="107" ht="15.75" thickTop="1"/>
    <row r="108" ht="15.75" thickBot="1"/>
    <row r="109" spans="1:14" ht="16.5" thickTop="1">
      <c r="A109" s="352"/>
      <c r="B109" s="353"/>
      <c r="C109" s="354"/>
      <c r="D109" s="355"/>
      <c r="E109" s="355"/>
      <c r="F109" s="652" t="s">
        <v>219</v>
      </c>
      <c r="G109" s="653"/>
      <c r="H109" s="654" t="s">
        <v>126</v>
      </c>
      <c r="I109" s="655"/>
      <c r="J109" s="655"/>
      <c r="K109" s="655"/>
      <c r="L109" s="655"/>
      <c r="M109" s="655"/>
      <c r="N109" s="656"/>
    </row>
    <row r="110" spans="1:14" ht="15.75">
      <c r="A110" s="356"/>
      <c r="B110" s="358"/>
      <c r="C110" s="359" t="s">
        <v>220</v>
      </c>
      <c r="D110" s="360"/>
      <c r="E110" s="360"/>
      <c r="F110" s="657" t="s">
        <v>221</v>
      </c>
      <c r="G110" s="658"/>
      <c r="H110" s="659" t="s">
        <v>4</v>
      </c>
      <c r="I110" s="660"/>
      <c r="J110" s="661"/>
      <c r="K110" s="643"/>
      <c r="L110" s="643"/>
      <c r="M110" s="643"/>
      <c r="N110" s="644"/>
    </row>
    <row r="111" spans="1:14" ht="15.75">
      <c r="A111" s="356"/>
      <c r="B111" s="361"/>
      <c r="C111" s="358" t="s">
        <v>222</v>
      </c>
      <c r="D111" s="360"/>
      <c r="E111" s="360"/>
      <c r="F111" s="640" t="s">
        <v>223</v>
      </c>
      <c r="G111" s="641"/>
      <c r="H111" s="642" t="s">
        <v>265</v>
      </c>
      <c r="I111" s="643"/>
      <c r="J111" s="643"/>
      <c r="K111" s="642" t="s">
        <v>268</v>
      </c>
      <c r="L111" s="643"/>
      <c r="M111" s="643"/>
      <c r="N111" s="644"/>
    </row>
    <row r="112" spans="1:14" ht="21" thickBot="1">
      <c r="A112" s="356"/>
      <c r="B112" s="362"/>
      <c r="D112" s="361"/>
      <c r="E112" s="360"/>
      <c r="F112" s="645" t="s">
        <v>226</v>
      </c>
      <c r="G112" s="646"/>
      <c r="H112" s="647">
        <v>40614</v>
      </c>
      <c r="I112" s="648"/>
      <c r="J112" s="648"/>
      <c r="K112" s="363" t="s">
        <v>227</v>
      </c>
      <c r="L112" s="649">
        <v>0.5833333333333334</v>
      </c>
      <c r="M112" s="650"/>
      <c r="N112" s="651"/>
    </row>
    <row r="113" spans="1:14" ht="15.75" thickTop="1">
      <c r="A113" s="356"/>
      <c r="B113" s="361"/>
      <c r="C113" s="364"/>
      <c r="D113" s="360"/>
      <c r="E113" s="360"/>
      <c r="F113" s="360"/>
      <c r="G113" s="365"/>
      <c r="H113" s="366"/>
      <c r="I113" s="366"/>
      <c r="J113" s="367"/>
      <c r="K113" s="368"/>
      <c r="L113" s="368"/>
      <c r="M113" s="368"/>
      <c r="N113" s="369"/>
    </row>
    <row r="114" spans="1:14" ht="16.5" thickBot="1">
      <c r="A114" s="370"/>
      <c r="B114" s="371" t="s">
        <v>205</v>
      </c>
      <c r="C114" s="631" t="s">
        <v>214</v>
      </c>
      <c r="D114" s="632"/>
      <c r="E114" s="372"/>
      <c r="F114" s="373" t="s">
        <v>205</v>
      </c>
      <c r="G114" s="633" t="s">
        <v>61</v>
      </c>
      <c r="H114" s="634"/>
      <c r="I114" s="634"/>
      <c r="J114" s="634"/>
      <c r="K114" s="634"/>
      <c r="L114" s="634"/>
      <c r="M114" s="634"/>
      <c r="N114" s="635"/>
    </row>
    <row r="115" spans="1:14" ht="15">
      <c r="A115" s="370"/>
      <c r="B115" s="374" t="s">
        <v>228</v>
      </c>
      <c r="C115" s="636" t="s">
        <v>64</v>
      </c>
      <c r="D115" s="637" t="s">
        <v>64</v>
      </c>
      <c r="E115" s="375"/>
      <c r="F115" s="376" t="s">
        <v>229</v>
      </c>
      <c r="G115" s="636" t="s">
        <v>70</v>
      </c>
      <c r="H115" s="638" t="s">
        <v>70</v>
      </c>
      <c r="I115" s="638" t="s">
        <v>70</v>
      </c>
      <c r="J115" s="638" t="s">
        <v>70</v>
      </c>
      <c r="K115" s="638" t="s">
        <v>70</v>
      </c>
      <c r="L115" s="638" t="s">
        <v>70</v>
      </c>
      <c r="M115" s="638" t="s">
        <v>70</v>
      </c>
      <c r="N115" s="639" t="s">
        <v>70</v>
      </c>
    </row>
    <row r="116" spans="1:14" ht="15">
      <c r="A116" s="370"/>
      <c r="B116" s="377" t="s">
        <v>230</v>
      </c>
      <c r="C116" s="627" t="s">
        <v>73</v>
      </c>
      <c r="D116" s="628" t="s">
        <v>73</v>
      </c>
      <c r="E116" s="375"/>
      <c r="F116" s="378" t="s">
        <v>231</v>
      </c>
      <c r="G116" s="627" t="s">
        <v>232</v>
      </c>
      <c r="H116" s="629" t="s">
        <v>232</v>
      </c>
      <c r="I116" s="629" t="s">
        <v>232</v>
      </c>
      <c r="J116" s="629" t="s">
        <v>232</v>
      </c>
      <c r="K116" s="629" t="s">
        <v>232</v>
      </c>
      <c r="L116" s="629" t="s">
        <v>232</v>
      </c>
      <c r="M116" s="629" t="s">
        <v>232</v>
      </c>
      <c r="N116" s="630" t="s">
        <v>232</v>
      </c>
    </row>
    <row r="117" spans="1:14" ht="15">
      <c r="A117" s="356"/>
      <c r="B117" s="377" t="s">
        <v>233</v>
      </c>
      <c r="C117" s="627" t="s">
        <v>48</v>
      </c>
      <c r="D117" s="628" t="s">
        <v>48</v>
      </c>
      <c r="E117" s="375"/>
      <c r="F117" s="379" t="s">
        <v>234</v>
      </c>
      <c r="G117" s="627" t="s">
        <v>60</v>
      </c>
      <c r="H117" s="629" t="s">
        <v>60</v>
      </c>
      <c r="I117" s="629" t="s">
        <v>60</v>
      </c>
      <c r="J117" s="629" t="s">
        <v>60</v>
      </c>
      <c r="K117" s="629" t="s">
        <v>60</v>
      </c>
      <c r="L117" s="629" t="s">
        <v>60</v>
      </c>
      <c r="M117" s="629" t="s">
        <v>60</v>
      </c>
      <c r="N117" s="630" t="s">
        <v>60</v>
      </c>
    </row>
    <row r="118" spans="1:18" ht="15.75">
      <c r="A118" s="356"/>
      <c r="B118" s="360"/>
      <c r="C118" s="360"/>
      <c r="D118" s="360"/>
      <c r="E118" s="360"/>
      <c r="F118" s="380" t="s">
        <v>235</v>
      </c>
      <c r="G118" s="364"/>
      <c r="H118" s="364"/>
      <c r="I118" s="364"/>
      <c r="J118" s="360"/>
      <c r="K118" s="360"/>
      <c r="L118" s="360"/>
      <c r="M118" s="381"/>
      <c r="N118" s="382"/>
      <c r="Q118" s="447"/>
      <c r="R118" s="447"/>
    </row>
    <row r="119" spans="1:18" ht="15.75" thickBot="1">
      <c r="A119" s="356"/>
      <c r="B119" s="383" t="s">
        <v>236</v>
      </c>
      <c r="C119" s="360"/>
      <c r="D119" s="360"/>
      <c r="E119" s="360"/>
      <c r="F119" s="384" t="s">
        <v>237</v>
      </c>
      <c r="G119" s="384" t="s">
        <v>238</v>
      </c>
      <c r="H119" s="384" t="s">
        <v>239</v>
      </c>
      <c r="I119" s="384" t="s">
        <v>240</v>
      </c>
      <c r="J119" s="384" t="s">
        <v>241</v>
      </c>
      <c r="K119" s="620" t="s">
        <v>36</v>
      </c>
      <c r="L119" s="621"/>
      <c r="M119" s="384" t="s">
        <v>242</v>
      </c>
      <c r="N119" s="385" t="s">
        <v>14</v>
      </c>
      <c r="Q119" s="447"/>
      <c r="R119" s="447"/>
    </row>
    <row r="120" spans="1:18" ht="15">
      <c r="A120" s="370"/>
      <c r="B120" s="386" t="s">
        <v>243</v>
      </c>
      <c r="C120" s="387" t="str">
        <f>IF(C115&gt;"",C115,"")</f>
        <v>Tuomas Niskanen</v>
      </c>
      <c r="D120" s="387" t="str">
        <f>IF(G115&gt;"",G115,"")</f>
        <v>Mikhail Kantonistov</v>
      </c>
      <c r="E120" s="387"/>
      <c r="F120" s="388">
        <v>-3</v>
      </c>
      <c r="G120" s="388">
        <v>-1</v>
      </c>
      <c r="H120" s="389">
        <v>-1</v>
      </c>
      <c r="I120" s="388"/>
      <c r="J120" s="388"/>
      <c r="K120" s="390">
        <f>IF(ISBLANK(F120),"",COUNTIF(F120:J120,"&gt;=0"))</f>
        <v>0</v>
      </c>
      <c r="L120" s="391">
        <f>IF(ISBLANK(F120),"",(IF(LEFT(F120,1)="-",1,0)+IF(LEFT(G120,1)="-",1,0)+IF(LEFT(H120,1)="-",1,0)+IF(LEFT(I120,1)="-",1,0)+IF(LEFT(J120,1)="-",1,0)))</f>
        <v>3</v>
      </c>
      <c r="M120" s="392">
        <f>IF(K120=3,1,"")</f>
      </c>
      <c r="N120" s="393">
        <f>IF(L120=3,1,"")</f>
        <v>1</v>
      </c>
      <c r="Q120" s="447"/>
      <c r="R120" s="447"/>
    </row>
    <row r="121" spans="1:18" ht="15">
      <c r="A121" s="370"/>
      <c r="B121" s="394" t="s">
        <v>244</v>
      </c>
      <c r="C121" s="395" t="str">
        <f>IF(C116&gt;"",C116,"")</f>
        <v>Samu Leskinen</v>
      </c>
      <c r="D121" s="395" t="str">
        <f>IF(G116&gt;"",G116,"")</f>
        <v>Johan Nyberg</v>
      </c>
      <c r="E121" s="395"/>
      <c r="F121" s="396">
        <v>-8</v>
      </c>
      <c r="G121" s="397">
        <v>-8</v>
      </c>
      <c r="H121" s="397">
        <v>7</v>
      </c>
      <c r="I121" s="397">
        <v>-10</v>
      </c>
      <c r="J121" s="397"/>
      <c r="K121" s="398">
        <f>IF(ISBLANK(F121),"",COUNTIF(F121:J121,"&gt;=0"))</f>
        <v>1</v>
      </c>
      <c r="L121" s="399">
        <f>IF(ISBLANK(F121),"",(IF(LEFT(F121,1)="-",1,0)+IF(LEFT(G121,1)="-",1,0)+IF(LEFT(H121,1)="-",1,0)+IF(LEFT(I121,1)="-",1,0)+IF(LEFT(J121,1)="-",1,0)))</f>
        <v>3</v>
      </c>
      <c r="M121" s="400">
        <f>IF(K121=3,1,"")</f>
      </c>
      <c r="N121" s="401">
        <f>IF(L121=3,1,"")</f>
        <v>1</v>
      </c>
      <c r="Q121" s="447"/>
      <c r="R121" s="447"/>
    </row>
    <row r="122" spans="1:18" ht="15.75" thickBot="1">
      <c r="A122" s="370"/>
      <c r="B122" s="402" t="s">
        <v>245</v>
      </c>
      <c r="C122" s="403" t="str">
        <f>IF(C117&gt;"",C117,"")</f>
        <v>Topi Ruotsalainen</v>
      </c>
      <c r="D122" s="403" t="str">
        <f>IF(G117&gt;"",G117,"")</f>
        <v>Jan Nyberg</v>
      </c>
      <c r="E122" s="403"/>
      <c r="F122" s="396">
        <v>-3</v>
      </c>
      <c r="G122" s="404">
        <v>-6</v>
      </c>
      <c r="H122" s="396">
        <v>-4</v>
      </c>
      <c r="I122" s="396"/>
      <c r="J122" s="396"/>
      <c r="K122" s="398">
        <f aca="true" t="shared" si="15" ref="K122:K128">IF(ISBLANK(F122),"",COUNTIF(F122:J122,"&gt;=0"))</f>
        <v>0</v>
      </c>
      <c r="L122" s="405">
        <f aca="true" t="shared" si="16" ref="L122:L128">IF(ISBLANK(F122),"",(IF(LEFT(F122,1)="-",1,0)+IF(LEFT(G122,1)="-",1,0)+IF(LEFT(H122,1)="-",1,0)+IF(LEFT(I122,1)="-",1,0)+IF(LEFT(J122,1)="-",1,0)))</f>
        <v>3</v>
      </c>
      <c r="M122" s="406">
        <f aca="true" t="shared" si="17" ref="M122:M128">IF(K122=3,1,"")</f>
      </c>
      <c r="N122" s="407">
        <f aca="true" t="shared" si="18" ref="N122:N128">IF(L122=3,1,"")</f>
        <v>1</v>
      </c>
      <c r="Q122" s="447"/>
      <c r="R122" s="447"/>
    </row>
    <row r="123" spans="1:18" ht="15">
      <c r="A123" s="370"/>
      <c r="B123" s="408" t="s">
        <v>246</v>
      </c>
      <c r="C123" s="387" t="str">
        <f>IF(C116&gt;"",C116,"")</f>
        <v>Samu Leskinen</v>
      </c>
      <c r="D123" s="387" t="str">
        <f>IF(G115&gt;"",G115,"")</f>
        <v>Mikhail Kantonistov</v>
      </c>
      <c r="E123" s="409"/>
      <c r="F123" s="410">
        <v>-3</v>
      </c>
      <c r="G123" s="411">
        <v>-2</v>
      </c>
      <c r="H123" s="410">
        <v>-4</v>
      </c>
      <c r="I123" s="410"/>
      <c r="J123" s="410"/>
      <c r="K123" s="390">
        <f t="shared" si="15"/>
        <v>0</v>
      </c>
      <c r="L123" s="391">
        <f t="shared" si="16"/>
        <v>3</v>
      </c>
      <c r="M123" s="392">
        <f t="shared" si="17"/>
      </c>
      <c r="N123" s="393">
        <f t="shared" si="18"/>
        <v>1</v>
      </c>
      <c r="Q123" s="447"/>
      <c r="R123" s="447"/>
    </row>
    <row r="124" spans="1:18" ht="15">
      <c r="A124" s="370"/>
      <c r="B124" s="402" t="s">
        <v>247</v>
      </c>
      <c r="C124" s="395" t="str">
        <f>IF(C115&gt;"",C115,"")</f>
        <v>Tuomas Niskanen</v>
      </c>
      <c r="D124" s="395" t="str">
        <f>IF(G117&gt;"",G117,"")</f>
        <v>Jan Nyberg</v>
      </c>
      <c r="E124" s="403"/>
      <c r="F124" s="396">
        <v>-5</v>
      </c>
      <c r="G124" s="404">
        <v>-8</v>
      </c>
      <c r="H124" s="396">
        <v>-9</v>
      </c>
      <c r="I124" s="396"/>
      <c r="J124" s="396"/>
      <c r="K124" s="398">
        <f t="shared" si="15"/>
        <v>0</v>
      </c>
      <c r="L124" s="399">
        <f t="shared" si="16"/>
        <v>3</v>
      </c>
      <c r="M124" s="400">
        <f t="shared" si="17"/>
      </c>
      <c r="N124" s="401">
        <f t="shared" si="18"/>
        <v>1</v>
      </c>
      <c r="Q124" s="447"/>
      <c r="R124" s="447"/>
    </row>
    <row r="125" spans="1:18" ht="15.75" thickBot="1">
      <c r="A125" s="370"/>
      <c r="B125" s="412" t="s">
        <v>248</v>
      </c>
      <c r="C125" s="413" t="str">
        <f>IF(C117&gt;"",C117,"")</f>
        <v>Topi Ruotsalainen</v>
      </c>
      <c r="D125" s="413" t="str">
        <f>IF(G116&gt;"",G116,"")</f>
        <v>Johan Nyberg</v>
      </c>
      <c r="E125" s="413"/>
      <c r="F125" s="414"/>
      <c r="G125" s="415"/>
      <c r="H125" s="414"/>
      <c r="I125" s="414"/>
      <c r="J125" s="414"/>
      <c r="K125" s="416">
        <f t="shared" si="15"/>
      </c>
      <c r="L125" s="417">
        <f t="shared" si="16"/>
      </c>
      <c r="M125" s="418">
        <f t="shared" si="17"/>
      </c>
      <c r="N125" s="419">
        <f t="shared" si="18"/>
      </c>
      <c r="Q125" s="447"/>
      <c r="R125" s="447"/>
    </row>
    <row r="126" spans="1:18" ht="15">
      <c r="A126" s="370"/>
      <c r="B126" s="420" t="s">
        <v>249</v>
      </c>
      <c r="C126" s="421" t="str">
        <f>IF(C116&gt;"",C116,"")</f>
        <v>Samu Leskinen</v>
      </c>
      <c r="D126" s="421" t="str">
        <f>IF(G117&gt;"",G117,"")</f>
        <v>Jan Nyberg</v>
      </c>
      <c r="E126" s="422"/>
      <c r="F126" s="423"/>
      <c r="G126" s="423"/>
      <c r="H126" s="423"/>
      <c r="I126" s="423"/>
      <c r="J126" s="424"/>
      <c r="K126" s="425">
        <f t="shared" si="15"/>
      </c>
      <c r="L126" s="426">
        <f t="shared" si="16"/>
      </c>
      <c r="M126" s="427">
        <f t="shared" si="17"/>
      </c>
      <c r="N126" s="428">
        <f t="shared" si="18"/>
      </c>
      <c r="Q126" s="447"/>
      <c r="R126" s="447"/>
    </row>
    <row r="127" spans="1:18" ht="15">
      <c r="A127" s="370"/>
      <c r="B127" s="394" t="s">
        <v>250</v>
      </c>
      <c r="C127" s="395" t="str">
        <f>IF(C117&gt;"",C117,"")</f>
        <v>Topi Ruotsalainen</v>
      </c>
      <c r="D127" s="395" t="str">
        <f>IF(G115&gt;"",G115,"")</f>
        <v>Mikhail Kantonistov</v>
      </c>
      <c r="E127" s="429"/>
      <c r="F127" s="423"/>
      <c r="G127" s="397"/>
      <c r="H127" s="397"/>
      <c r="I127" s="397"/>
      <c r="J127" s="430"/>
      <c r="K127" s="398">
        <f t="shared" si="15"/>
      </c>
      <c r="L127" s="399">
        <f t="shared" si="16"/>
      </c>
      <c r="M127" s="400">
        <f t="shared" si="17"/>
      </c>
      <c r="N127" s="401">
        <f t="shared" si="18"/>
      </c>
      <c r="Q127" s="447"/>
      <c r="R127" s="447"/>
    </row>
    <row r="128" spans="1:18" ht="15.75" thickBot="1">
      <c r="A128" s="370"/>
      <c r="B128" s="412" t="s">
        <v>251</v>
      </c>
      <c r="C128" s="413" t="str">
        <f>IF(C115&gt;"",C115,"")</f>
        <v>Tuomas Niskanen</v>
      </c>
      <c r="D128" s="413" t="str">
        <f>IF(G116&gt;"",G116,"")</f>
        <v>Johan Nyberg</v>
      </c>
      <c r="E128" s="431"/>
      <c r="F128" s="432"/>
      <c r="G128" s="414"/>
      <c r="H128" s="432"/>
      <c r="I128" s="414"/>
      <c r="J128" s="414"/>
      <c r="K128" s="416">
        <f t="shared" si="15"/>
      </c>
      <c r="L128" s="417">
        <f t="shared" si="16"/>
      </c>
      <c r="M128" s="418">
        <f t="shared" si="17"/>
      </c>
      <c r="N128" s="419">
        <f t="shared" si="18"/>
      </c>
      <c r="Q128" s="447"/>
      <c r="R128" s="447"/>
    </row>
    <row r="129" spans="1:18" ht="16.5" thickBot="1">
      <c r="A129" s="356"/>
      <c r="B129" s="360"/>
      <c r="C129" s="360"/>
      <c r="D129" s="360"/>
      <c r="E129" s="360"/>
      <c r="F129" s="360"/>
      <c r="G129" s="360"/>
      <c r="H129" s="360"/>
      <c r="I129" s="622" t="s">
        <v>252</v>
      </c>
      <c r="J129" s="623"/>
      <c r="K129" s="433">
        <f>IF(ISBLANK(C115),"",SUM(K120:K128))</f>
        <v>1</v>
      </c>
      <c r="L129" s="434">
        <f>IF(ISBLANK(G115),"",SUM(L120:L128))</f>
        <v>15</v>
      </c>
      <c r="M129" s="435">
        <f>IF(ISBLANK(F120),"",SUM(M120:M128))</f>
        <v>0</v>
      </c>
      <c r="N129" s="436">
        <f>IF(ISBLANK(F120),"",SUM(N120:N128))</f>
        <v>5</v>
      </c>
      <c r="Q129" s="447"/>
      <c r="R129" s="447"/>
    </row>
    <row r="130" spans="1:18" ht="15">
      <c r="A130" s="356"/>
      <c r="B130" s="437" t="s">
        <v>253</v>
      </c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438"/>
      <c r="Q130" s="447"/>
      <c r="R130" s="447"/>
    </row>
    <row r="131" spans="1:18" ht="15">
      <c r="A131" s="356"/>
      <c r="B131" s="439" t="s">
        <v>254</v>
      </c>
      <c r="C131" s="439"/>
      <c r="D131" s="439" t="s">
        <v>255</v>
      </c>
      <c r="E131" s="359"/>
      <c r="F131" s="439"/>
      <c r="G131" s="439" t="s">
        <v>256</v>
      </c>
      <c r="H131" s="359"/>
      <c r="I131" s="439"/>
      <c r="J131" s="440" t="s">
        <v>257</v>
      </c>
      <c r="K131" s="361"/>
      <c r="L131" s="360"/>
      <c r="M131" s="360"/>
      <c r="N131" s="438"/>
      <c r="Q131" s="447"/>
      <c r="R131" s="447"/>
    </row>
    <row r="132" spans="1:18" ht="18.75" thickBot="1">
      <c r="A132" s="356"/>
      <c r="B132" s="360"/>
      <c r="C132" s="360"/>
      <c r="D132" s="360"/>
      <c r="E132" s="360"/>
      <c r="F132" s="360"/>
      <c r="G132" s="360"/>
      <c r="H132" s="360"/>
      <c r="I132" s="360"/>
      <c r="J132" s="624" t="str">
        <f>IF(M129=5,C114,IF(N129=5,G114,""))</f>
        <v>PT Espoo</v>
      </c>
      <c r="K132" s="625"/>
      <c r="L132" s="625"/>
      <c r="M132" s="625"/>
      <c r="N132" s="626"/>
      <c r="Q132" s="447"/>
      <c r="R132" s="447"/>
    </row>
    <row r="133" spans="1:18" ht="18.75" thickBot="1">
      <c r="A133" s="441"/>
      <c r="B133" s="442"/>
      <c r="C133" s="442"/>
      <c r="D133" s="442"/>
      <c r="E133" s="442"/>
      <c r="F133" s="442"/>
      <c r="G133" s="442"/>
      <c r="H133" s="442"/>
      <c r="I133" s="442"/>
      <c r="J133" s="443"/>
      <c r="K133" s="443"/>
      <c r="L133" s="443"/>
      <c r="M133" s="443"/>
      <c r="N133" s="444"/>
      <c r="Q133" s="447"/>
      <c r="R133" s="447"/>
    </row>
    <row r="134" spans="17:18" ht="15.75" thickTop="1">
      <c r="Q134" s="447"/>
      <c r="R134" s="447"/>
    </row>
    <row r="135" spans="17:18" ht="15.75" thickBot="1">
      <c r="Q135" s="447"/>
      <c r="R135" s="447"/>
    </row>
    <row r="136" spans="1:18" ht="16.5" thickTop="1">
      <c r="A136" s="352"/>
      <c r="B136" s="353"/>
      <c r="C136" s="354"/>
      <c r="D136" s="355"/>
      <c r="E136" s="355"/>
      <c r="F136" s="652" t="s">
        <v>219</v>
      </c>
      <c r="G136" s="653"/>
      <c r="H136" s="654" t="s">
        <v>126</v>
      </c>
      <c r="I136" s="655"/>
      <c r="J136" s="655"/>
      <c r="K136" s="655"/>
      <c r="L136" s="655"/>
      <c r="M136" s="655"/>
      <c r="N136" s="656"/>
      <c r="Q136" s="447"/>
      <c r="R136" s="447"/>
    </row>
    <row r="137" spans="1:18" ht="15.75">
      <c r="A137" s="356"/>
      <c r="B137" s="358"/>
      <c r="C137" s="359" t="s">
        <v>220</v>
      </c>
      <c r="D137" s="360"/>
      <c r="E137" s="360"/>
      <c r="F137" s="657" t="s">
        <v>221</v>
      </c>
      <c r="G137" s="658"/>
      <c r="H137" s="659" t="s">
        <v>4</v>
      </c>
      <c r="I137" s="660"/>
      <c r="J137" s="661"/>
      <c r="K137" s="643"/>
      <c r="L137" s="643"/>
      <c r="M137" s="643"/>
      <c r="N137" s="644"/>
      <c r="Q137" s="447"/>
      <c r="R137" s="447"/>
    </row>
    <row r="138" spans="1:18" ht="15.75">
      <c r="A138" s="356"/>
      <c r="B138" s="361"/>
      <c r="C138" s="358" t="s">
        <v>222</v>
      </c>
      <c r="D138" s="360"/>
      <c r="E138" s="360"/>
      <c r="F138" s="640" t="s">
        <v>223</v>
      </c>
      <c r="G138" s="641"/>
      <c r="H138" s="642" t="s">
        <v>265</v>
      </c>
      <c r="I138" s="643"/>
      <c r="J138" s="643"/>
      <c r="K138" s="642" t="s">
        <v>269</v>
      </c>
      <c r="L138" s="643"/>
      <c r="M138" s="643"/>
      <c r="N138" s="644"/>
      <c r="Q138" s="447"/>
      <c r="R138" s="447"/>
    </row>
    <row r="139" spans="1:18" ht="21" thickBot="1">
      <c r="A139" s="356"/>
      <c r="B139" s="362"/>
      <c r="D139" s="361"/>
      <c r="E139" s="360"/>
      <c r="F139" s="645" t="s">
        <v>226</v>
      </c>
      <c r="G139" s="646"/>
      <c r="H139" s="647">
        <v>40614</v>
      </c>
      <c r="I139" s="648"/>
      <c r="J139" s="648"/>
      <c r="K139" s="363" t="s">
        <v>227</v>
      </c>
      <c r="L139" s="649">
        <v>0.6458333333333334</v>
      </c>
      <c r="M139" s="650"/>
      <c r="N139" s="651"/>
      <c r="Q139" s="447"/>
      <c r="R139" s="447"/>
    </row>
    <row r="140" spans="1:18" ht="15.75" thickTop="1">
      <c r="A140" s="356"/>
      <c r="B140" s="361"/>
      <c r="C140" s="364"/>
      <c r="D140" s="360"/>
      <c r="E140" s="360"/>
      <c r="F140" s="360"/>
      <c r="G140" s="365"/>
      <c r="H140" s="366"/>
      <c r="I140" s="366"/>
      <c r="J140" s="367"/>
      <c r="K140" s="368"/>
      <c r="L140" s="368"/>
      <c r="M140" s="368"/>
      <c r="N140" s="369"/>
      <c r="Q140" s="447"/>
      <c r="R140" s="447"/>
    </row>
    <row r="141" spans="1:18" ht="16.5" thickBot="1">
      <c r="A141" s="370"/>
      <c r="B141" s="371" t="s">
        <v>205</v>
      </c>
      <c r="C141" s="631" t="s">
        <v>21</v>
      </c>
      <c r="D141" s="632"/>
      <c r="E141" s="372"/>
      <c r="F141" s="373" t="s">
        <v>205</v>
      </c>
      <c r="G141" s="633" t="s">
        <v>27</v>
      </c>
      <c r="H141" s="634"/>
      <c r="I141" s="634"/>
      <c r="J141" s="634"/>
      <c r="K141" s="634"/>
      <c r="L141" s="634"/>
      <c r="M141" s="634"/>
      <c r="N141" s="635"/>
      <c r="Q141" s="447"/>
      <c r="R141" s="447"/>
    </row>
    <row r="142" spans="1:18" ht="15">
      <c r="A142" s="370"/>
      <c r="B142" s="374" t="s">
        <v>228</v>
      </c>
      <c r="C142" s="636" t="s">
        <v>20</v>
      </c>
      <c r="D142" s="637" t="s">
        <v>20</v>
      </c>
      <c r="E142" s="375"/>
      <c r="F142" s="376" t="s">
        <v>229</v>
      </c>
      <c r="G142" s="636" t="s">
        <v>83</v>
      </c>
      <c r="H142" s="638" t="s">
        <v>83</v>
      </c>
      <c r="I142" s="638" t="s">
        <v>83</v>
      </c>
      <c r="J142" s="638" t="s">
        <v>83</v>
      </c>
      <c r="K142" s="638" t="s">
        <v>83</v>
      </c>
      <c r="L142" s="638" t="s">
        <v>83</v>
      </c>
      <c r="M142" s="638" t="s">
        <v>83</v>
      </c>
      <c r="N142" s="639" t="s">
        <v>83</v>
      </c>
      <c r="Q142" s="447"/>
      <c r="R142" s="447"/>
    </row>
    <row r="143" spans="1:18" ht="15">
      <c r="A143" s="370"/>
      <c r="B143" s="377" t="s">
        <v>230</v>
      </c>
      <c r="C143" s="627" t="s">
        <v>85</v>
      </c>
      <c r="D143" s="628" t="s">
        <v>85</v>
      </c>
      <c r="E143" s="375"/>
      <c r="F143" s="378" t="s">
        <v>231</v>
      </c>
      <c r="G143" s="627" t="s">
        <v>72</v>
      </c>
      <c r="H143" s="629" t="s">
        <v>72</v>
      </c>
      <c r="I143" s="629" t="s">
        <v>72</v>
      </c>
      <c r="J143" s="629" t="s">
        <v>72</v>
      </c>
      <c r="K143" s="629" t="s">
        <v>72</v>
      </c>
      <c r="L143" s="629" t="s">
        <v>72</v>
      </c>
      <c r="M143" s="629" t="s">
        <v>72</v>
      </c>
      <c r="N143" s="630" t="s">
        <v>72</v>
      </c>
      <c r="Q143" s="447"/>
      <c r="R143" s="447"/>
    </row>
    <row r="144" spans="1:18" ht="15">
      <c r="A144" s="356"/>
      <c r="B144" s="377" t="s">
        <v>233</v>
      </c>
      <c r="C144" s="627" t="s">
        <v>43</v>
      </c>
      <c r="D144" s="628" t="s">
        <v>43</v>
      </c>
      <c r="E144" s="375"/>
      <c r="F144" s="379" t="s">
        <v>234</v>
      </c>
      <c r="G144" s="627" t="s">
        <v>62</v>
      </c>
      <c r="H144" s="629" t="s">
        <v>62</v>
      </c>
      <c r="I144" s="629" t="s">
        <v>62</v>
      </c>
      <c r="J144" s="629" t="s">
        <v>62</v>
      </c>
      <c r="K144" s="629" t="s">
        <v>62</v>
      </c>
      <c r="L144" s="629" t="s">
        <v>62</v>
      </c>
      <c r="M144" s="629" t="s">
        <v>62</v>
      </c>
      <c r="N144" s="630" t="s">
        <v>62</v>
      </c>
      <c r="Q144" s="447"/>
      <c r="R144" s="447"/>
    </row>
    <row r="145" spans="1:18" ht="15.75">
      <c r="A145" s="356"/>
      <c r="B145" s="360"/>
      <c r="C145" s="360"/>
      <c r="D145" s="360"/>
      <c r="E145" s="360"/>
      <c r="F145" s="380" t="s">
        <v>235</v>
      </c>
      <c r="G145" s="364"/>
      <c r="H145" s="364"/>
      <c r="I145" s="364"/>
      <c r="J145" s="360"/>
      <c r="K145" s="360"/>
      <c r="L145" s="360"/>
      <c r="M145" s="381"/>
      <c r="N145" s="382"/>
      <c r="Q145" s="447"/>
      <c r="R145" s="447"/>
    </row>
    <row r="146" spans="1:18" ht="15.75" thickBot="1">
      <c r="A146" s="356"/>
      <c r="B146" s="383" t="s">
        <v>236</v>
      </c>
      <c r="C146" s="360"/>
      <c r="D146" s="360"/>
      <c r="E146" s="360"/>
      <c r="F146" s="384" t="s">
        <v>237</v>
      </c>
      <c r="G146" s="384" t="s">
        <v>238</v>
      </c>
      <c r="H146" s="384" t="s">
        <v>239</v>
      </c>
      <c r="I146" s="384" t="s">
        <v>240</v>
      </c>
      <c r="J146" s="384" t="s">
        <v>241</v>
      </c>
      <c r="K146" s="620" t="s">
        <v>36</v>
      </c>
      <c r="L146" s="621"/>
      <c r="M146" s="384" t="s">
        <v>242</v>
      </c>
      <c r="N146" s="385" t="s">
        <v>14</v>
      </c>
      <c r="Q146" s="447"/>
      <c r="R146" s="447"/>
    </row>
    <row r="147" spans="1:18" ht="15">
      <c r="A147" s="370"/>
      <c r="B147" s="386" t="s">
        <v>243</v>
      </c>
      <c r="C147" s="387" t="str">
        <f>IF(C142&gt;"",C142,"")</f>
        <v>Miikka O`Connor</v>
      </c>
      <c r="D147" s="387" t="str">
        <f>IF(G142&gt;"",G142,"")</f>
        <v>Henri Kuusjärvi</v>
      </c>
      <c r="E147" s="387"/>
      <c r="F147" s="388">
        <v>5</v>
      </c>
      <c r="G147" s="388">
        <v>2</v>
      </c>
      <c r="H147" s="389">
        <v>8</v>
      </c>
      <c r="I147" s="388"/>
      <c r="J147" s="388"/>
      <c r="K147" s="390">
        <f>IF(ISBLANK(F147),"",COUNTIF(F147:J147,"&gt;=0"))</f>
        <v>3</v>
      </c>
      <c r="L147" s="391">
        <f>IF(ISBLANK(F147),"",(IF(LEFT(F147,1)="-",1,0)+IF(LEFT(G147,1)="-",1,0)+IF(LEFT(H147,1)="-",1,0)+IF(LEFT(I147,1)="-",1,0)+IF(LEFT(J147,1)="-",1,0)))</f>
        <v>0</v>
      </c>
      <c r="M147" s="392">
        <f>IF(K147=3,1,"")</f>
        <v>1</v>
      </c>
      <c r="N147" s="393">
        <f>IF(L147=3,1,"")</f>
      </c>
      <c r="Q147" s="447"/>
      <c r="R147" s="447"/>
    </row>
    <row r="148" spans="1:18" ht="15">
      <c r="A148" s="370"/>
      <c r="B148" s="394" t="s">
        <v>244</v>
      </c>
      <c r="C148" s="395" t="str">
        <f>IF(C143&gt;"",C143,"")</f>
        <v>Frej Hewitt</v>
      </c>
      <c r="D148" s="395" t="str">
        <f>IF(G143&gt;"",G143,"")</f>
        <v>Asko Keinonen</v>
      </c>
      <c r="E148" s="395"/>
      <c r="F148" s="396">
        <v>-6</v>
      </c>
      <c r="G148" s="397">
        <v>-7</v>
      </c>
      <c r="H148" s="397">
        <v>-10</v>
      </c>
      <c r="I148" s="397"/>
      <c r="J148" s="397"/>
      <c r="K148" s="398">
        <f>IF(ISBLANK(F148),"",COUNTIF(F148:J148,"&gt;=0"))</f>
        <v>0</v>
      </c>
      <c r="L148" s="399">
        <f>IF(ISBLANK(F148),"",(IF(LEFT(F148,1)="-",1,0)+IF(LEFT(G148,1)="-",1,0)+IF(LEFT(H148,1)="-",1,0)+IF(LEFT(I148,1)="-",1,0)+IF(LEFT(J148,1)="-",1,0)))</f>
        <v>3</v>
      </c>
      <c r="M148" s="400">
        <f>IF(K148=3,1,"")</f>
      </c>
      <c r="N148" s="401">
        <f>IF(L148=3,1,"")</f>
        <v>1</v>
      </c>
      <c r="Q148" s="447"/>
      <c r="R148" s="447"/>
    </row>
    <row r="149" spans="1:18" ht="15.75" thickBot="1">
      <c r="A149" s="370"/>
      <c r="B149" s="402" t="s">
        <v>245</v>
      </c>
      <c r="C149" s="403" t="str">
        <f>IF(C144&gt;"",C144,"")</f>
        <v>Thomas Lundström</v>
      </c>
      <c r="D149" s="403" t="str">
        <f>IF(G144&gt;"",G144,"")</f>
        <v>Toni Pitkänen</v>
      </c>
      <c r="E149" s="403"/>
      <c r="F149" s="396">
        <v>5</v>
      </c>
      <c r="G149" s="404">
        <v>6</v>
      </c>
      <c r="H149" s="396">
        <v>9</v>
      </c>
      <c r="I149" s="396"/>
      <c r="J149" s="396"/>
      <c r="K149" s="398">
        <f aca="true" t="shared" si="19" ref="K149:K155">IF(ISBLANK(F149),"",COUNTIF(F149:J149,"&gt;=0"))</f>
        <v>3</v>
      </c>
      <c r="L149" s="405">
        <f aca="true" t="shared" si="20" ref="L149:L155">IF(ISBLANK(F149),"",(IF(LEFT(F149,1)="-",1,0)+IF(LEFT(G149,1)="-",1,0)+IF(LEFT(H149,1)="-",1,0)+IF(LEFT(I149,1)="-",1,0)+IF(LEFT(J149,1)="-",1,0)))</f>
        <v>0</v>
      </c>
      <c r="M149" s="406">
        <f aca="true" t="shared" si="21" ref="M149:M155">IF(K149=3,1,"")</f>
        <v>1</v>
      </c>
      <c r="N149" s="407">
        <f aca="true" t="shared" si="22" ref="N149:N155">IF(L149=3,1,"")</f>
      </c>
      <c r="Q149" s="447"/>
      <c r="R149" s="447"/>
    </row>
    <row r="150" spans="1:18" ht="15">
      <c r="A150" s="370"/>
      <c r="B150" s="408" t="s">
        <v>246</v>
      </c>
      <c r="C150" s="387" t="str">
        <f>IF(C143&gt;"",C143,"")</f>
        <v>Frej Hewitt</v>
      </c>
      <c r="D150" s="387" t="str">
        <f>IF(G142&gt;"",G142,"")</f>
        <v>Henri Kuusjärvi</v>
      </c>
      <c r="E150" s="409"/>
      <c r="F150" s="410">
        <v>-9</v>
      </c>
      <c r="G150" s="411">
        <v>-1</v>
      </c>
      <c r="H150" s="410">
        <v>-4</v>
      </c>
      <c r="I150" s="410"/>
      <c r="J150" s="410"/>
      <c r="K150" s="390">
        <f t="shared" si="19"/>
        <v>0</v>
      </c>
      <c r="L150" s="391">
        <f t="shared" si="20"/>
        <v>3</v>
      </c>
      <c r="M150" s="392">
        <f t="shared" si="21"/>
      </c>
      <c r="N150" s="393">
        <f t="shared" si="22"/>
        <v>1</v>
      </c>
      <c r="Q150" s="447"/>
      <c r="R150" s="447"/>
    </row>
    <row r="151" spans="1:18" ht="15">
      <c r="A151" s="370"/>
      <c r="B151" s="402" t="s">
        <v>247</v>
      </c>
      <c r="C151" s="395" t="str">
        <f>IF(C142&gt;"",C142,"")</f>
        <v>Miikka O`Connor</v>
      </c>
      <c r="D151" s="395" t="str">
        <f>IF(G144&gt;"",G144,"")</f>
        <v>Toni Pitkänen</v>
      </c>
      <c r="E151" s="403"/>
      <c r="F151" s="396">
        <v>6</v>
      </c>
      <c r="G151" s="404">
        <v>10</v>
      </c>
      <c r="H151" s="396">
        <v>2</v>
      </c>
      <c r="I151" s="396"/>
      <c r="J151" s="396"/>
      <c r="K151" s="398">
        <f t="shared" si="19"/>
        <v>3</v>
      </c>
      <c r="L151" s="399">
        <f t="shared" si="20"/>
        <v>0</v>
      </c>
      <c r="M151" s="400">
        <f t="shared" si="21"/>
        <v>1</v>
      </c>
      <c r="N151" s="401">
        <f t="shared" si="22"/>
      </c>
      <c r="Q151" s="447"/>
      <c r="R151" s="447"/>
    </row>
    <row r="152" spans="1:18" ht="15.75" thickBot="1">
      <c r="A152" s="370"/>
      <c r="B152" s="412" t="s">
        <v>248</v>
      </c>
      <c r="C152" s="413" t="str">
        <f>IF(C144&gt;"",C144,"")</f>
        <v>Thomas Lundström</v>
      </c>
      <c r="D152" s="413" t="str">
        <f>IF(G143&gt;"",G143,"")</f>
        <v>Asko Keinonen</v>
      </c>
      <c r="E152" s="413"/>
      <c r="F152" s="414">
        <v>5</v>
      </c>
      <c r="G152" s="415">
        <v>2</v>
      </c>
      <c r="H152" s="414">
        <v>4</v>
      </c>
      <c r="I152" s="414"/>
      <c r="J152" s="414"/>
      <c r="K152" s="416">
        <f t="shared" si="19"/>
        <v>3</v>
      </c>
      <c r="L152" s="417">
        <f t="shared" si="20"/>
        <v>0</v>
      </c>
      <c r="M152" s="418">
        <f t="shared" si="21"/>
        <v>1</v>
      </c>
      <c r="N152" s="419">
        <f t="shared" si="22"/>
      </c>
      <c r="Q152" s="447"/>
      <c r="R152" s="447"/>
    </row>
    <row r="153" spans="1:18" ht="15">
      <c r="A153" s="370"/>
      <c r="B153" s="420" t="s">
        <v>249</v>
      </c>
      <c r="C153" s="421" t="str">
        <f>IF(C143&gt;"",C143,"")</f>
        <v>Frej Hewitt</v>
      </c>
      <c r="D153" s="421" t="str">
        <f>IF(G144&gt;"",G144,"")</f>
        <v>Toni Pitkänen</v>
      </c>
      <c r="E153" s="422"/>
      <c r="F153" s="423">
        <v>-5</v>
      </c>
      <c r="G153" s="423">
        <v>-3</v>
      </c>
      <c r="H153" s="423">
        <v>-4</v>
      </c>
      <c r="I153" s="423"/>
      <c r="J153" s="424"/>
      <c r="K153" s="425">
        <f t="shared" si="19"/>
        <v>0</v>
      </c>
      <c r="L153" s="426">
        <f t="shared" si="20"/>
        <v>3</v>
      </c>
      <c r="M153" s="427">
        <f t="shared" si="21"/>
      </c>
      <c r="N153" s="428">
        <f t="shared" si="22"/>
        <v>1</v>
      </c>
      <c r="Q153" s="447"/>
      <c r="R153" s="447"/>
    </row>
    <row r="154" spans="1:18" ht="15">
      <c r="A154" s="370"/>
      <c r="B154" s="394" t="s">
        <v>250</v>
      </c>
      <c r="C154" s="395" t="str">
        <f>IF(C144&gt;"",C144,"")</f>
        <v>Thomas Lundström</v>
      </c>
      <c r="D154" s="395" t="str">
        <f>IF(G142&gt;"",G142,"")</f>
        <v>Henri Kuusjärvi</v>
      </c>
      <c r="E154" s="429"/>
      <c r="F154" s="423">
        <v>4</v>
      </c>
      <c r="G154" s="397">
        <v>8</v>
      </c>
      <c r="H154" s="397">
        <v>4</v>
      </c>
      <c r="I154" s="397"/>
      <c r="J154" s="430"/>
      <c r="K154" s="398">
        <f t="shared" si="19"/>
        <v>3</v>
      </c>
      <c r="L154" s="399">
        <f t="shared" si="20"/>
        <v>0</v>
      </c>
      <c r="M154" s="400">
        <f t="shared" si="21"/>
        <v>1</v>
      </c>
      <c r="N154" s="401">
        <f t="shared" si="22"/>
      </c>
      <c r="Q154" s="447"/>
      <c r="R154" s="447"/>
    </row>
    <row r="155" spans="1:18" ht="15.75" thickBot="1">
      <c r="A155" s="370"/>
      <c r="B155" s="412" t="s">
        <v>251</v>
      </c>
      <c r="C155" s="413" t="str">
        <f>IF(C142&gt;"",C142,"")</f>
        <v>Miikka O`Connor</v>
      </c>
      <c r="D155" s="413" t="str">
        <f>IF(G143&gt;"",G143,"")</f>
        <v>Asko Keinonen</v>
      </c>
      <c r="E155" s="431"/>
      <c r="F155" s="432"/>
      <c r="G155" s="414"/>
      <c r="H155" s="432"/>
      <c r="I155" s="414"/>
      <c r="J155" s="414"/>
      <c r="K155" s="416">
        <f t="shared" si="19"/>
      </c>
      <c r="L155" s="417">
        <f t="shared" si="20"/>
      </c>
      <c r="M155" s="418">
        <f t="shared" si="21"/>
      </c>
      <c r="N155" s="419">
        <f t="shared" si="22"/>
      </c>
      <c r="Q155" s="447"/>
      <c r="R155" s="447"/>
    </row>
    <row r="156" spans="1:18" ht="16.5" thickBot="1">
      <c r="A156" s="356"/>
      <c r="B156" s="360"/>
      <c r="C156" s="360"/>
      <c r="D156" s="360"/>
      <c r="E156" s="360"/>
      <c r="F156" s="360"/>
      <c r="G156" s="360"/>
      <c r="H156" s="360"/>
      <c r="I156" s="622" t="s">
        <v>252</v>
      </c>
      <c r="J156" s="623"/>
      <c r="K156" s="433">
        <f>IF(ISBLANK(C142),"",SUM(K147:K155))</f>
        <v>15</v>
      </c>
      <c r="L156" s="434">
        <f>IF(ISBLANK(G142),"",SUM(L147:L155))</f>
        <v>9</v>
      </c>
      <c r="M156" s="435">
        <f>IF(ISBLANK(F147),"",SUM(M147:M155))</f>
        <v>5</v>
      </c>
      <c r="N156" s="436">
        <f>IF(ISBLANK(F147),"",SUM(N147:N155))</f>
        <v>3</v>
      </c>
      <c r="Q156" s="447"/>
      <c r="R156" s="447"/>
    </row>
    <row r="157" spans="1:14" ht="15">
      <c r="A157" s="356"/>
      <c r="B157" s="437" t="s">
        <v>253</v>
      </c>
      <c r="C157" s="360"/>
      <c r="D157" s="360"/>
      <c r="E157" s="360"/>
      <c r="F157" s="360"/>
      <c r="G157" s="360"/>
      <c r="H157" s="360"/>
      <c r="I157" s="360"/>
      <c r="J157" s="360"/>
      <c r="K157" s="360"/>
      <c r="L157" s="360"/>
      <c r="M157" s="360"/>
      <c r="N157" s="438"/>
    </row>
    <row r="158" spans="1:14" ht="15">
      <c r="A158" s="356"/>
      <c r="B158" s="439" t="s">
        <v>254</v>
      </c>
      <c r="C158" s="439"/>
      <c r="D158" s="439" t="s">
        <v>255</v>
      </c>
      <c r="E158" s="359"/>
      <c r="F158" s="439"/>
      <c r="G158" s="439" t="s">
        <v>256</v>
      </c>
      <c r="H158" s="359"/>
      <c r="I158" s="439"/>
      <c r="J158" s="440" t="s">
        <v>257</v>
      </c>
      <c r="K158" s="361"/>
      <c r="L158" s="360"/>
      <c r="M158" s="360"/>
      <c r="N158" s="438"/>
    </row>
    <row r="159" spans="1:14" ht="18.75" thickBot="1">
      <c r="A159" s="356"/>
      <c r="B159" s="360"/>
      <c r="C159" s="360"/>
      <c r="D159" s="360"/>
      <c r="E159" s="360"/>
      <c r="F159" s="360"/>
      <c r="G159" s="360"/>
      <c r="H159" s="360"/>
      <c r="I159" s="360"/>
      <c r="J159" s="624" t="str">
        <f>IF(M156=5,C141,IF(N156=5,G141,""))</f>
        <v>MBF</v>
      </c>
      <c r="K159" s="625"/>
      <c r="L159" s="625"/>
      <c r="M159" s="625"/>
      <c r="N159" s="626"/>
    </row>
    <row r="160" spans="1:14" ht="18.75" thickBot="1">
      <c r="A160" s="441"/>
      <c r="B160" s="442"/>
      <c r="C160" s="442"/>
      <c r="D160" s="442"/>
      <c r="E160" s="442"/>
      <c r="F160" s="442"/>
      <c r="G160" s="442"/>
      <c r="H160" s="442"/>
      <c r="I160" s="442"/>
      <c r="J160" s="443"/>
      <c r="K160" s="443"/>
      <c r="L160" s="443"/>
      <c r="M160" s="443"/>
      <c r="N160" s="444"/>
    </row>
    <row r="161" ht="15.75" thickTop="1"/>
    <row r="162" ht="15.75" thickBot="1"/>
    <row r="163" spans="1:14" ht="16.5" thickTop="1">
      <c r="A163" s="352"/>
      <c r="B163" s="353"/>
      <c r="C163" s="354"/>
      <c r="D163" s="355"/>
      <c r="E163" s="355"/>
      <c r="F163" s="652" t="s">
        <v>219</v>
      </c>
      <c r="G163" s="653"/>
      <c r="H163" s="654" t="s">
        <v>126</v>
      </c>
      <c r="I163" s="655"/>
      <c r="J163" s="655"/>
      <c r="K163" s="655"/>
      <c r="L163" s="655"/>
      <c r="M163" s="655"/>
      <c r="N163" s="656"/>
    </row>
    <row r="164" spans="1:14" ht="15.75">
      <c r="A164" s="356"/>
      <c r="B164" s="358"/>
      <c r="C164" s="359" t="s">
        <v>220</v>
      </c>
      <c r="D164" s="360"/>
      <c r="E164" s="360"/>
      <c r="F164" s="657" t="s">
        <v>221</v>
      </c>
      <c r="G164" s="658"/>
      <c r="H164" s="659" t="s">
        <v>4</v>
      </c>
      <c r="I164" s="660"/>
      <c r="J164" s="661"/>
      <c r="K164" s="643"/>
      <c r="L164" s="643"/>
      <c r="M164" s="643"/>
      <c r="N164" s="644"/>
    </row>
    <row r="165" spans="1:14" ht="15.75">
      <c r="A165" s="356"/>
      <c r="B165" s="361"/>
      <c r="C165" s="358" t="s">
        <v>222</v>
      </c>
      <c r="D165" s="360"/>
      <c r="E165" s="360"/>
      <c r="F165" s="640" t="s">
        <v>223</v>
      </c>
      <c r="G165" s="641"/>
      <c r="H165" s="642" t="s">
        <v>265</v>
      </c>
      <c r="I165" s="643"/>
      <c r="J165" s="643"/>
      <c r="K165" s="642" t="s">
        <v>269</v>
      </c>
      <c r="L165" s="643"/>
      <c r="M165" s="643"/>
      <c r="N165" s="644"/>
    </row>
    <row r="166" spans="1:14" ht="21" thickBot="1">
      <c r="A166" s="356"/>
      <c r="B166" s="362"/>
      <c r="D166" s="361"/>
      <c r="E166" s="360"/>
      <c r="F166" s="645" t="s">
        <v>226</v>
      </c>
      <c r="G166" s="646"/>
      <c r="H166" s="647">
        <v>40614</v>
      </c>
      <c r="I166" s="648"/>
      <c r="J166" s="648"/>
      <c r="K166" s="363" t="s">
        <v>227</v>
      </c>
      <c r="L166" s="649">
        <v>0.6458333333333334</v>
      </c>
      <c r="M166" s="650"/>
      <c r="N166" s="651"/>
    </row>
    <row r="167" spans="1:18" ht="15.75" thickTop="1">
      <c r="A167" s="356"/>
      <c r="B167" s="361"/>
      <c r="C167" s="364"/>
      <c r="D167" s="360"/>
      <c r="E167" s="360"/>
      <c r="F167" s="360"/>
      <c r="G167" s="365"/>
      <c r="H167" s="366"/>
      <c r="I167" s="366"/>
      <c r="J167" s="367"/>
      <c r="K167" s="368"/>
      <c r="L167" s="368"/>
      <c r="M167" s="368"/>
      <c r="N167" s="369"/>
      <c r="Q167" s="447"/>
      <c r="R167" s="447"/>
    </row>
    <row r="168" spans="1:18" ht="16.5" thickBot="1">
      <c r="A168" s="370"/>
      <c r="B168" s="371" t="s">
        <v>205</v>
      </c>
      <c r="C168" s="631" t="s">
        <v>213</v>
      </c>
      <c r="D168" s="632"/>
      <c r="E168" s="372"/>
      <c r="F168" s="373" t="s">
        <v>205</v>
      </c>
      <c r="G168" s="633" t="s">
        <v>4</v>
      </c>
      <c r="H168" s="634"/>
      <c r="I168" s="634"/>
      <c r="J168" s="634"/>
      <c r="K168" s="634"/>
      <c r="L168" s="634"/>
      <c r="M168" s="634"/>
      <c r="N168" s="635"/>
      <c r="Q168" s="447"/>
      <c r="R168" s="447"/>
    </row>
    <row r="169" spans="1:18" ht="15">
      <c r="A169" s="370"/>
      <c r="B169" s="374" t="s">
        <v>228</v>
      </c>
      <c r="C169" s="636" t="s">
        <v>232</v>
      </c>
      <c r="D169" s="637" t="s">
        <v>60</v>
      </c>
      <c r="E169" s="375"/>
      <c r="F169" s="376" t="s">
        <v>229</v>
      </c>
      <c r="G169" s="636" t="s">
        <v>65</v>
      </c>
      <c r="H169" s="638" t="s">
        <v>65</v>
      </c>
      <c r="I169" s="638" t="s">
        <v>65</v>
      </c>
      <c r="J169" s="638" t="s">
        <v>65</v>
      </c>
      <c r="K169" s="638" t="s">
        <v>65</v>
      </c>
      <c r="L169" s="638" t="s">
        <v>65</v>
      </c>
      <c r="M169" s="638" t="s">
        <v>65</v>
      </c>
      <c r="N169" s="639" t="s">
        <v>65</v>
      </c>
      <c r="Q169" s="447"/>
      <c r="R169" s="447"/>
    </row>
    <row r="170" spans="1:18" ht="15">
      <c r="A170" s="370"/>
      <c r="B170" s="377" t="s">
        <v>230</v>
      </c>
      <c r="C170" s="627" t="s">
        <v>60</v>
      </c>
      <c r="D170" s="628" t="s">
        <v>60</v>
      </c>
      <c r="E170" s="375"/>
      <c r="F170" s="378" t="s">
        <v>231</v>
      </c>
      <c r="G170" s="627" t="s">
        <v>82</v>
      </c>
      <c r="H170" s="629" t="s">
        <v>82</v>
      </c>
      <c r="I170" s="629" t="s">
        <v>82</v>
      </c>
      <c r="J170" s="629" t="s">
        <v>82</v>
      </c>
      <c r="K170" s="629" t="s">
        <v>82</v>
      </c>
      <c r="L170" s="629" t="s">
        <v>82</v>
      </c>
      <c r="M170" s="629" t="s">
        <v>82</v>
      </c>
      <c r="N170" s="630" t="s">
        <v>82</v>
      </c>
      <c r="Q170" s="447"/>
      <c r="R170" s="447"/>
    </row>
    <row r="171" spans="1:18" ht="15">
      <c r="A171" s="356"/>
      <c r="B171" s="377" t="s">
        <v>233</v>
      </c>
      <c r="C171" s="627" t="s">
        <v>70</v>
      </c>
      <c r="D171" s="628" t="s">
        <v>70</v>
      </c>
      <c r="E171" s="375"/>
      <c r="F171" s="379" t="s">
        <v>234</v>
      </c>
      <c r="G171" s="627" t="s">
        <v>58</v>
      </c>
      <c r="H171" s="629" t="s">
        <v>58</v>
      </c>
      <c r="I171" s="629" t="s">
        <v>58</v>
      </c>
      <c r="J171" s="629" t="s">
        <v>58</v>
      </c>
      <c r="K171" s="629" t="s">
        <v>58</v>
      </c>
      <c r="L171" s="629" t="s">
        <v>58</v>
      </c>
      <c r="M171" s="629" t="s">
        <v>58</v>
      </c>
      <c r="N171" s="630" t="s">
        <v>58</v>
      </c>
      <c r="Q171" s="447"/>
      <c r="R171" s="447"/>
    </row>
    <row r="172" spans="1:18" ht="15.75">
      <c r="A172" s="356"/>
      <c r="B172" s="360"/>
      <c r="C172" s="360"/>
      <c r="D172" s="360"/>
      <c r="E172" s="360"/>
      <c r="F172" s="380" t="s">
        <v>235</v>
      </c>
      <c r="G172" s="364"/>
      <c r="H172" s="364"/>
      <c r="I172" s="364"/>
      <c r="J172" s="360"/>
      <c r="K172" s="360"/>
      <c r="L172" s="360"/>
      <c r="M172" s="381"/>
      <c r="N172" s="382"/>
      <c r="Q172" s="447"/>
      <c r="R172" s="447"/>
    </row>
    <row r="173" spans="1:18" ht="15.75" thickBot="1">
      <c r="A173" s="356"/>
      <c r="B173" s="383" t="s">
        <v>236</v>
      </c>
      <c r="C173" s="360"/>
      <c r="D173" s="360"/>
      <c r="E173" s="360"/>
      <c r="F173" s="384" t="s">
        <v>237</v>
      </c>
      <c r="G173" s="384" t="s">
        <v>238</v>
      </c>
      <c r="H173" s="384" t="s">
        <v>239</v>
      </c>
      <c r="I173" s="384" t="s">
        <v>240</v>
      </c>
      <c r="J173" s="384" t="s">
        <v>241</v>
      </c>
      <c r="K173" s="620" t="s">
        <v>36</v>
      </c>
      <c r="L173" s="621"/>
      <c r="M173" s="384" t="s">
        <v>242</v>
      </c>
      <c r="N173" s="385" t="s">
        <v>14</v>
      </c>
      <c r="Q173" s="447"/>
      <c r="R173" s="447"/>
    </row>
    <row r="174" spans="1:18" ht="15">
      <c r="A174" s="370"/>
      <c r="B174" s="386" t="s">
        <v>243</v>
      </c>
      <c r="C174" s="387" t="str">
        <f>IF(C169&gt;"",C169,"")</f>
        <v>Johan Nyberg</v>
      </c>
      <c r="D174" s="387" t="str">
        <f>IF(G169&gt;"",G169,"")</f>
        <v>Aleksi Mustonen</v>
      </c>
      <c r="E174" s="387"/>
      <c r="F174" s="388" t="s">
        <v>270</v>
      </c>
      <c r="G174" s="388"/>
      <c r="H174" s="389"/>
      <c r="I174" s="388"/>
      <c r="J174" s="388"/>
      <c r="K174" s="390">
        <v>3</v>
      </c>
      <c r="L174" s="391">
        <f>IF(ISBLANK(F174),"",(IF(LEFT(F174,1)="-",1,0)+IF(LEFT(G174,1)="-",1,0)+IF(LEFT(H174,1)="-",1,0)+IF(LEFT(I174,1)="-",1,0)+IF(LEFT(J174,1)="-",1,0)))</f>
        <v>0</v>
      </c>
      <c r="M174" s="392">
        <f>IF(K174=3,1,"")</f>
        <v>1</v>
      </c>
      <c r="N174" s="393">
        <f>IF(L174=3,1,"")</f>
      </c>
      <c r="Q174" s="447"/>
      <c r="R174" s="447"/>
    </row>
    <row r="175" spans="1:18" ht="15">
      <c r="A175" s="370"/>
      <c r="B175" s="394" t="s">
        <v>244</v>
      </c>
      <c r="C175" s="395" t="str">
        <f>IF(C170&gt;"",C170,"")</f>
        <v>Jan Nyberg</v>
      </c>
      <c r="D175" s="395" t="str">
        <f>IF(G170&gt;"",G170,"")</f>
        <v>Jussi Mäkelä</v>
      </c>
      <c r="E175" s="395"/>
      <c r="F175" s="396">
        <v>6</v>
      </c>
      <c r="G175" s="397">
        <v>9</v>
      </c>
      <c r="H175" s="397">
        <v>6</v>
      </c>
      <c r="I175" s="397"/>
      <c r="J175" s="397"/>
      <c r="K175" s="398">
        <f>IF(ISBLANK(F175),"",COUNTIF(F175:J175,"&gt;=0"))</f>
        <v>3</v>
      </c>
      <c r="L175" s="399">
        <f>IF(ISBLANK(F175),"",(IF(LEFT(F175,1)="-",1,0)+IF(LEFT(G175,1)="-",1,0)+IF(LEFT(H175,1)="-",1,0)+IF(LEFT(I175,1)="-",1,0)+IF(LEFT(J175,1)="-",1,0)))</f>
        <v>0</v>
      </c>
      <c r="M175" s="400">
        <f>IF(K175=3,1,"")</f>
        <v>1</v>
      </c>
      <c r="N175" s="401">
        <f>IF(L175=3,1,"")</f>
      </c>
      <c r="Q175" s="447"/>
      <c r="R175" s="447"/>
    </row>
    <row r="176" spans="1:18" ht="15.75" thickBot="1">
      <c r="A176" s="370"/>
      <c r="B176" s="402" t="s">
        <v>245</v>
      </c>
      <c r="C176" s="403" t="str">
        <f>IF(C171&gt;"",C171,"")</f>
        <v>Mikhail Kantonistov</v>
      </c>
      <c r="D176" s="403" t="str">
        <f>IF(G171&gt;"",G171,"")</f>
        <v>Kimi Kivelä</v>
      </c>
      <c r="E176" s="403"/>
      <c r="F176" s="396">
        <v>1</v>
      </c>
      <c r="G176" s="404">
        <v>5</v>
      </c>
      <c r="H176" s="396">
        <v>5</v>
      </c>
      <c r="I176" s="396"/>
      <c r="J176" s="396"/>
      <c r="K176" s="398">
        <f aca="true" t="shared" si="23" ref="K176:K182">IF(ISBLANK(F176),"",COUNTIF(F176:J176,"&gt;=0"))</f>
        <v>3</v>
      </c>
      <c r="L176" s="405">
        <f aca="true" t="shared" si="24" ref="L176:L182">IF(ISBLANK(F176),"",(IF(LEFT(F176,1)="-",1,0)+IF(LEFT(G176,1)="-",1,0)+IF(LEFT(H176,1)="-",1,0)+IF(LEFT(I176,1)="-",1,0)+IF(LEFT(J176,1)="-",1,0)))</f>
        <v>0</v>
      </c>
      <c r="M176" s="406">
        <f aca="true" t="shared" si="25" ref="M176:M182">IF(K176=3,1,"")</f>
        <v>1</v>
      </c>
      <c r="N176" s="407">
        <f aca="true" t="shared" si="26" ref="N176:N182">IF(L176=3,1,"")</f>
      </c>
      <c r="Q176" s="447"/>
      <c r="R176" s="447"/>
    </row>
    <row r="177" spans="1:18" ht="15">
      <c r="A177" s="370"/>
      <c r="B177" s="408" t="s">
        <v>246</v>
      </c>
      <c r="C177" s="387" t="str">
        <f>IF(C170&gt;"",C170,"")</f>
        <v>Jan Nyberg</v>
      </c>
      <c r="D177" s="387" t="str">
        <f>IF(G169&gt;"",G169,"")</f>
        <v>Aleksi Mustonen</v>
      </c>
      <c r="E177" s="409"/>
      <c r="F177" s="410" t="s">
        <v>217</v>
      </c>
      <c r="G177" s="411"/>
      <c r="H177" s="410"/>
      <c r="I177" s="410"/>
      <c r="J177" s="410"/>
      <c r="K177" s="390">
        <v>3</v>
      </c>
      <c r="L177" s="391">
        <f t="shared" si="24"/>
        <v>0</v>
      </c>
      <c r="M177" s="392">
        <f t="shared" si="25"/>
        <v>1</v>
      </c>
      <c r="N177" s="393">
        <f t="shared" si="26"/>
      </c>
      <c r="Q177" s="447"/>
      <c r="R177" s="447"/>
    </row>
    <row r="178" spans="1:18" ht="15">
      <c r="A178" s="370"/>
      <c r="B178" s="402" t="s">
        <v>247</v>
      </c>
      <c r="C178" s="395" t="str">
        <f>IF(C169&gt;"",C169,"")</f>
        <v>Johan Nyberg</v>
      </c>
      <c r="D178" s="395" t="str">
        <f>IF(G171&gt;"",G171,"")</f>
        <v>Kimi Kivelä</v>
      </c>
      <c r="E178" s="403"/>
      <c r="F178" s="396">
        <v>-8</v>
      </c>
      <c r="G178" s="404">
        <v>-11</v>
      </c>
      <c r="H178" s="396">
        <v>-8</v>
      </c>
      <c r="I178" s="396"/>
      <c r="J178" s="396"/>
      <c r="K178" s="398">
        <f t="shared" si="23"/>
        <v>0</v>
      </c>
      <c r="L178" s="399">
        <f t="shared" si="24"/>
        <v>3</v>
      </c>
      <c r="M178" s="400">
        <f t="shared" si="25"/>
      </c>
      <c r="N178" s="401">
        <f t="shared" si="26"/>
        <v>1</v>
      </c>
      <c r="Q178" s="447"/>
      <c r="R178" s="447"/>
    </row>
    <row r="179" spans="1:18" ht="15.75" thickBot="1">
      <c r="A179" s="370"/>
      <c r="B179" s="412" t="s">
        <v>248</v>
      </c>
      <c r="C179" s="413" t="str">
        <f>IF(C171&gt;"",C171,"")</f>
        <v>Mikhail Kantonistov</v>
      </c>
      <c r="D179" s="413" t="str">
        <f>IF(G170&gt;"",G170,"")</f>
        <v>Jussi Mäkelä</v>
      </c>
      <c r="E179" s="413"/>
      <c r="F179" s="414">
        <v>2</v>
      </c>
      <c r="G179" s="415">
        <v>4</v>
      </c>
      <c r="H179" s="414">
        <v>4</v>
      </c>
      <c r="I179" s="414"/>
      <c r="J179" s="414"/>
      <c r="K179" s="416">
        <f t="shared" si="23"/>
        <v>3</v>
      </c>
      <c r="L179" s="417">
        <f t="shared" si="24"/>
        <v>0</v>
      </c>
      <c r="M179" s="418">
        <f t="shared" si="25"/>
        <v>1</v>
      </c>
      <c r="N179" s="419">
        <f t="shared" si="26"/>
      </c>
      <c r="Q179" s="447"/>
      <c r="R179" s="447"/>
    </row>
    <row r="180" spans="1:18" ht="15">
      <c r="A180" s="370"/>
      <c r="B180" s="420" t="s">
        <v>249</v>
      </c>
      <c r="C180" s="421" t="str">
        <f>IF(C170&gt;"",C170,"")</f>
        <v>Jan Nyberg</v>
      </c>
      <c r="D180" s="421" t="str">
        <f>IF(G171&gt;"",G171,"")</f>
        <v>Kimi Kivelä</v>
      </c>
      <c r="E180" s="422"/>
      <c r="F180" s="423"/>
      <c r="G180" s="423"/>
      <c r="H180" s="423"/>
      <c r="I180" s="423"/>
      <c r="J180" s="424"/>
      <c r="K180" s="425">
        <f t="shared" si="23"/>
      </c>
      <c r="L180" s="426">
        <f t="shared" si="24"/>
      </c>
      <c r="M180" s="427">
        <f t="shared" si="25"/>
      </c>
      <c r="N180" s="428">
        <f t="shared" si="26"/>
      </c>
      <c r="Q180" s="447"/>
      <c r="R180" s="447"/>
    </row>
    <row r="181" spans="1:18" ht="15">
      <c r="A181" s="370"/>
      <c r="B181" s="394" t="s">
        <v>250</v>
      </c>
      <c r="C181" s="395" t="str">
        <f>IF(C171&gt;"",C171,"")</f>
        <v>Mikhail Kantonistov</v>
      </c>
      <c r="D181" s="395" t="str">
        <f>IF(G169&gt;"",G169,"")</f>
        <v>Aleksi Mustonen</v>
      </c>
      <c r="E181" s="429"/>
      <c r="F181" s="423"/>
      <c r="G181" s="397"/>
      <c r="H181" s="397"/>
      <c r="I181" s="397"/>
      <c r="J181" s="430"/>
      <c r="K181" s="398">
        <f t="shared" si="23"/>
      </c>
      <c r="L181" s="399">
        <f t="shared" si="24"/>
      </c>
      <c r="M181" s="400">
        <f t="shared" si="25"/>
      </c>
      <c r="N181" s="401">
        <f t="shared" si="26"/>
      </c>
      <c r="Q181" s="447"/>
      <c r="R181" s="447"/>
    </row>
    <row r="182" spans="1:18" ht="15.75" thickBot="1">
      <c r="A182" s="370"/>
      <c r="B182" s="412" t="s">
        <v>251</v>
      </c>
      <c r="C182" s="413" t="str">
        <f>IF(C169&gt;"",C169,"")</f>
        <v>Johan Nyberg</v>
      </c>
      <c r="D182" s="413" t="str">
        <f>IF(G170&gt;"",G170,"")</f>
        <v>Jussi Mäkelä</v>
      </c>
      <c r="E182" s="431"/>
      <c r="F182" s="432"/>
      <c r="G182" s="414"/>
      <c r="H182" s="432"/>
      <c r="I182" s="414"/>
      <c r="J182" s="414"/>
      <c r="K182" s="416">
        <f t="shared" si="23"/>
      </c>
      <c r="L182" s="417">
        <f t="shared" si="24"/>
      </c>
      <c r="M182" s="418">
        <f t="shared" si="25"/>
      </c>
      <c r="N182" s="419">
        <f t="shared" si="26"/>
      </c>
      <c r="Q182" s="447"/>
      <c r="R182" s="447"/>
    </row>
    <row r="183" spans="1:18" ht="16.5" thickBot="1">
      <c r="A183" s="356"/>
      <c r="B183" s="360"/>
      <c r="C183" s="360"/>
      <c r="D183" s="360"/>
      <c r="E183" s="360"/>
      <c r="F183" s="360"/>
      <c r="G183" s="360"/>
      <c r="H183" s="360"/>
      <c r="I183" s="622" t="s">
        <v>252</v>
      </c>
      <c r="J183" s="623"/>
      <c r="K183" s="433">
        <f>IF(ISBLANK(C169),"",SUM(K174:K182))</f>
        <v>15</v>
      </c>
      <c r="L183" s="434">
        <f>IF(ISBLANK(G169),"",SUM(L174:L182))</f>
        <v>3</v>
      </c>
      <c r="M183" s="435">
        <f>IF(ISBLANK(F174),"",SUM(M174:M182))</f>
        <v>5</v>
      </c>
      <c r="N183" s="436">
        <f>IF(ISBLANK(F174),"",SUM(N174:N182))</f>
        <v>1</v>
      </c>
      <c r="Q183" s="447"/>
      <c r="R183" s="447"/>
    </row>
    <row r="184" spans="1:18" ht="15">
      <c r="A184" s="356"/>
      <c r="B184" s="437" t="s">
        <v>253</v>
      </c>
      <c r="C184" s="360"/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438"/>
      <c r="Q184" s="447"/>
      <c r="R184" s="447"/>
    </row>
    <row r="185" spans="1:18" ht="15">
      <c r="A185" s="356"/>
      <c r="B185" s="439" t="s">
        <v>254</v>
      </c>
      <c r="C185" s="439"/>
      <c r="D185" s="439" t="s">
        <v>255</v>
      </c>
      <c r="E185" s="359"/>
      <c r="F185" s="439"/>
      <c r="G185" s="439" t="s">
        <v>256</v>
      </c>
      <c r="H185" s="359"/>
      <c r="I185" s="439"/>
      <c r="J185" s="440" t="s">
        <v>257</v>
      </c>
      <c r="K185" s="361"/>
      <c r="L185" s="360"/>
      <c r="M185" s="360"/>
      <c r="N185" s="438"/>
      <c r="Q185" s="447"/>
      <c r="R185" s="447"/>
    </row>
    <row r="186" spans="1:18" ht="18.75" thickBot="1">
      <c r="A186" s="356"/>
      <c r="B186" s="360"/>
      <c r="C186" s="360"/>
      <c r="D186" s="360"/>
      <c r="E186" s="360"/>
      <c r="F186" s="360"/>
      <c r="G186" s="360"/>
      <c r="H186" s="360"/>
      <c r="I186" s="360"/>
      <c r="J186" s="624" t="str">
        <f>IF(M183=5,C168,IF(N183=5,G168,""))</f>
        <v>Pt Espoo</v>
      </c>
      <c r="K186" s="625"/>
      <c r="L186" s="625"/>
      <c r="M186" s="625"/>
      <c r="N186" s="626"/>
      <c r="Q186" s="447"/>
      <c r="R186" s="447"/>
    </row>
    <row r="187" spans="1:18" ht="18.75" thickBot="1">
      <c r="A187" s="441"/>
      <c r="B187" s="442"/>
      <c r="C187" s="442"/>
      <c r="D187" s="442"/>
      <c r="E187" s="442"/>
      <c r="F187" s="442"/>
      <c r="G187" s="442"/>
      <c r="H187" s="442"/>
      <c r="I187" s="442"/>
      <c r="J187" s="443"/>
      <c r="K187" s="443"/>
      <c r="L187" s="443"/>
      <c r="M187" s="443"/>
      <c r="N187" s="444"/>
      <c r="Q187" s="447"/>
      <c r="R187" s="447"/>
    </row>
    <row r="188" spans="17:18" ht="15.75" thickTop="1">
      <c r="Q188" s="447"/>
      <c r="R188" s="447"/>
    </row>
    <row r="189" spans="17:18" ht="15.75" thickBot="1">
      <c r="Q189" s="447"/>
      <c r="R189" s="447"/>
    </row>
    <row r="190" spans="1:18" ht="16.5" thickTop="1">
      <c r="A190" s="352"/>
      <c r="B190" s="353"/>
      <c r="C190" s="354"/>
      <c r="D190" s="355"/>
      <c r="E190" s="355"/>
      <c r="F190" s="652" t="s">
        <v>219</v>
      </c>
      <c r="G190" s="653"/>
      <c r="H190" s="654" t="s">
        <v>126</v>
      </c>
      <c r="I190" s="655"/>
      <c r="J190" s="655"/>
      <c r="K190" s="655"/>
      <c r="L190" s="655"/>
      <c r="M190" s="655"/>
      <c r="N190" s="656"/>
      <c r="Q190" s="447"/>
      <c r="R190" s="447"/>
    </row>
    <row r="191" spans="1:18" ht="15.75">
      <c r="A191" s="356"/>
      <c r="B191" s="358"/>
      <c r="C191" s="359" t="s">
        <v>220</v>
      </c>
      <c r="D191" s="360"/>
      <c r="E191" s="360"/>
      <c r="F191" s="657" t="s">
        <v>221</v>
      </c>
      <c r="G191" s="658"/>
      <c r="H191" s="659" t="s">
        <v>4</v>
      </c>
      <c r="I191" s="660"/>
      <c r="J191" s="661"/>
      <c r="K191" s="643"/>
      <c r="L191" s="643"/>
      <c r="M191" s="643"/>
      <c r="N191" s="644"/>
      <c r="Q191" s="447"/>
      <c r="R191" s="447"/>
    </row>
    <row r="192" spans="1:18" ht="15.75">
      <c r="A192" s="356"/>
      <c r="B192" s="361"/>
      <c r="C192" s="358" t="s">
        <v>222</v>
      </c>
      <c r="D192" s="360"/>
      <c r="E192" s="360"/>
      <c r="F192" s="640" t="s">
        <v>223</v>
      </c>
      <c r="G192" s="641"/>
      <c r="H192" s="642" t="s">
        <v>265</v>
      </c>
      <c r="I192" s="643"/>
      <c r="J192" s="643"/>
      <c r="K192" s="642" t="s">
        <v>271</v>
      </c>
      <c r="L192" s="643"/>
      <c r="M192" s="643"/>
      <c r="N192" s="644"/>
      <c r="Q192" s="447"/>
      <c r="R192" s="447"/>
    </row>
    <row r="193" spans="1:18" ht="21" thickBot="1">
      <c r="A193" s="356"/>
      <c r="B193" s="362"/>
      <c r="D193" s="361"/>
      <c r="E193" s="360"/>
      <c r="F193" s="645" t="s">
        <v>226</v>
      </c>
      <c r="G193" s="646"/>
      <c r="H193" s="647">
        <v>40614</v>
      </c>
      <c r="I193" s="648"/>
      <c r="J193" s="648"/>
      <c r="K193" s="363" t="s">
        <v>227</v>
      </c>
      <c r="L193" s="649">
        <v>0.7083333333333334</v>
      </c>
      <c r="M193" s="650"/>
      <c r="N193" s="651"/>
      <c r="Q193" s="447"/>
      <c r="R193" s="447"/>
    </row>
    <row r="194" spans="1:18" ht="15.75" thickTop="1">
      <c r="A194" s="356"/>
      <c r="B194" s="361"/>
      <c r="C194" s="364"/>
      <c r="D194" s="360"/>
      <c r="E194" s="360"/>
      <c r="F194" s="360"/>
      <c r="G194" s="365"/>
      <c r="H194" s="366"/>
      <c r="I194" s="366"/>
      <c r="J194" s="367"/>
      <c r="K194" s="368"/>
      <c r="L194" s="368"/>
      <c r="M194" s="368"/>
      <c r="N194" s="369"/>
      <c r="Q194" s="447"/>
      <c r="R194" s="447"/>
    </row>
    <row r="195" spans="1:18" ht="16.5" thickBot="1">
      <c r="A195" s="370"/>
      <c r="B195" s="371" t="s">
        <v>205</v>
      </c>
      <c r="C195" s="631" t="s">
        <v>213</v>
      </c>
      <c r="D195" s="632"/>
      <c r="E195" s="372"/>
      <c r="F195" s="373" t="s">
        <v>205</v>
      </c>
      <c r="G195" s="633" t="s">
        <v>21</v>
      </c>
      <c r="H195" s="634"/>
      <c r="I195" s="634"/>
      <c r="J195" s="634"/>
      <c r="K195" s="634"/>
      <c r="L195" s="634"/>
      <c r="M195" s="634"/>
      <c r="N195" s="635"/>
      <c r="Q195" s="447"/>
      <c r="R195" s="447"/>
    </row>
    <row r="196" spans="1:18" ht="15">
      <c r="A196" s="370"/>
      <c r="B196" s="374" t="s">
        <v>228</v>
      </c>
      <c r="C196" s="636" t="s">
        <v>232</v>
      </c>
      <c r="D196" s="637" t="s">
        <v>60</v>
      </c>
      <c r="E196" s="375"/>
      <c r="F196" s="376" t="s">
        <v>229</v>
      </c>
      <c r="G196" s="636" t="s">
        <v>43</v>
      </c>
      <c r="H196" s="638" t="s">
        <v>43</v>
      </c>
      <c r="I196" s="638" t="s">
        <v>43</v>
      </c>
      <c r="J196" s="638" t="s">
        <v>43</v>
      </c>
      <c r="K196" s="638" t="s">
        <v>43</v>
      </c>
      <c r="L196" s="638" t="s">
        <v>43</v>
      </c>
      <c r="M196" s="638" t="s">
        <v>43</v>
      </c>
      <c r="N196" s="639" t="s">
        <v>43</v>
      </c>
      <c r="Q196" s="447"/>
      <c r="R196" s="447"/>
    </row>
    <row r="197" spans="1:18" ht="15">
      <c r="A197" s="370"/>
      <c r="B197" s="377" t="s">
        <v>230</v>
      </c>
      <c r="C197" s="627" t="s">
        <v>60</v>
      </c>
      <c r="D197" s="628" t="s">
        <v>60</v>
      </c>
      <c r="E197" s="375"/>
      <c r="F197" s="378" t="s">
        <v>231</v>
      </c>
      <c r="G197" s="627" t="s">
        <v>20</v>
      </c>
      <c r="H197" s="629" t="s">
        <v>20</v>
      </c>
      <c r="I197" s="629" t="s">
        <v>20</v>
      </c>
      <c r="J197" s="629" t="s">
        <v>20</v>
      </c>
      <c r="K197" s="629" t="s">
        <v>20</v>
      </c>
      <c r="L197" s="629" t="s">
        <v>20</v>
      </c>
      <c r="M197" s="629" t="s">
        <v>20</v>
      </c>
      <c r="N197" s="630" t="s">
        <v>20</v>
      </c>
      <c r="Q197" s="447"/>
      <c r="R197" s="447"/>
    </row>
    <row r="198" spans="1:18" ht="15">
      <c r="A198" s="356"/>
      <c r="B198" s="377" t="s">
        <v>233</v>
      </c>
      <c r="C198" s="627" t="s">
        <v>70</v>
      </c>
      <c r="D198" s="628" t="s">
        <v>70</v>
      </c>
      <c r="E198" s="375"/>
      <c r="F198" s="379" t="s">
        <v>234</v>
      </c>
      <c r="G198" s="627" t="s">
        <v>85</v>
      </c>
      <c r="H198" s="629" t="s">
        <v>85</v>
      </c>
      <c r="I198" s="629" t="s">
        <v>85</v>
      </c>
      <c r="J198" s="629" t="s">
        <v>85</v>
      </c>
      <c r="K198" s="629" t="s">
        <v>85</v>
      </c>
      <c r="L198" s="629" t="s">
        <v>85</v>
      </c>
      <c r="M198" s="629" t="s">
        <v>85</v>
      </c>
      <c r="N198" s="630" t="s">
        <v>85</v>
      </c>
      <c r="Q198" s="447"/>
      <c r="R198" s="447"/>
    </row>
    <row r="199" spans="1:18" ht="15.75">
      <c r="A199" s="356"/>
      <c r="B199" s="360"/>
      <c r="C199" s="360"/>
      <c r="D199" s="360"/>
      <c r="E199" s="360"/>
      <c r="F199" s="380" t="s">
        <v>235</v>
      </c>
      <c r="G199" s="364"/>
      <c r="H199" s="364"/>
      <c r="I199" s="364"/>
      <c r="J199" s="360"/>
      <c r="K199" s="360"/>
      <c r="L199" s="360"/>
      <c r="M199" s="381"/>
      <c r="N199" s="382"/>
      <c r="Q199" s="447"/>
      <c r="R199" s="447"/>
    </row>
    <row r="200" spans="1:18" ht="15.75" thickBot="1">
      <c r="A200" s="356"/>
      <c r="B200" s="383" t="s">
        <v>236</v>
      </c>
      <c r="C200" s="360"/>
      <c r="D200" s="360"/>
      <c r="E200" s="360"/>
      <c r="F200" s="384" t="s">
        <v>237</v>
      </c>
      <c r="G200" s="384" t="s">
        <v>238</v>
      </c>
      <c r="H200" s="384" t="s">
        <v>239</v>
      </c>
      <c r="I200" s="384" t="s">
        <v>240</v>
      </c>
      <c r="J200" s="384" t="s">
        <v>241</v>
      </c>
      <c r="K200" s="620" t="s">
        <v>36</v>
      </c>
      <c r="L200" s="621"/>
      <c r="M200" s="384" t="s">
        <v>242</v>
      </c>
      <c r="N200" s="385" t="s">
        <v>14</v>
      </c>
      <c r="Q200" s="447"/>
      <c r="R200" s="447"/>
    </row>
    <row r="201" spans="1:18" ht="15">
      <c r="A201" s="370"/>
      <c r="B201" s="386" t="s">
        <v>243</v>
      </c>
      <c r="C201" s="387" t="str">
        <f>IF(C196&gt;"",C196,"")</f>
        <v>Johan Nyberg</v>
      </c>
      <c r="D201" s="387" t="str">
        <f>IF(G196&gt;"",G196,"")</f>
        <v>Thomas Lundström</v>
      </c>
      <c r="E201" s="387"/>
      <c r="F201" s="388">
        <v>-6</v>
      </c>
      <c r="G201" s="388">
        <v>-2</v>
      </c>
      <c r="H201" s="389">
        <v>-6</v>
      </c>
      <c r="I201" s="388"/>
      <c r="J201" s="388"/>
      <c r="K201" s="390">
        <f>IF(ISBLANK(F201),"",COUNTIF(F201:J201,"&gt;=0"))</f>
        <v>0</v>
      </c>
      <c r="L201" s="391">
        <f>IF(ISBLANK(F201),"",(IF(LEFT(F201,1)="-",1,0)+IF(LEFT(G201,1)="-",1,0)+IF(LEFT(H201,1)="-",1,0)+IF(LEFT(I201,1)="-",1,0)+IF(LEFT(J201,1)="-",1,0)))</f>
        <v>3</v>
      </c>
      <c r="M201" s="392">
        <f>IF(K201=3,1,"")</f>
      </c>
      <c r="N201" s="393">
        <f>IF(L201=3,1,"")</f>
        <v>1</v>
      </c>
      <c r="Q201" s="447"/>
      <c r="R201" s="447"/>
    </row>
    <row r="202" spans="1:18" ht="15">
      <c r="A202" s="370"/>
      <c r="B202" s="394" t="s">
        <v>244</v>
      </c>
      <c r="C202" s="395" t="str">
        <f>IF(C197&gt;"",C197,"")</f>
        <v>Jan Nyberg</v>
      </c>
      <c r="D202" s="395" t="str">
        <f>IF(G197&gt;"",G197,"")</f>
        <v>Miikka O`Connor</v>
      </c>
      <c r="E202" s="395"/>
      <c r="F202" s="396">
        <v>10</v>
      </c>
      <c r="G202" s="397">
        <v>-7</v>
      </c>
      <c r="H202" s="397">
        <v>-7</v>
      </c>
      <c r="I202" s="397">
        <v>-8</v>
      </c>
      <c r="J202" s="397"/>
      <c r="K202" s="398">
        <f>IF(ISBLANK(F202),"",COUNTIF(F202:J202,"&gt;=0"))</f>
        <v>1</v>
      </c>
      <c r="L202" s="399">
        <f>IF(ISBLANK(F202),"",(IF(LEFT(F202,1)="-",1,0)+IF(LEFT(G202,1)="-",1,0)+IF(LEFT(H202,1)="-",1,0)+IF(LEFT(I202,1)="-",1,0)+IF(LEFT(J202,1)="-",1,0)))</f>
        <v>3</v>
      </c>
      <c r="M202" s="400">
        <f>IF(K202=3,1,"")</f>
      </c>
      <c r="N202" s="401">
        <f>IF(L202=3,1,"")</f>
        <v>1</v>
      </c>
      <c r="Q202" s="447"/>
      <c r="R202" s="447"/>
    </row>
    <row r="203" spans="1:18" ht="15.75" thickBot="1">
      <c r="A203" s="370"/>
      <c r="B203" s="402" t="s">
        <v>245</v>
      </c>
      <c r="C203" s="403" t="str">
        <f>IF(C198&gt;"",C198,"")</f>
        <v>Mikhail Kantonistov</v>
      </c>
      <c r="D203" s="403" t="str">
        <f>IF(G198&gt;"",G198,"")</f>
        <v>Frej Hewitt</v>
      </c>
      <c r="E203" s="403"/>
      <c r="F203" s="396">
        <v>6</v>
      </c>
      <c r="G203" s="404">
        <v>3</v>
      </c>
      <c r="H203" s="396">
        <v>3</v>
      </c>
      <c r="I203" s="396"/>
      <c r="J203" s="396"/>
      <c r="K203" s="398">
        <f aca="true" t="shared" si="27" ref="K203:K209">IF(ISBLANK(F203),"",COUNTIF(F203:J203,"&gt;=0"))</f>
        <v>3</v>
      </c>
      <c r="L203" s="405">
        <f aca="true" t="shared" si="28" ref="L203:L209">IF(ISBLANK(F203),"",(IF(LEFT(F203,1)="-",1,0)+IF(LEFT(G203,1)="-",1,0)+IF(LEFT(H203,1)="-",1,0)+IF(LEFT(I203,1)="-",1,0)+IF(LEFT(J203,1)="-",1,0)))</f>
        <v>0</v>
      </c>
      <c r="M203" s="406">
        <f aca="true" t="shared" si="29" ref="M203:M209">IF(K203=3,1,"")</f>
        <v>1</v>
      </c>
      <c r="N203" s="407">
        <f aca="true" t="shared" si="30" ref="N203:N209">IF(L203=3,1,"")</f>
      </c>
      <c r="Q203" s="447"/>
      <c r="R203" s="447"/>
    </row>
    <row r="204" spans="1:18" ht="15">
      <c r="A204" s="370"/>
      <c r="B204" s="408" t="s">
        <v>246</v>
      </c>
      <c r="C204" s="387" t="str">
        <f>IF(C197&gt;"",C197,"")</f>
        <v>Jan Nyberg</v>
      </c>
      <c r="D204" s="387" t="str">
        <f>IF(G196&gt;"",G196,"")</f>
        <v>Thomas Lundström</v>
      </c>
      <c r="E204" s="409"/>
      <c r="F204" s="410">
        <v>-2</v>
      </c>
      <c r="G204" s="411">
        <v>-10</v>
      </c>
      <c r="H204" s="410">
        <v>-5</v>
      </c>
      <c r="I204" s="410"/>
      <c r="J204" s="410"/>
      <c r="K204" s="390">
        <f t="shared" si="27"/>
        <v>0</v>
      </c>
      <c r="L204" s="391">
        <f t="shared" si="28"/>
        <v>3</v>
      </c>
      <c r="M204" s="392">
        <f t="shared" si="29"/>
      </c>
      <c r="N204" s="393">
        <f t="shared" si="30"/>
        <v>1</v>
      </c>
      <c r="Q204" s="447"/>
      <c r="R204" s="447"/>
    </row>
    <row r="205" spans="1:14" ht="15">
      <c r="A205" s="370"/>
      <c r="B205" s="402" t="s">
        <v>247</v>
      </c>
      <c r="C205" s="395" t="str">
        <f>IF(C196&gt;"",C196,"")</f>
        <v>Johan Nyberg</v>
      </c>
      <c r="D205" s="395" t="str">
        <f>IF(G198&gt;"",G198,"")</f>
        <v>Frej Hewitt</v>
      </c>
      <c r="E205" s="403"/>
      <c r="F205" s="396">
        <v>4</v>
      </c>
      <c r="G205" s="404">
        <v>8</v>
      </c>
      <c r="H205" s="396">
        <v>9</v>
      </c>
      <c r="I205" s="396"/>
      <c r="J205" s="396"/>
      <c r="K205" s="398">
        <f t="shared" si="27"/>
        <v>3</v>
      </c>
      <c r="L205" s="399">
        <f t="shared" si="28"/>
        <v>0</v>
      </c>
      <c r="M205" s="400">
        <f t="shared" si="29"/>
        <v>1</v>
      </c>
      <c r="N205" s="401">
        <f t="shared" si="30"/>
      </c>
    </row>
    <row r="206" spans="1:14" ht="15.75" thickBot="1">
      <c r="A206" s="370"/>
      <c r="B206" s="412" t="s">
        <v>248</v>
      </c>
      <c r="C206" s="413" t="str">
        <f>IF(C198&gt;"",C198,"")</f>
        <v>Mikhail Kantonistov</v>
      </c>
      <c r="D206" s="413" t="str">
        <f>IF(G197&gt;"",G197,"")</f>
        <v>Miikka O`Connor</v>
      </c>
      <c r="E206" s="413"/>
      <c r="F206" s="414">
        <v>-14</v>
      </c>
      <c r="G206" s="415">
        <v>-9</v>
      </c>
      <c r="H206" s="414">
        <v>7</v>
      </c>
      <c r="I206" s="414">
        <v>-3</v>
      </c>
      <c r="J206" s="414"/>
      <c r="K206" s="416">
        <f t="shared" si="27"/>
        <v>1</v>
      </c>
      <c r="L206" s="417">
        <f t="shared" si="28"/>
        <v>3</v>
      </c>
      <c r="M206" s="418">
        <f t="shared" si="29"/>
      </c>
      <c r="N206" s="419">
        <f t="shared" si="30"/>
        <v>1</v>
      </c>
    </row>
    <row r="207" spans="1:14" ht="15">
      <c r="A207" s="370"/>
      <c r="B207" s="420" t="s">
        <v>249</v>
      </c>
      <c r="C207" s="421" t="str">
        <f>IF(C197&gt;"",C197,"")</f>
        <v>Jan Nyberg</v>
      </c>
      <c r="D207" s="421" t="str">
        <f>IF(G198&gt;"",G198,"")</f>
        <v>Frej Hewitt</v>
      </c>
      <c r="E207" s="422"/>
      <c r="F207" s="423">
        <v>1</v>
      </c>
      <c r="G207" s="423">
        <v>4</v>
      </c>
      <c r="H207" s="423">
        <v>2</v>
      </c>
      <c r="I207" s="423"/>
      <c r="J207" s="424"/>
      <c r="K207" s="425">
        <f t="shared" si="27"/>
        <v>3</v>
      </c>
      <c r="L207" s="426">
        <f t="shared" si="28"/>
        <v>0</v>
      </c>
      <c r="M207" s="427">
        <f t="shared" si="29"/>
        <v>1</v>
      </c>
      <c r="N207" s="428">
        <f t="shared" si="30"/>
      </c>
    </row>
    <row r="208" spans="1:14" ht="15">
      <c r="A208" s="370"/>
      <c r="B208" s="394" t="s">
        <v>250</v>
      </c>
      <c r="C208" s="395" t="str">
        <f>IF(C198&gt;"",C198,"")</f>
        <v>Mikhail Kantonistov</v>
      </c>
      <c r="D208" s="395" t="str">
        <f>IF(G196&gt;"",G196,"")</f>
        <v>Thomas Lundström</v>
      </c>
      <c r="E208" s="429"/>
      <c r="F208" s="423">
        <v>-11</v>
      </c>
      <c r="G208" s="397">
        <v>3</v>
      </c>
      <c r="H208" s="397">
        <v>-9</v>
      </c>
      <c r="I208" s="397">
        <v>-3</v>
      </c>
      <c r="J208" s="430"/>
      <c r="K208" s="398">
        <f t="shared" si="27"/>
        <v>1</v>
      </c>
      <c r="L208" s="399">
        <f t="shared" si="28"/>
        <v>3</v>
      </c>
      <c r="M208" s="400">
        <f t="shared" si="29"/>
      </c>
      <c r="N208" s="401">
        <f t="shared" si="30"/>
        <v>1</v>
      </c>
    </row>
    <row r="209" spans="1:14" ht="15.75" thickBot="1">
      <c r="A209" s="370"/>
      <c r="B209" s="412" t="s">
        <v>251</v>
      </c>
      <c r="C209" s="413" t="str">
        <f>IF(C196&gt;"",C196,"")</f>
        <v>Johan Nyberg</v>
      </c>
      <c r="D209" s="413" t="str">
        <f>IF(G197&gt;"",G197,"")</f>
        <v>Miikka O`Connor</v>
      </c>
      <c r="E209" s="431"/>
      <c r="F209" s="432"/>
      <c r="G209" s="414"/>
      <c r="H209" s="432"/>
      <c r="I209" s="414"/>
      <c r="J209" s="414"/>
      <c r="K209" s="416">
        <f t="shared" si="27"/>
      </c>
      <c r="L209" s="417">
        <f t="shared" si="28"/>
      </c>
      <c r="M209" s="418">
        <f t="shared" si="29"/>
      </c>
      <c r="N209" s="419">
        <f t="shared" si="30"/>
      </c>
    </row>
    <row r="210" spans="1:14" ht="16.5" thickBot="1">
      <c r="A210" s="356"/>
      <c r="B210" s="360"/>
      <c r="C210" s="360"/>
      <c r="D210" s="360"/>
      <c r="E210" s="360"/>
      <c r="F210" s="360"/>
      <c r="G210" s="360"/>
      <c r="H210" s="360"/>
      <c r="I210" s="622" t="s">
        <v>252</v>
      </c>
      <c r="J210" s="623"/>
      <c r="K210" s="433">
        <f>IF(ISBLANK(C196),"",SUM(K201:K209))</f>
        <v>12</v>
      </c>
      <c r="L210" s="434">
        <f>IF(ISBLANK(G196),"",SUM(L201:L209))</f>
        <v>15</v>
      </c>
      <c r="M210" s="435">
        <f>IF(ISBLANK(F201),"",SUM(M201:M209))</f>
        <v>3</v>
      </c>
      <c r="N210" s="436">
        <f>IF(ISBLANK(F201),"",SUM(N201:N209))</f>
        <v>5</v>
      </c>
    </row>
    <row r="211" spans="1:14" ht="15">
      <c r="A211" s="356"/>
      <c r="B211" s="437" t="s">
        <v>253</v>
      </c>
      <c r="C211" s="360"/>
      <c r="D211" s="360"/>
      <c r="E211" s="360"/>
      <c r="F211" s="360"/>
      <c r="G211" s="360"/>
      <c r="H211" s="360"/>
      <c r="I211" s="360"/>
      <c r="J211" s="360"/>
      <c r="K211" s="360"/>
      <c r="L211" s="360"/>
      <c r="M211" s="360"/>
      <c r="N211" s="438"/>
    </row>
    <row r="212" spans="1:14" ht="15">
      <c r="A212" s="356"/>
      <c r="B212" s="439" t="s">
        <v>254</v>
      </c>
      <c r="C212" s="439"/>
      <c r="D212" s="439" t="s">
        <v>255</v>
      </c>
      <c r="E212" s="359"/>
      <c r="F212" s="439"/>
      <c r="G212" s="439" t="s">
        <v>256</v>
      </c>
      <c r="H212" s="359"/>
      <c r="I212" s="439"/>
      <c r="J212" s="440" t="s">
        <v>257</v>
      </c>
      <c r="K212" s="361"/>
      <c r="L212" s="360"/>
      <c r="M212" s="360"/>
      <c r="N212" s="438"/>
    </row>
    <row r="213" spans="1:14" ht="18.75" thickBot="1">
      <c r="A213" s="356"/>
      <c r="B213" s="360"/>
      <c r="C213" s="360"/>
      <c r="D213" s="360"/>
      <c r="E213" s="360"/>
      <c r="F213" s="360"/>
      <c r="G213" s="360"/>
      <c r="H213" s="360"/>
      <c r="I213" s="360"/>
      <c r="J213" s="624" t="str">
        <f>IF(M210=5,C195,IF(N210=5,G195,""))</f>
        <v>MBF</v>
      </c>
      <c r="K213" s="625"/>
      <c r="L213" s="625"/>
      <c r="M213" s="625"/>
      <c r="N213" s="626"/>
    </row>
    <row r="214" spans="1:14" ht="18.75" thickBot="1">
      <c r="A214" s="441"/>
      <c r="B214" s="442"/>
      <c r="C214" s="442"/>
      <c r="D214" s="442"/>
      <c r="E214" s="442"/>
      <c r="F214" s="442"/>
      <c r="G214" s="442"/>
      <c r="H214" s="442"/>
      <c r="I214" s="442"/>
      <c r="J214" s="443"/>
      <c r="K214" s="443"/>
      <c r="L214" s="443"/>
      <c r="M214" s="443"/>
      <c r="N214" s="444"/>
    </row>
    <row r="215" ht="15.75" thickTop="1"/>
    <row r="216" ht="15.75" thickBot="1"/>
    <row r="217" spans="1:18" ht="16.5" thickTop="1">
      <c r="A217" s="352"/>
      <c r="B217" s="353"/>
      <c r="C217" s="354"/>
      <c r="D217" s="355"/>
      <c r="E217" s="355"/>
      <c r="F217" s="652" t="s">
        <v>219</v>
      </c>
      <c r="G217" s="653"/>
      <c r="H217" s="654" t="s">
        <v>126</v>
      </c>
      <c r="I217" s="655"/>
      <c r="J217" s="655"/>
      <c r="K217" s="655"/>
      <c r="L217" s="655"/>
      <c r="M217" s="655"/>
      <c r="N217" s="656"/>
      <c r="Q217" s="447"/>
      <c r="R217" s="447"/>
    </row>
    <row r="218" spans="1:18" ht="15.75">
      <c r="A218" s="356"/>
      <c r="B218" s="358"/>
      <c r="C218" s="359" t="s">
        <v>220</v>
      </c>
      <c r="D218" s="360"/>
      <c r="E218" s="360"/>
      <c r="F218" s="657" t="s">
        <v>221</v>
      </c>
      <c r="G218" s="658"/>
      <c r="H218" s="659" t="s">
        <v>4</v>
      </c>
      <c r="I218" s="660"/>
      <c r="J218" s="661"/>
      <c r="K218" s="643"/>
      <c r="L218" s="643"/>
      <c r="M218" s="643"/>
      <c r="N218" s="644"/>
      <c r="Q218" s="447"/>
      <c r="R218" s="447"/>
    </row>
    <row r="219" spans="1:18" ht="15.75">
      <c r="A219" s="356"/>
      <c r="B219" s="361"/>
      <c r="C219" s="358" t="s">
        <v>222</v>
      </c>
      <c r="D219" s="360"/>
      <c r="E219" s="360"/>
      <c r="F219" s="640" t="s">
        <v>223</v>
      </c>
      <c r="G219" s="641"/>
      <c r="H219" s="642" t="s">
        <v>265</v>
      </c>
      <c r="I219" s="643"/>
      <c r="J219" s="643"/>
      <c r="K219" s="642" t="s">
        <v>262</v>
      </c>
      <c r="L219" s="643"/>
      <c r="M219" s="643"/>
      <c r="N219" s="644"/>
      <c r="Q219" s="447"/>
      <c r="R219" s="447"/>
    </row>
    <row r="220" spans="1:18" ht="21" thickBot="1">
      <c r="A220" s="356"/>
      <c r="B220" s="362"/>
      <c r="D220" s="361"/>
      <c r="E220" s="360"/>
      <c r="F220" s="645" t="s">
        <v>226</v>
      </c>
      <c r="G220" s="646"/>
      <c r="H220" s="647">
        <v>40614</v>
      </c>
      <c r="I220" s="648"/>
      <c r="J220" s="648"/>
      <c r="K220" s="363" t="s">
        <v>227</v>
      </c>
      <c r="L220" s="649">
        <v>0.6458333333333334</v>
      </c>
      <c r="M220" s="650"/>
      <c r="N220" s="651"/>
      <c r="Q220" s="447"/>
      <c r="R220" s="447"/>
    </row>
    <row r="221" spans="1:18" ht="15.75" thickTop="1">
      <c r="A221" s="356"/>
      <c r="B221" s="361"/>
      <c r="C221" s="364"/>
      <c r="D221" s="360"/>
      <c r="E221" s="360"/>
      <c r="F221" s="360"/>
      <c r="G221" s="365"/>
      <c r="H221" s="366"/>
      <c r="I221" s="366"/>
      <c r="J221" s="367"/>
      <c r="K221" s="368"/>
      <c r="L221" s="368"/>
      <c r="M221" s="368"/>
      <c r="N221" s="369"/>
      <c r="Q221" s="447"/>
      <c r="R221" s="447"/>
    </row>
    <row r="222" spans="1:18" ht="16.5" thickBot="1">
      <c r="A222" s="370"/>
      <c r="B222" s="371" t="s">
        <v>205</v>
      </c>
      <c r="C222" s="631" t="s">
        <v>118</v>
      </c>
      <c r="D222" s="632"/>
      <c r="E222" s="372"/>
      <c r="F222" s="373" t="s">
        <v>205</v>
      </c>
      <c r="G222" s="633" t="s">
        <v>214</v>
      </c>
      <c r="H222" s="634"/>
      <c r="I222" s="634"/>
      <c r="J222" s="634"/>
      <c r="K222" s="634"/>
      <c r="L222" s="634"/>
      <c r="M222" s="634"/>
      <c r="N222" s="635"/>
      <c r="Q222" s="447"/>
      <c r="R222" s="447"/>
    </row>
    <row r="223" spans="1:18" ht="15">
      <c r="A223" s="370"/>
      <c r="B223" s="374" t="s">
        <v>228</v>
      </c>
      <c r="C223" s="636" t="s">
        <v>121</v>
      </c>
      <c r="D223" s="637" t="s">
        <v>121</v>
      </c>
      <c r="E223" s="375"/>
      <c r="F223" s="376" t="s">
        <v>229</v>
      </c>
      <c r="G223" s="636" t="s">
        <v>48</v>
      </c>
      <c r="H223" s="638" t="s">
        <v>48</v>
      </c>
      <c r="I223" s="638" t="s">
        <v>48</v>
      </c>
      <c r="J223" s="638" t="s">
        <v>48</v>
      </c>
      <c r="K223" s="638" t="s">
        <v>48</v>
      </c>
      <c r="L223" s="638" t="s">
        <v>48</v>
      </c>
      <c r="M223" s="638" t="s">
        <v>48</v>
      </c>
      <c r="N223" s="639" t="s">
        <v>48</v>
      </c>
      <c r="Q223" s="447"/>
      <c r="R223" s="447"/>
    </row>
    <row r="224" spans="1:18" ht="15">
      <c r="A224" s="370"/>
      <c r="B224" s="377" t="s">
        <v>230</v>
      </c>
      <c r="C224" s="627" t="s">
        <v>117</v>
      </c>
      <c r="D224" s="628" t="s">
        <v>117</v>
      </c>
      <c r="E224" s="375"/>
      <c r="F224" s="378" t="s">
        <v>231</v>
      </c>
      <c r="G224" s="627" t="s">
        <v>64</v>
      </c>
      <c r="H224" s="629" t="s">
        <v>64</v>
      </c>
      <c r="I224" s="629" t="s">
        <v>64</v>
      </c>
      <c r="J224" s="629" t="s">
        <v>64</v>
      </c>
      <c r="K224" s="629" t="s">
        <v>64</v>
      </c>
      <c r="L224" s="629" t="s">
        <v>64</v>
      </c>
      <c r="M224" s="629" t="s">
        <v>64</v>
      </c>
      <c r="N224" s="630" t="s">
        <v>64</v>
      </c>
      <c r="Q224" s="447"/>
      <c r="R224" s="447"/>
    </row>
    <row r="225" spans="1:18" ht="15">
      <c r="A225" s="356"/>
      <c r="B225" s="377" t="s">
        <v>233</v>
      </c>
      <c r="C225" s="627" t="s">
        <v>120</v>
      </c>
      <c r="D225" s="628" t="s">
        <v>120</v>
      </c>
      <c r="E225" s="375"/>
      <c r="F225" s="379" t="s">
        <v>234</v>
      </c>
      <c r="G225" s="627" t="s">
        <v>73</v>
      </c>
      <c r="H225" s="629" t="s">
        <v>73</v>
      </c>
      <c r="I225" s="629" t="s">
        <v>73</v>
      </c>
      <c r="J225" s="629" t="s">
        <v>73</v>
      </c>
      <c r="K225" s="629" t="s">
        <v>73</v>
      </c>
      <c r="L225" s="629" t="s">
        <v>73</v>
      </c>
      <c r="M225" s="629" t="s">
        <v>73</v>
      </c>
      <c r="N225" s="630" t="s">
        <v>73</v>
      </c>
      <c r="Q225" s="447"/>
      <c r="R225" s="447"/>
    </row>
    <row r="226" spans="1:18" ht="15.75">
      <c r="A226" s="356"/>
      <c r="B226" s="360"/>
      <c r="C226" s="360"/>
      <c r="D226" s="360"/>
      <c r="E226" s="360"/>
      <c r="F226" s="380" t="s">
        <v>235</v>
      </c>
      <c r="G226" s="364"/>
      <c r="H226" s="364"/>
      <c r="I226" s="364"/>
      <c r="J226" s="360"/>
      <c r="K226" s="360"/>
      <c r="L226" s="360"/>
      <c r="M226" s="381"/>
      <c r="N226" s="382"/>
      <c r="Q226" s="447"/>
      <c r="R226" s="447"/>
    </row>
    <row r="227" spans="1:18" ht="15.75" thickBot="1">
      <c r="A227" s="356"/>
      <c r="B227" s="383" t="s">
        <v>236</v>
      </c>
      <c r="C227" s="360"/>
      <c r="D227" s="360"/>
      <c r="E227" s="360"/>
      <c r="F227" s="384" t="s">
        <v>237</v>
      </c>
      <c r="G227" s="384" t="s">
        <v>238</v>
      </c>
      <c r="H227" s="384" t="s">
        <v>239</v>
      </c>
      <c r="I227" s="384" t="s">
        <v>240</v>
      </c>
      <c r="J227" s="384" t="s">
        <v>241</v>
      </c>
      <c r="K227" s="620" t="s">
        <v>36</v>
      </c>
      <c r="L227" s="621"/>
      <c r="M227" s="384" t="s">
        <v>242</v>
      </c>
      <c r="N227" s="385" t="s">
        <v>14</v>
      </c>
      <c r="Q227" s="447"/>
      <c r="R227" s="447"/>
    </row>
    <row r="228" spans="1:18" ht="15">
      <c r="A228" s="370"/>
      <c r="B228" s="386" t="s">
        <v>243</v>
      </c>
      <c r="C228" s="387" t="str">
        <f>IF(C223&gt;"",C223,"")</f>
        <v>Emil Laakso</v>
      </c>
      <c r="D228" s="387" t="str">
        <f>IF(G223&gt;"",G223,"")</f>
        <v>Topi Ruotsalainen</v>
      </c>
      <c r="E228" s="387"/>
      <c r="F228" s="388">
        <v>-5</v>
      </c>
      <c r="G228" s="388">
        <v>-3</v>
      </c>
      <c r="H228" s="389">
        <v>7</v>
      </c>
      <c r="I228" s="388">
        <v>5</v>
      </c>
      <c r="J228" s="388">
        <v>6</v>
      </c>
      <c r="K228" s="390">
        <f>IF(ISBLANK(F228),"",COUNTIF(F228:J228,"&gt;=0"))</f>
        <v>3</v>
      </c>
      <c r="L228" s="391">
        <f>IF(ISBLANK(F228),"",(IF(LEFT(F228,1)="-",1,0)+IF(LEFT(G228,1)="-",1,0)+IF(LEFT(H228,1)="-",1,0)+IF(LEFT(I228,1)="-",1,0)+IF(LEFT(J228,1)="-",1,0)))</f>
        <v>2</v>
      </c>
      <c r="M228" s="392">
        <f>IF(K228=3,1,"")</f>
        <v>1</v>
      </c>
      <c r="N228" s="393">
        <f>IF(L228=3,1,"")</f>
      </c>
      <c r="Q228" s="447"/>
      <c r="R228" s="447"/>
    </row>
    <row r="229" spans="1:18" ht="15">
      <c r="A229" s="370"/>
      <c r="B229" s="394" t="s">
        <v>244</v>
      </c>
      <c r="C229" s="395" t="str">
        <f>IF(C224&gt;"",C224,"")</f>
        <v>Juho Seppänen</v>
      </c>
      <c r="D229" s="395" t="str">
        <f>IF(G224&gt;"",G224,"")</f>
        <v>Tuomas Niskanen</v>
      </c>
      <c r="E229" s="395"/>
      <c r="F229" s="396">
        <v>5</v>
      </c>
      <c r="G229" s="397">
        <v>11</v>
      </c>
      <c r="H229" s="397">
        <v>3</v>
      </c>
      <c r="I229" s="397"/>
      <c r="J229" s="397"/>
      <c r="K229" s="398">
        <f>IF(ISBLANK(F229),"",COUNTIF(F229:J229,"&gt;=0"))</f>
        <v>3</v>
      </c>
      <c r="L229" s="399">
        <f>IF(ISBLANK(F229),"",(IF(LEFT(F229,1)="-",1,0)+IF(LEFT(G229,1)="-",1,0)+IF(LEFT(H229,1)="-",1,0)+IF(LEFT(I229,1)="-",1,0)+IF(LEFT(J229,1)="-",1,0)))</f>
        <v>0</v>
      </c>
      <c r="M229" s="400">
        <f>IF(K229=3,1,"")</f>
        <v>1</v>
      </c>
      <c r="N229" s="401">
        <f>IF(L229=3,1,"")</f>
      </c>
      <c r="Q229" s="447"/>
      <c r="R229" s="447"/>
    </row>
    <row r="230" spans="1:18" ht="15.75" thickBot="1">
      <c r="A230" s="370"/>
      <c r="B230" s="402" t="s">
        <v>245</v>
      </c>
      <c r="C230" s="403" t="str">
        <f>IF(C225&gt;"",C225,"")</f>
        <v>Rafael Potiris</v>
      </c>
      <c r="D230" s="403" t="str">
        <f>IF(G225&gt;"",G225,"")</f>
        <v>Samu Leskinen</v>
      </c>
      <c r="E230" s="403"/>
      <c r="F230" s="396">
        <v>9</v>
      </c>
      <c r="G230" s="404">
        <v>-4</v>
      </c>
      <c r="H230" s="396">
        <v>7</v>
      </c>
      <c r="I230" s="396">
        <v>8</v>
      </c>
      <c r="J230" s="396"/>
      <c r="K230" s="398">
        <f aca="true" t="shared" si="31" ref="K230:K236">IF(ISBLANK(F230),"",COUNTIF(F230:J230,"&gt;=0"))</f>
        <v>3</v>
      </c>
      <c r="L230" s="405">
        <f aca="true" t="shared" si="32" ref="L230:L236">IF(ISBLANK(F230),"",(IF(LEFT(F230,1)="-",1,0)+IF(LEFT(G230,1)="-",1,0)+IF(LEFT(H230,1)="-",1,0)+IF(LEFT(I230,1)="-",1,0)+IF(LEFT(J230,1)="-",1,0)))</f>
        <v>1</v>
      </c>
      <c r="M230" s="406">
        <f aca="true" t="shared" si="33" ref="M230:M236">IF(K230=3,1,"")</f>
        <v>1</v>
      </c>
      <c r="N230" s="407">
        <f aca="true" t="shared" si="34" ref="N230:N236">IF(L230=3,1,"")</f>
      </c>
      <c r="Q230" s="447"/>
      <c r="R230" s="447"/>
    </row>
    <row r="231" spans="1:18" ht="15">
      <c r="A231" s="370"/>
      <c r="B231" s="408" t="s">
        <v>246</v>
      </c>
      <c r="C231" s="387" t="str">
        <f>IF(C224&gt;"",C224,"")</f>
        <v>Juho Seppänen</v>
      </c>
      <c r="D231" s="387" t="str">
        <f>IF(G223&gt;"",G223,"")</f>
        <v>Topi Ruotsalainen</v>
      </c>
      <c r="E231" s="409"/>
      <c r="F231" s="410">
        <v>2</v>
      </c>
      <c r="G231" s="411">
        <v>6</v>
      </c>
      <c r="H231" s="410">
        <v>4</v>
      </c>
      <c r="I231" s="410"/>
      <c r="J231" s="410"/>
      <c r="K231" s="390">
        <f t="shared" si="31"/>
        <v>3</v>
      </c>
      <c r="L231" s="391">
        <f t="shared" si="32"/>
        <v>0</v>
      </c>
      <c r="M231" s="392">
        <f t="shared" si="33"/>
        <v>1</v>
      </c>
      <c r="N231" s="393">
        <f t="shared" si="34"/>
      </c>
      <c r="Q231" s="447"/>
      <c r="R231" s="447"/>
    </row>
    <row r="232" spans="1:18" ht="15">
      <c r="A232" s="370"/>
      <c r="B232" s="402" t="s">
        <v>247</v>
      </c>
      <c r="C232" s="395" t="str">
        <f>IF(C223&gt;"",C223,"")</f>
        <v>Emil Laakso</v>
      </c>
      <c r="D232" s="395" t="str">
        <f>IF(G225&gt;"",G225,"")</f>
        <v>Samu Leskinen</v>
      </c>
      <c r="E232" s="403"/>
      <c r="F232" s="396">
        <v>8</v>
      </c>
      <c r="G232" s="404">
        <v>11</v>
      </c>
      <c r="H232" s="396">
        <v>8</v>
      </c>
      <c r="I232" s="396"/>
      <c r="J232" s="396"/>
      <c r="K232" s="398">
        <f t="shared" si="31"/>
        <v>3</v>
      </c>
      <c r="L232" s="399">
        <f t="shared" si="32"/>
        <v>0</v>
      </c>
      <c r="M232" s="400">
        <f t="shared" si="33"/>
        <v>1</v>
      </c>
      <c r="N232" s="401">
        <f t="shared" si="34"/>
      </c>
      <c r="Q232" s="447"/>
      <c r="R232" s="447"/>
    </row>
    <row r="233" spans="1:18" ht="15.75" thickBot="1">
      <c r="A233" s="370"/>
      <c r="B233" s="412" t="s">
        <v>248</v>
      </c>
      <c r="C233" s="413" t="str">
        <f>IF(C225&gt;"",C225,"")</f>
        <v>Rafael Potiris</v>
      </c>
      <c r="D233" s="413" t="str">
        <f>IF(G224&gt;"",G224,"")</f>
        <v>Tuomas Niskanen</v>
      </c>
      <c r="E233" s="413"/>
      <c r="F233" s="414"/>
      <c r="G233" s="415"/>
      <c r="H233" s="414"/>
      <c r="I233" s="414"/>
      <c r="J233" s="414"/>
      <c r="K233" s="416">
        <f t="shared" si="31"/>
      </c>
      <c r="L233" s="417">
        <f t="shared" si="32"/>
      </c>
      <c r="M233" s="418">
        <f t="shared" si="33"/>
      </c>
      <c r="N233" s="419">
        <f t="shared" si="34"/>
      </c>
      <c r="Q233" s="447"/>
      <c r="R233" s="447"/>
    </row>
    <row r="234" spans="1:18" ht="15">
      <c r="A234" s="370"/>
      <c r="B234" s="420" t="s">
        <v>249</v>
      </c>
      <c r="C234" s="421" t="str">
        <f>IF(C224&gt;"",C224,"")</f>
        <v>Juho Seppänen</v>
      </c>
      <c r="D234" s="421" t="str">
        <f>IF(G225&gt;"",G225,"")</f>
        <v>Samu Leskinen</v>
      </c>
      <c r="E234" s="422"/>
      <c r="F234" s="423"/>
      <c r="G234" s="423"/>
      <c r="H234" s="423"/>
      <c r="I234" s="423"/>
      <c r="J234" s="424"/>
      <c r="K234" s="425">
        <f t="shared" si="31"/>
      </c>
      <c r="L234" s="426">
        <f t="shared" si="32"/>
      </c>
      <c r="M234" s="427">
        <f t="shared" si="33"/>
      </c>
      <c r="N234" s="428">
        <f t="shared" si="34"/>
      </c>
      <c r="Q234" s="447"/>
      <c r="R234" s="447"/>
    </row>
    <row r="235" spans="1:18" ht="15">
      <c r="A235" s="370"/>
      <c r="B235" s="394" t="s">
        <v>250</v>
      </c>
      <c r="C235" s="395" t="str">
        <f>IF(C225&gt;"",C225,"")</f>
        <v>Rafael Potiris</v>
      </c>
      <c r="D235" s="395" t="str">
        <f>IF(G223&gt;"",G223,"")</f>
        <v>Topi Ruotsalainen</v>
      </c>
      <c r="E235" s="429"/>
      <c r="F235" s="423"/>
      <c r="G235" s="397"/>
      <c r="H235" s="397"/>
      <c r="I235" s="397"/>
      <c r="J235" s="430"/>
      <c r="K235" s="398">
        <f t="shared" si="31"/>
      </c>
      <c r="L235" s="399">
        <f t="shared" si="32"/>
      </c>
      <c r="M235" s="400">
        <f t="shared" si="33"/>
      </c>
      <c r="N235" s="401">
        <f t="shared" si="34"/>
      </c>
      <c r="Q235" s="447"/>
      <c r="R235" s="447"/>
    </row>
    <row r="236" spans="1:18" ht="15.75" thickBot="1">
      <c r="A236" s="370"/>
      <c r="B236" s="412" t="s">
        <v>251</v>
      </c>
      <c r="C236" s="413" t="str">
        <f>IF(C223&gt;"",C223,"")</f>
        <v>Emil Laakso</v>
      </c>
      <c r="D236" s="413" t="str">
        <f>IF(G224&gt;"",G224,"")</f>
        <v>Tuomas Niskanen</v>
      </c>
      <c r="E236" s="431"/>
      <c r="F236" s="432"/>
      <c r="G236" s="414"/>
      <c r="H236" s="432"/>
      <c r="I236" s="414"/>
      <c r="J236" s="414"/>
      <c r="K236" s="416">
        <f t="shared" si="31"/>
      </c>
      <c r="L236" s="417">
        <f t="shared" si="32"/>
      </c>
      <c r="M236" s="418">
        <f t="shared" si="33"/>
      </c>
      <c r="N236" s="419">
        <f t="shared" si="34"/>
      </c>
      <c r="Q236" s="447"/>
      <c r="R236" s="447"/>
    </row>
    <row r="237" spans="1:18" ht="16.5" thickBot="1">
      <c r="A237" s="356"/>
      <c r="B237" s="360"/>
      <c r="C237" s="360"/>
      <c r="D237" s="360"/>
      <c r="E237" s="360"/>
      <c r="F237" s="360"/>
      <c r="G237" s="360"/>
      <c r="H237" s="360"/>
      <c r="I237" s="622" t="s">
        <v>252</v>
      </c>
      <c r="J237" s="623"/>
      <c r="K237" s="433">
        <f>IF(ISBLANK(C223),"",SUM(K228:K236))</f>
        <v>15</v>
      </c>
      <c r="L237" s="434">
        <f>IF(ISBLANK(G223),"",SUM(L228:L236))</f>
        <v>3</v>
      </c>
      <c r="M237" s="435">
        <f>IF(ISBLANK(F228),"",SUM(M228:M236))</f>
        <v>5</v>
      </c>
      <c r="N237" s="436">
        <f>IF(ISBLANK(F228),"",SUM(N228:N236))</f>
        <v>0</v>
      </c>
      <c r="Q237" s="447"/>
      <c r="R237" s="447"/>
    </row>
    <row r="238" spans="1:18" ht="15">
      <c r="A238" s="356"/>
      <c r="B238" s="437" t="s">
        <v>253</v>
      </c>
      <c r="C238" s="360"/>
      <c r="D238" s="360"/>
      <c r="E238" s="360"/>
      <c r="F238" s="360"/>
      <c r="G238" s="360"/>
      <c r="H238" s="360"/>
      <c r="I238" s="360"/>
      <c r="J238" s="360"/>
      <c r="K238" s="360"/>
      <c r="L238" s="360"/>
      <c r="M238" s="360"/>
      <c r="N238" s="438"/>
      <c r="Q238" s="447"/>
      <c r="R238" s="447"/>
    </row>
    <row r="239" spans="1:18" ht="15">
      <c r="A239" s="356"/>
      <c r="B239" s="439" t="s">
        <v>254</v>
      </c>
      <c r="C239" s="439"/>
      <c r="D239" s="439" t="s">
        <v>255</v>
      </c>
      <c r="E239" s="359"/>
      <c r="F239" s="439"/>
      <c r="G239" s="439" t="s">
        <v>256</v>
      </c>
      <c r="H239" s="359"/>
      <c r="I239" s="439"/>
      <c r="J239" s="440" t="s">
        <v>257</v>
      </c>
      <c r="K239" s="361"/>
      <c r="L239" s="360"/>
      <c r="M239" s="360"/>
      <c r="N239" s="438"/>
      <c r="Q239" s="447"/>
      <c r="R239" s="447"/>
    </row>
    <row r="240" spans="1:18" ht="18.75" thickBot="1">
      <c r="A240" s="356"/>
      <c r="B240" s="360"/>
      <c r="C240" s="360"/>
      <c r="D240" s="360"/>
      <c r="E240" s="360"/>
      <c r="F240" s="360"/>
      <c r="G240" s="360"/>
      <c r="H240" s="360"/>
      <c r="I240" s="360"/>
      <c r="J240" s="624" t="str">
        <f>IF(M237=5,C222,IF(N237=5,G222,""))</f>
        <v>PT 75</v>
      </c>
      <c r="K240" s="625"/>
      <c r="L240" s="625"/>
      <c r="M240" s="625"/>
      <c r="N240" s="626"/>
      <c r="Q240" s="447"/>
      <c r="R240" s="447"/>
    </row>
    <row r="241" spans="1:18" ht="18.75" thickBot="1">
      <c r="A241" s="441"/>
      <c r="B241" s="442"/>
      <c r="C241" s="442"/>
      <c r="D241" s="442"/>
      <c r="E241" s="442"/>
      <c r="F241" s="442"/>
      <c r="G241" s="442"/>
      <c r="H241" s="442"/>
      <c r="I241" s="442"/>
      <c r="J241" s="443"/>
      <c r="K241" s="443"/>
      <c r="L241" s="443"/>
      <c r="M241" s="443"/>
      <c r="N241" s="444"/>
      <c r="Q241" s="447"/>
      <c r="R241" s="447"/>
    </row>
    <row r="242" spans="17:18" ht="15.75" thickTop="1">
      <c r="Q242" s="447"/>
      <c r="R242" s="447"/>
    </row>
    <row r="243" spans="17:18" ht="15.75" thickBot="1">
      <c r="Q243" s="447"/>
      <c r="R243" s="447"/>
    </row>
    <row r="244" spans="1:18" ht="16.5" thickTop="1">
      <c r="A244" s="352"/>
      <c r="B244" s="353"/>
      <c r="C244" s="354"/>
      <c r="D244" s="355"/>
      <c r="E244" s="355"/>
      <c r="F244" s="652" t="s">
        <v>219</v>
      </c>
      <c r="G244" s="653"/>
      <c r="H244" s="654" t="s">
        <v>126</v>
      </c>
      <c r="I244" s="655"/>
      <c r="J244" s="655"/>
      <c r="K244" s="655"/>
      <c r="L244" s="655"/>
      <c r="M244" s="655"/>
      <c r="N244" s="656"/>
      <c r="Q244" s="447"/>
      <c r="R244" s="447"/>
    </row>
    <row r="245" spans="1:18" ht="15.75">
      <c r="A245" s="356"/>
      <c r="B245" s="358"/>
      <c r="C245" s="359" t="s">
        <v>220</v>
      </c>
      <c r="D245" s="360"/>
      <c r="E245" s="360"/>
      <c r="F245" s="657" t="s">
        <v>221</v>
      </c>
      <c r="G245" s="658"/>
      <c r="H245" s="659" t="s">
        <v>4</v>
      </c>
      <c r="I245" s="660"/>
      <c r="J245" s="661"/>
      <c r="K245" s="643"/>
      <c r="L245" s="643"/>
      <c r="M245" s="643"/>
      <c r="N245" s="644"/>
      <c r="Q245" s="447"/>
      <c r="R245" s="447"/>
    </row>
    <row r="246" spans="1:18" ht="15.75">
      <c r="A246" s="356"/>
      <c r="B246" s="361"/>
      <c r="C246" s="358" t="s">
        <v>222</v>
      </c>
      <c r="D246" s="360"/>
      <c r="E246" s="360"/>
      <c r="F246" s="640" t="s">
        <v>223</v>
      </c>
      <c r="G246" s="641"/>
      <c r="H246" s="642" t="s">
        <v>265</v>
      </c>
      <c r="I246" s="643"/>
      <c r="J246" s="643"/>
      <c r="K246" s="642" t="s">
        <v>262</v>
      </c>
      <c r="L246" s="643"/>
      <c r="M246" s="643"/>
      <c r="N246" s="644"/>
      <c r="Q246" s="447"/>
      <c r="R246" s="447"/>
    </row>
    <row r="247" spans="1:18" ht="21" thickBot="1">
      <c r="A247" s="356"/>
      <c r="B247" s="362"/>
      <c r="D247" s="361"/>
      <c r="E247" s="360"/>
      <c r="F247" s="645" t="s">
        <v>226</v>
      </c>
      <c r="G247" s="646"/>
      <c r="H247" s="647">
        <v>40614</v>
      </c>
      <c r="I247" s="648"/>
      <c r="J247" s="648"/>
      <c r="K247" s="363" t="s">
        <v>227</v>
      </c>
      <c r="L247" s="649">
        <v>0.6458333333333334</v>
      </c>
      <c r="M247" s="650"/>
      <c r="N247" s="651"/>
      <c r="Q247" s="447"/>
      <c r="R247" s="447"/>
    </row>
    <row r="248" spans="1:18" ht="15.75" thickTop="1">
      <c r="A248" s="356"/>
      <c r="B248" s="361"/>
      <c r="C248" s="364"/>
      <c r="D248" s="360"/>
      <c r="E248" s="360"/>
      <c r="F248" s="360"/>
      <c r="G248" s="365"/>
      <c r="H248" s="366"/>
      <c r="I248" s="366"/>
      <c r="J248" s="367"/>
      <c r="K248" s="368"/>
      <c r="L248" s="368"/>
      <c r="M248" s="368"/>
      <c r="N248" s="369"/>
      <c r="Q248" s="447"/>
      <c r="R248" s="447"/>
    </row>
    <row r="249" spans="1:18" ht="16.5" thickBot="1">
      <c r="A249" s="370"/>
      <c r="B249" s="371" t="s">
        <v>205</v>
      </c>
      <c r="C249" s="631"/>
      <c r="D249" s="632"/>
      <c r="E249" s="372"/>
      <c r="F249" s="373" t="s">
        <v>205</v>
      </c>
      <c r="G249" s="633"/>
      <c r="H249" s="634"/>
      <c r="I249" s="634"/>
      <c r="J249" s="634"/>
      <c r="K249" s="634"/>
      <c r="L249" s="634"/>
      <c r="M249" s="634"/>
      <c r="N249" s="635"/>
      <c r="Q249" s="447"/>
      <c r="R249" s="447"/>
    </row>
    <row r="250" spans="1:18" ht="15">
      <c r="A250" s="370"/>
      <c r="B250" s="374" t="s">
        <v>228</v>
      </c>
      <c r="C250" s="636"/>
      <c r="D250" s="637"/>
      <c r="E250" s="375"/>
      <c r="F250" s="376" t="s">
        <v>229</v>
      </c>
      <c r="G250" s="636"/>
      <c r="H250" s="638"/>
      <c r="I250" s="638"/>
      <c r="J250" s="638"/>
      <c r="K250" s="638"/>
      <c r="L250" s="638"/>
      <c r="M250" s="638"/>
      <c r="N250" s="639"/>
      <c r="Q250" s="447"/>
      <c r="R250" s="447"/>
    </row>
    <row r="251" spans="1:18" ht="15">
      <c r="A251" s="370"/>
      <c r="B251" s="377" t="s">
        <v>230</v>
      </c>
      <c r="C251" s="627"/>
      <c r="D251" s="628"/>
      <c r="E251" s="375"/>
      <c r="F251" s="378" t="s">
        <v>231</v>
      </c>
      <c r="G251" s="662"/>
      <c r="H251" s="629"/>
      <c r="I251" s="629"/>
      <c r="J251" s="629"/>
      <c r="K251" s="629"/>
      <c r="L251" s="629"/>
      <c r="M251" s="629"/>
      <c r="N251" s="630"/>
      <c r="Q251" s="447"/>
      <c r="R251" s="447"/>
    </row>
    <row r="252" spans="1:18" ht="15">
      <c r="A252" s="356"/>
      <c r="B252" s="377" t="s">
        <v>233</v>
      </c>
      <c r="C252" s="627"/>
      <c r="D252" s="628"/>
      <c r="E252" s="375"/>
      <c r="F252" s="379" t="s">
        <v>234</v>
      </c>
      <c r="G252" s="662"/>
      <c r="H252" s="629"/>
      <c r="I252" s="629"/>
      <c r="J252" s="629"/>
      <c r="K252" s="629"/>
      <c r="L252" s="629"/>
      <c r="M252" s="629"/>
      <c r="N252" s="630"/>
      <c r="Q252" s="447"/>
      <c r="R252" s="447"/>
    </row>
    <row r="253" spans="1:18" ht="15.75">
      <c r="A253" s="356"/>
      <c r="B253" s="360"/>
      <c r="C253" s="360"/>
      <c r="D253" s="360"/>
      <c r="E253" s="360"/>
      <c r="F253" s="380" t="s">
        <v>235</v>
      </c>
      <c r="G253" s="364"/>
      <c r="H253" s="364"/>
      <c r="I253" s="364"/>
      <c r="J253" s="360"/>
      <c r="K253" s="360"/>
      <c r="L253" s="360"/>
      <c r="M253" s="381"/>
      <c r="N253" s="382"/>
      <c r="Q253" s="447"/>
      <c r="R253" s="447"/>
    </row>
    <row r="254" spans="1:18" ht="15.75" thickBot="1">
      <c r="A254" s="356"/>
      <c r="B254" s="383" t="s">
        <v>236</v>
      </c>
      <c r="C254" s="360"/>
      <c r="D254" s="360"/>
      <c r="E254" s="360"/>
      <c r="F254" s="384" t="s">
        <v>237</v>
      </c>
      <c r="G254" s="384" t="s">
        <v>238</v>
      </c>
      <c r="H254" s="384" t="s">
        <v>239</v>
      </c>
      <c r="I254" s="384" t="s">
        <v>240</v>
      </c>
      <c r="J254" s="384" t="s">
        <v>241</v>
      </c>
      <c r="K254" s="620" t="s">
        <v>36</v>
      </c>
      <c r="L254" s="621"/>
      <c r="M254" s="384" t="s">
        <v>242</v>
      </c>
      <c r="N254" s="385" t="s">
        <v>14</v>
      </c>
      <c r="Q254" s="447"/>
      <c r="R254" s="447"/>
    </row>
    <row r="255" spans="1:14" ht="15">
      <c r="A255" s="370"/>
      <c r="B255" s="386" t="s">
        <v>243</v>
      </c>
      <c r="C255" s="387">
        <f>IF(C250&gt;"",C250,"")</f>
      </c>
      <c r="D255" s="387">
        <f>IF(G250&gt;"",G250,"")</f>
      </c>
      <c r="E255" s="387"/>
      <c r="F255" s="388"/>
      <c r="G255" s="388"/>
      <c r="H255" s="389"/>
      <c r="I255" s="388"/>
      <c r="J255" s="388"/>
      <c r="K255" s="390">
        <f>IF(ISBLANK(F255),"",COUNTIF(F255:J255,"&gt;=0"))</f>
      </c>
      <c r="L255" s="391">
        <f>IF(ISBLANK(F255),"",(IF(LEFT(F255,1)="-",1,0)+IF(LEFT(G255,1)="-",1,0)+IF(LEFT(H255,1)="-",1,0)+IF(LEFT(I255,1)="-",1,0)+IF(LEFT(J255,1)="-",1,0)))</f>
      </c>
      <c r="M255" s="392">
        <f>IF(K255=3,1,"")</f>
      </c>
      <c r="N255" s="393">
        <f>IF(L255=3,1,"")</f>
      </c>
    </row>
    <row r="256" spans="1:14" ht="15">
      <c r="A256" s="370"/>
      <c r="B256" s="394" t="s">
        <v>244</v>
      </c>
      <c r="C256" s="395">
        <f>IF(C251&gt;"",C251,"")</f>
      </c>
      <c r="D256" s="395">
        <f>IF(G251&gt;"",G251,"")</f>
      </c>
      <c r="E256" s="395"/>
      <c r="F256" s="396"/>
      <c r="G256" s="397"/>
      <c r="H256" s="397"/>
      <c r="I256" s="397"/>
      <c r="J256" s="397"/>
      <c r="K256" s="398">
        <f>IF(ISBLANK(F256),"",COUNTIF(F256:J256,"&gt;=0"))</f>
      </c>
      <c r="L256" s="399">
        <f>IF(ISBLANK(F256),"",(IF(LEFT(F256,1)="-",1,0)+IF(LEFT(G256,1)="-",1,0)+IF(LEFT(H256,1)="-",1,0)+IF(LEFT(I256,1)="-",1,0)+IF(LEFT(J256,1)="-",1,0)))</f>
      </c>
      <c r="M256" s="400">
        <f>IF(K256=3,1,"")</f>
      </c>
      <c r="N256" s="401">
        <f>IF(L256=3,1,"")</f>
      </c>
    </row>
    <row r="257" spans="1:14" ht="15.75" thickBot="1">
      <c r="A257" s="370"/>
      <c r="B257" s="402" t="s">
        <v>245</v>
      </c>
      <c r="C257" s="403">
        <f>IF(C252&gt;"",C252,"")</f>
      </c>
      <c r="D257" s="403">
        <f>IF(G252&gt;"",G252,"")</f>
      </c>
      <c r="E257" s="403"/>
      <c r="F257" s="396"/>
      <c r="G257" s="404"/>
      <c r="H257" s="396"/>
      <c r="I257" s="396"/>
      <c r="J257" s="396"/>
      <c r="K257" s="398">
        <f aca="true" t="shared" si="35" ref="K257:K263">IF(ISBLANK(F257),"",COUNTIF(F257:J257,"&gt;=0"))</f>
      </c>
      <c r="L257" s="405">
        <f aca="true" t="shared" si="36" ref="L257:L263">IF(ISBLANK(F257),"",(IF(LEFT(F257,1)="-",1,0)+IF(LEFT(G257,1)="-",1,0)+IF(LEFT(H257,1)="-",1,0)+IF(LEFT(I257,1)="-",1,0)+IF(LEFT(J257,1)="-",1,0)))</f>
      </c>
      <c r="M257" s="406">
        <f aca="true" t="shared" si="37" ref="M257:M263">IF(K257=3,1,"")</f>
      </c>
      <c r="N257" s="407">
        <f aca="true" t="shared" si="38" ref="N257:N263">IF(L257=3,1,"")</f>
      </c>
    </row>
    <row r="258" spans="1:14" ht="15">
      <c r="A258" s="370"/>
      <c r="B258" s="408" t="s">
        <v>246</v>
      </c>
      <c r="C258" s="387">
        <f>IF(C251&gt;"",C251,"")</f>
      </c>
      <c r="D258" s="387">
        <f>IF(G250&gt;"",G250,"")</f>
      </c>
      <c r="E258" s="409"/>
      <c r="F258" s="410"/>
      <c r="G258" s="411"/>
      <c r="H258" s="410"/>
      <c r="I258" s="410"/>
      <c r="J258" s="410"/>
      <c r="K258" s="390">
        <f t="shared" si="35"/>
      </c>
      <c r="L258" s="391">
        <f t="shared" si="36"/>
      </c>
      <c r="M258" s="392">
        <f t="shared" si="37"/>
      </c>
      <c r="N258" s="393">
        <f t="shared" si="38"/>
      </c>
    </row>
    <row r="259" spans="1:14" ht="15">
      <c r="A259" s="370"/>
      <c r="B259" s="402" t="s">
        <v>247</v>
      </c>
      <c r="C259" s="395">
        <f>IF(C250&gt;"",C250,"")</f>
      </c>
      <c r="D259" s="395">
        <f>IF(G252&gt;"",G252,"")</f>
      </c>
      <c r="E259" s="403"/>
      <c r="F259" s="396"/>
      <c r="G259" s="404"/>
      <c r="H259" s="396"/>
      <c r="I259" s="396"/>
      <c r="J259" s="396"/>
      <c r="K259" s="398">
        <f t="shared" si="35"/>
      </c>
      <c r="L259" s="399">
        <f t="shared" si="36"/>
      </c>
      <c r="M259" s="400">
        <f t="shared" si="37"/>
      </c>
      <c r="N259" s="401">
        <f t="shared" si="38"/>
      </c>
    </row>
    <row r="260" spans="1:14" ht="15.75" thickBot="1">
      <c r="A260" s="370"/>
      <c r="B260" s="412" t="s">
        <v>248</v>
      </c>
      <c r="C260" s="413">
        <f>IF(C252&gt;"",C252,"")</f>
      </c>
      <c r="D260" s="413">
        <f>IF(G251&gt;"",G251,"")</f>
      </c>
      <c r="E260" s="413"/>
      <c r="F260" s="414"/>
      <c r="G260" s="415"/>
      <c r="H260" s="414"/>
      <c r="I260" s="414"/>
      <c r="J260" s="414"/>
      <c r="K260" s="416">
        <f t="shared" si="35"/>
      </c>
      <c r="L260" s="417">
        <f t="shared" si="36"/>
      </c>
      <c r="M260" s="418">
        <f t="shared" si="37"/>
      </c>
      <c r="N260" s="419">
        <f t="shared" si="38"/>
      </c>
    </row>
    <row r="261" spans="1:14" ht="15">
      <c r="A261" s="370"/>
      <c r="B261" s="420" t="s">
        <v>249</v>
      </c>
      <c r="C261" s="421">
        <f>IF(C251&gt;"",C251,"")</f>
      </c>
      <c r="D261" s="421">
        <f>IF(G252&gt;"",G252,"")</f>
      </c>
      <c r="E261" s="422"/>
      <c r="F261" s="423"/>
      <c r="G261" s="423"/>
      <c r="H261" s="423"/>
      <c r="I261" s="423"/>
      <c r="J261" s="424"/>
      <c r="K261" s="425">
        <f t="shared" si="35"/>
      </c>
      <c r="L261" s="426">
        <f t="shared" si="36"/>
      </c>
      <c r="M261" s="427">
        <f t="shared" si="37"/>
      </c>
      <c r="N261" s="428">
        <f t="shared" si="38"/>
      </c>
    </row>
    <row r="262" spans="1:14" ht="15">
      <c r="A262" s="370"/>
      <c r="B262" s="394" t="s">
        <v>250</v>
      </c>
      <c r="C262" s="395">
        <f>IF(C252&gt;"",C252,"")</f>
      </c>
      <c r="D262" s="395">
        <f>IF(G250&gt;"",G250,"")</f>
      </c>
      <c r="E262" s="429"/>
      <c r="F262" s="423"/>
      <c r="G262" s="397"/>
      <c r="H262" s="397"/>
      <c r="I262" s="397"/>
      <c r="J262" s="430"/>
      <c r="K262" s="398">
        <f t="shared" si="35"/>
      </c>
      <c r="L262" s="399">
        <f t="shared" si="36"/>
      </c>
      <c r="M262" s="400">
        <f t="shared" si="37"/>
      </c>
      <c r="N262" s="401">
        <f t="shared" si="38"/>
      </c>
    </row>
    <row r="263" spans="1:14" ht="15.75" thickBot="1">
      <c r="A263" s="370"/>
      <c r="B263" s="412" t="s">
        <v>251</v>
      </c>
      <c r="C263" s="413">
        <f>IF(C250&gt;"",C250,"")</f>
      </c>
      <c r="D263" s="413">
        <f>IF(G251&gt;"",G251,"")</f>
      </c>
      <c r="E263" s="431"/>
      <c r="F263" s="432"/>
      <c r="G263" s="414"/>
      <c r="H263" s="432"/>
      <c r="I263" s="414"/>
      <c r="J263" s="414"/>
      <c r="K263" s="416">
        <f t="shared" si="35"/>
      </c>
      <c r="L263" s="417">
        <f t="shared" si="36"/>
      </c>
      <c r="M263" s="418">
        <f t="shared" si="37"/>
      </c>
      <c r="N263" s="419">
        <f t="shared" si="38"/>
      </c>
    </row>
    <row r="264" spans="1:14" ht="16.5" thickBot="1">
      <c r="A264" s="356"/>
      <c r="B264" s="360"/>
      <c r="C264" s="360"/>
      <c r="D264" s="360"/>
      <c r="E264" s="360"/>
      <c r="F264" s="360"/>
      <c r="G264" s="360"/>
      <c r="H264" s="360"/>
      <c r="I264" s="622" t="s">
        <v>252</v>
      </c>
      <c r="J264" s="623"/>
      <c r="K264" s="433">
        <f>IF(ISBLANK(C250),"",SUM(K255:K263))</f>
      </c>
      <c r="L264" s="434">
        <f>IF(ISBLANK(G250),"",SUM(L255:L263))</f>
      </c>
      <c r="M264" s="435">
        <f>IF(ISBLANK(F255),"",SUM(M255:M263))</f>
      </c>
      <c r="N264" s="436">
        <f>IF(ISBLANK(F255),"",SUM(N255:N263))</f>
      </c>
    </row>
    <row r="265" spans="1:14" ht="15">
      <c r="A265" s="356"/>
      <c r="B265" s="437" t="s">
        <v>253</v>
      </c>
      <c r="C265" s="360"/>
      <c r="D265" s="360"/>
      <c r="E265" s="360"/>
      <c r="F265" s="360"/>
      <c r="G265" s="360"/>
      <c r="H265" s="360"/>
      <c r="I265" s="360"/>
      <c r="J265" s="360"/>
      <c r="K265" s="360"/>
      <c r="L265" s="360"/>
      <c r="M265" s="360"/>
      <c r="N265" s="438"/>
    </row>
    <row r="266" spans="1:14" ht="15">
      <c r="A266" s="356"/>
      <c r="B266" s="439" t="s">
        <v>254</v>
      </c>
      <c r="C266" s="439"/>
      <c r="D266" s="439" t="s">
        <v>255</v>
      </c>
      <c r="E266" s="359"/>
      <c r="F266" s="439"/>
      <c r="G266" s="439" t="s">
        <v>256</v>
      </c>
      <c r="H266" s="359"/>
      <c r="I266" s="439"/>
      <c r="J266" s="440" t="s">
        <v>257</v>
      </c>
      <c r="K266" s="361"/>
      <c r="L266" s="360"/>
      <c r="M266" s="360"/>
      <c r="N266" s="438"/>
    </row>
    <row r="267" spans="1:14" ht="18.75" thickBot="1">
      <c r="A267" s="356"/>
      <c r="B267" s="360"/>
      <c r="C267" s="360"/>
      <c r="D267" s="360"/>
      <c r="E267" s="360"/>
      <c r="F267" s="360"/>
      <c r="G267" s="360"/>
      <c r="H267" s="360"/>
      <c r="I267" s="360"/>
      <c r="J267" s="624">
        <f>IF(M264=5,C249,IF(N264=5,G249,""))</f>
      </c>
      <c r="K267" s="625"/>
      <c r="L267" s="625"/>
      <c r="M267" s="625"/>
      <c r="N267" s="626"/>
    </row>
    <row r="268" spans="1:14" ht="18.75" thickBot="1">
      <c r="A268" s="441"/>
      <c r="B268" s="442"/>
      <c r="C268" s="442"/>
      <c r="D268" s="442"/>
      <c r="E268" s="442"/>
      <c r="F268" s="442"/>
      <c r="G268" s="442"/>
      <c r="H268" s="442"/>
      <c r="I268" s="442"/>
      <c r="J268" s="443"/>
      <c r="K268" s="443"/>
      <c r="L268" s="443"/>
      <c r="M268" s="443"/>
      <c r="N268" s="444"/>
    </row>
    <row r="269" ht="15.75" thickTop="1"/>
  </sheetData>
  <mergeCells count="210">
    <mergeCell ref="F1:G1"/>
    <mergeCell ref="H1:N1"/>
    <mergeCell ref="F2:G2"/>
    <mergeCell ref="H2:N2"/>
    <mergeCell ref="F3:G3"/>
    <mergeCell ref="F4:G4"/>
    <mergeCell ref="H4:J4"/>
    <mergeCell ref="L4:N4"/>
    <mergeCell ref="C6:D6"/>
    <mergeCell ref="G6:N6"/>
    <mergeCell ref="C7:D7"/>
    <mergeCell ref="G7:N7"/>
    <mergeCell ref="C8:D8"/>
    <mergeCell ref="G8:N8"/>
    <mergeCell ref="C9:D9"/>
    <mergeCell ref="G9:N9"/>
    <mergeCell ref="F29:G29"/>
    <mergeCell ref="H29:N29"/>
    <mergeCell ref="F30:G30"/>
    <mergeCell ref="K11:L11"/>
    <mergeCell ref="I21:J21"/>
    <mergeCell ref="J24:N24"/>
    <mergeCell ref="F28:G28"/>
    <mergeCell ref="H28:N28"/>
    <mergeCell ref="F31:G31"/>
    <mergeCell ref="H31:J31"/>
    <mergeCell ref="L31:N31"/>
    <mergeCell ref="C33:D33"/>
    <mergeCell ref="G33:N33"/>
    <mergeCell ref="C34:D34"/>
    <mergeCell ref="G34:N34"/>
    <mergeCell ref="C35:D35"/>
    <mergeCell ref="G35:N35"/>
    <mergeCell ref="C36:D36"/>
    <mergeCell ref="G36:N36"/>
    <mergeCell ref="K38:L38"/>
    <mergeCell ref="I48:J48"/>
    <mergeCell ref="J51:N51"/>
    <mergeCell ref="F55:G55"/>
    <mergeCell ref="H55:N55"/>
    <mergeCell ref="F56:G56"/>
    <mergeCell ref="H56:N56"/>
    <mergeCell ref="F57:G57"/>
    <mergeCell ref="F58:G58"/>
    <mergeCell ref="H58:J58"/>
    <mergeCell ref="L58:N58"/>
    <mergeCell ref="C60:D60"/>
    <mergeCell ref="G60:N60"/>
    <mergeCell ref="C61:D61"/>
    <mergeCell ref="G61:N61"/>
    <mergeCell ref="C62:D62"/>
    <mergeCell ref="G62:N62"/>
    <mergeCell ref="C63:D63"/>
    <mergeCell ref="G63:N63"/>
    <mergeCell ref="K65:L65"/>
    <mergeCell ref="I75:J75"/>
    <mergeCell ref="J78:N78"/>
    <mergeCell ref="F82:G82"/>
    <mergeCell ref="H82:N82"/>
    <mergeCell ref="F83:G83"/>
    <mergeCell ref="H83:N83"/>
    <mergeCell ref="F84:G84"/>
    <mergeCell ref="K84:N84"/>
    <mergeCell ref="F85:G85"/>
    <mergeCell ref="H85:J85"/>
    <mergeCell ref="L85:N85"/>
    <mergeCell ref="C87:D87"/>
    <mergeCell ref="G87:N87"/>
    <mergeCell ref="C88:D88"/>
    <mergeCell ref="G88:N88"/>
    <mergeCell ref="C89:D89"/>
    <mergeCell ref="G89:N89"/>
    <mergeCell ref="C90:D90"/>
    <mergeCell ref="G90:N90"/>
    <mergeCell ref="K92:L92"/>
    <mergeCell ref="I102:J102"/>
    <mergeCell ref="J105:N105"/>
    <mergeCell ref="F109:G109"/>
    <mergeCell ref="H109:N109"/>
    <mergeCell ref="F110:G110"/>
    <mergeCell ref="H110:N110"/>
    <mergeCell ref="F111:G111"/>
    <mergeCell ref="F112:G112"/>
    <mergeCell ref="H112:J112"/>
    <mergeCell ref="L112:N112"/>
    <mergeCell ref="H111:J111"/>
    <mergeCell ref="K111:N111"/>
    <mergeCell ref="C114:D114"/>
    <mergeCell ref="G114:N114"/>
    <mergeCell ref="C115:D115"/>
    <mergeCell ref="G115:N115"/>
    <mergeCell ref="C116:D116"/>
    <mergeCell ref="G116:N116"/>
    <mergeCell ref="C117:D117"/>
    <mergeCell ref="G117:N117"/>
    <mergeCell ref="K119:L119"/>
    <mergeCell ref="I129:J129"/>
    <mergeCell ref="J132:N132"/>
    <mergeCell ref="H3:J3"/>
    <mergeCell ref="K3:N3"/>
    <mergeCell ref="H30:J30"/>
    <mergeCell ref="K30:N30"/>
    <mergeCell ref="H57:J57"/>
    <mergeCell ref="K57:N57"/>
    <mergeCell ref="H84:J84"/>
    <mergeCell ref="F136:G136"/>
    <mergeCell ref="H136:N136"/>
    <mergeCell ref="F137:G137"/>
    <mergeCell ref="H137:N137"/>
    <mergeCell ref="F138:G138"/>
    <mergeCell ref="H138:J138"/>
    <mergeCell ref="K138:N138"/>
    <mergeCell ref="F139:G139"/>
    <mergeCell ref="H139:J139"/>
    <mergeCell ref="L139:N139"/>
    <mergeCell ref="C141:D141"/>
    <mergeCell ref="G141:N141"/>
    <mergeCell ref="C142:D142"/>
    <mergeCell ref="G142:N142"/>
    <mergeCell ref="C143:D143"/>
    <mergeCell ref="G143:N143"/>
    <mergeCell ref="C144:D144"/>
    <mergeCell ref="G144:N144"/>
    <mergeCell ref="K146:L146"/>
    <mergeCell ref="I156:J156"/>
    <mergeCell ref="J159:N159"/>
    <mergeCell ref="F163:G163"/>
    <mergeCell ref="H163:N163"/>
    <mergeCell ref="F164:G164"/>
    <mergeCell ref="H164:N164"/>
    <mergeCell ref="F165:G165"/>
    <mergeCell ref="H165:J165"/>
    <mergeCell ref="K165:N165"/>
    <mergeCell ref="F166:G166"/>
    <mergeCell ref="H166:J166"/>
    <mergeCell ref="L166:N166"/>
    <mergeCell ref="C168:D168"/>
    <mergeCell ref="G168:N168"/>
    <mergeCell ref="C169:D169"/>
    <mergeCell ref="G169:N169"/>
    <mergeCell ref="C170:D170"/>
    <mergeCell ref="G170:N170"/>
    <mergeCell ref="C171:D171"/>
    <mergeCell ref="G171:N171"/>
    <mergeCell ref="K173:L173"/>
    <mergeCell ref="I183:J183"/>
    <mergeCell ref="J186:N186"/>
    <mergeCell ref="F190:G190"/>
    <mergeCell ref="H190:N190"/>
    <mergeCell ref="F191:G191"/>
    <mergeCell ref="H191:N191"/>
    <mergeCell ref="F192:G192"/>
    <mergeCell ref="H192:J192"/>
    <mergeCell ref="K192:N192"/>
    <mergeCell ref="F193:G193"/>
    <mergeCell ref="H193:J193"/>
    <mergeCell ref="L193:N193"/>
    <mergeCell ref="C195:D195"/>
    <mergeCell ref="G195:N195"/>
    <mergeCell ref="C196:D196"/>
    <mergeCell ref="G196:N196"/>
    <mergeCell ref="C197:D197"/>
    <mergeCell ref="G197:N197"/>
    <mergeCell ref="C198:D198"/>
    <mergeCell ref="G198:N198"/>
    <mergeCell ref="K200:L200"/>
    <mergeCell ref="I210:J210"/>
    <mergeCell ref="J213:N213"/>
    <mergeCell ref="F217:G217"/>
    <mergeCell ref="H217:N217"/>
    <mergeCell ref="F218:G218"/>
    <mergeCell ref="H218:N218"/>
    <mergeCell ref="F219:G219"/>
    <mergeCell ref="H219:J219"/>
    <mergeCell ref="K219:N219"/>
    <mergeCell ref="F220:G220"/>
    <mergeCell ref="H220:J220"/>
    <mergeCell ref="L220:N220"/>
    <mergeCell ref="C222:D222"/>
    <mergeCell ref="G222:N222"/>
    <mergeCell ref="C223:D223"/>
    <mergeCell ref="G223:N223"/>
    <mergeCell ref="C224:D224"/>
    <mergeCell ref="G224:N224"/>
    <mergeCell ref="C225:D225"/>
    <mergeCell ref="G225:N225"/>
    <mergeCell ref="K227:L227"/>
    <mergeCell ref="I237:J237"/>
    <mergeCell ref="J240:N240"/>
    <mergeCell ref="F244:G244"/>
    <mergeCell ref="H244:N244"/>
    <mergeCell ref="F245:G245"/>
    <mergeCell ref="H245:N245"/>
    <mergeCell ref="F246:G246"/>
    <mergeCell ref="H246:J246"/>
    <mergeCell ref="K246:N246"/>
    <mergeCell ref="F247:G247"/>
    <mergeCell ref="H247:J247"/>
    <mergeCell ref="L247:N247"/>
    <mergeCell ref="C249:D249"/>
    <mergeCell ref="G249:N249"/>
    <mergeCell ref="C250:D250"/>
    <mergeCell ref="G250:N250"/>
    <mergeCell ref="K254:L254"/>
    <mergeCell ref="I264:J264"/>
    <mergeCell ref="J267:N267"/>
    <mergeCell ref="C251:D251"/>
    <mergeCell ref="G251:N251"/>
    <mergeCell ref="C252:D252"/>
    <mergeCell ref="G252:N252"/>
  </mergeCells>
  <printOptions/>
  <pageMargins left="0.3937007874015748" right="0.7874015748031497" top="0.4330708661417323" bottom="0.3937007874015748" header="0.35433070866141736" footer="0.2755905511811024"/>
  <pageSetup fitToHeight="5" horizontalDpi="600" verticalDpi="600" orientation="portrait" paperSize="9" scale="92" r:id="rId1"/>
  <rowBreaks count="2" manualBreakCount="2">
    <brk id="54" max="13" man="1"/>
    <brk id="106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1"/>
  <dimension ref="A1:I43"/>
  <sheetViews>
    <sheetView workbookViewId="0" topLeftCell="A4">
      <selection activeCell="E23" sqref="E23"/>
    </sheetView>
  </sheetViews>
  <sheetFormatPr defaultColWidth="9.140625" defaultRowHeight="12.75"/>
  <cols>
    <col min="1" max="1" width="4.140625" style="269" customWidth="1"/>
    <col min="2" max="2" width="5.57421875" style="269" customWidth="1"/>
    <col min="3" max="3" width="20.8515625" style="269" customWidth="1"/>
    <col min="4" max="4" width="9.140625" style="269" customWidth="1"/>
    <col min="5" max="5" width="14.140625" style="269" customWidth="1"/>
    <col min="6" max="7" width="13.28125" style="269" customWidth="1"/>
    <col min="8" max="8" width="13.7109375" style="269" customWidth="1"/>
    <col min="9" max="9" width="8.57421875" style="269" customWidth="1"/>
    <col min="10" max="16384" width="9.140625" style="269" customWidth="1"/>
  </cols>
  <sheetData>
    <row r="1" spans="5:8" ht="18.75" customHeight="1" thickTop="1">
      <c r="E1" s="270" t="s">
        <v>125</v>
      </c>
      <c r="F1" s="271" t="s">
        <v>126</v>
      </c>
      <c r="G1" s="271"/>
      <c r="H1" s="272"/>
    </row>
    <row r="2" spans="1:9" ht="18.75" customHeight="1">
      <c r="A2" s="273"/>
      <c r="B2" s="274"/>
      <c r="C2" s="274"/>
      <c r="D2" s="274"/>
      <c r="E2" s="275" t="s">
        <v>127</v>
      </c>
      <c r="F2" s="276" t="s">
        <v>4</v>
      </c>
      <c r="G2" s="273"/>
      <c r="H2" s="277"/>
      <c r="I2" s="278"/>
    </row>
    <row r="3" spans="1:9" ht="19.5" customHeight="1">
      <c r="A3" s="273"/>
      <c r="B3" s="274"/>
      <c r="C3" s="274"/>
      <c r="D3" s="274"/>
      <c r="E3" s="275" t="s">
        <v>128</v>
      </c>
      <c r="F3" s="279" t="s">
        <v>272</v>
      </c>
      <c r="G3" s="280"/>
      <c r="H3" s="281"/>
      <c r="I3" s="278"/>
    </row>
    <row r="4" spans="1:9" ht="18.75" customHeight="1" thickBot="1">
      <c r="A4" s="273"/>
      <c r="B4" s="274"/>
      <c r="C4" s="274"/>
      <c r="D4" s="274"/>
      <c r="E4" s="282" t="s">
        <v>130</v>
      </c>
      <c r="F4" s="283" t="s">
        <v>202</v>
      </c>
      <c r="G4" s="284" t="s">
        <v>132</v>
      </c>
      <c r="H4" s="449" t="s">
        <v>114</v>
      </c>
      <c r="I4" s="278"/>
    </row>
    <row r="5" spans="1:9" ht="23.25" customHeight="1" thickTop="1">
      <c r="A5" s="286"/>
      <c r="B5" s="286"/>
      <c r="C5" s="287" t="s">
        <v>273</v>
      </c>
      <c r="D5" s="286"/>
      <c r="E5" s="276" t="s">
        <v>274</v>
      </c>
      <c r="F5" s="273"/>
      <c r="G5" s="273"/>
      <c r="H5" s="273"/>
      <c r="I5" s="278"/>
    </row>
    <row r="6" spans="1:9" ht="12" customHeight="1" thickBot="1">
      <c r="A6" s="288" t="s">
        <v>133</v>
      </c>
      <c r="B6" s="289" t="s">
        <v>134</v>
      </c>
      <c r="C6" s="290" t="s">
        <v>205</v>
      </c>
      <c r="D6" s="289" t="s">
        <v>136</v>
      </c>
      <c r="I6" s="278"/>
    </row>
    <row r="7" spans="1:9" ht="18" customHeight="1">
      <c r="A7" s="291">
        <v>1</v>
      </c>
      <c r="B7" s="292"/>
      <c r="C7" s="334" t="s">
        <v>275</v>
      </c>
      <c r="D7" s="335"/>
      <c r="E7" s="295" t="s">
        <v>275</v>
      </c>
      <c r="F7" s="296"/>
      <c r="G7" s="296"/>
      <c r="H7" s="296" t="s">
        <v>276</v>
      </c>
      <c r="I7" s="297"/>
    </row>
    <row r="8" spans="1:9" ht="18" customHeight="1">
      <c r="A8" s="298">
        <v>2</v>
      </c>
      <c r="B8" s="299"/>
      <c r="C8" s="319" t="s">
        <v>123</v>
      </c>
      <c r="D8" s="341"/>
      <c r="E8" s="302"/>
      <c r="F8" s="303" t="s">
        <v>275</v>
      </c>
      <c r="G8" s="296"/>
      <c r="H8" s="296" t="s">
        <v>277</v>
      </c>
      <c r="I8" s="297"/>
    </row>
    <row r="9" spans="1:9" ht="18" customHeight="1">
      <c r="A9" s="304">
        <v>3</v>
      </c>
      <c r="B9" s="305"/>
      <c r="C9" s="317" t="s">
        <v>47</v>
      </c>
      <c r="D9" s="450"/>
      <c r="E9" s="308" t="s">
        <v>47</v>
      </c>
      <c r="F9" s="325" t="s">
        <v>278</v>
      </c>
      <c r="G9" s="451"/>
      <c r="H9" s="296" t="s">
        <v>279</v>
      </c>
      <c r="I9" s="297"/>
    </row>
    <row r="10" spans="1:9" ht="18" customHeight="1">
      <c r="A10" s="298">
        <v>4</v>
      </c>
      <c r="B10" s="311"/>
      <c r="C10" s="351" t="s">
        <v>112</v>
      </c>
      <c r="D10" s="341"/>
      <c r="E10" s="314" t="s">
        <v>280</v>
      </c>
      <c r="F10" s="296"/>
      <c r="G10" s="452" t="s">
        <v>275</v>
      </c>
      <c r="H10" s="296" t="s">
        <v>281</v>
      </c>
      <c r="I10" s="297"/>
    </row>
    <row r="11" spans="1:9" ht="18" customHeight="1">
      <c r="A11" s="304">
        <v>5</v>
      </c>
      <c r="B11" s="316"/>
      <c r="C11" s="317" t="s">
        <v>282</v>
      </c>
      <c r="D11" s="450"/>
      <c r="E11" s="295" t="s">
        <v>282</v>
      </c>
      <c r="F11" s="296"/>
      <c r="G11" s="453" t="s">
        <v>278</v>
      </c>
      <c r="H11" s="296"/>
      <c r="I11" s="297"/>
    </row>
    <row r="12" spans="1:9" ht="18" customHeight="1">
      <c r="A12" s="298">
        <v>6</v>
      </c>
      <c r="B12" s="299"/>
      <c r="C12" s="319" t="s">
        <v>123</v>
      </c>
      <c r="D12" s="341"/>
      <c r="E12" s="302"/>
      <c r="F12" s="303" t="s">
        <v>45</v>
      </c>
      <c r="G12" s="451"/>
      <c r="H12" s="296"/>
      <c r="I12" s="297"/>
    </row>
    <row r="13" spans="1:9" ht="18" customHeight="1">
      <c r="A13" s="323">
        <v>7</v>
      </c>
      <c r="B13" s="305"/>
      <c r="C13" s="324" t="s">
        <v>123</v>
      </c>
      <c r="D13" s="318"/>
      <c r="E13" s="308" t="s">
        <v>45</v>
      </c>
      <c r="F13" s="325" t="s">
        <v>278</v>
      </c>
      <c r="G13" s="454" t="s">
        <v>283</v>
      </c>
      <c r="H13" s="296"/>
      <c r="I13" s="297"/>
    </row>
    <row r="14" spans="1:8" ht="18" customHeight="1" thickBot="1">
      <c r="A14" s="326">
        <v>8</v>
      </c>
      <c r="B14" s="327"/>
      <c r="C14" s="343" t="s">
        <v>45</v>
      </c>
      <c r="D14" s="329"/>
      <c r="E14" s="314"/>
      <c r="F14" s="296"/>
      <c r="G14" s="455" t="s">
        <v>284</v>
      </c>
      <c r="H14" s="456"/>
    </row>
    <row r="15" spans="1:9" ht="26.25" customHeight="1" thickBot="1">
      <c r="A15" s="330"/>
      <c r="B15" s="331"/>
      <c r="C15" s="332" t="s">
        <v>285</v>
      </c>
      <c r="D15" s="273"/>
      <c r="E15" s="296"/>
      <c r="F15" s="296"/>
      <c r="G15" s="296"/>
      <c r="H15" s="457"/>
      <c r="I15" s="274"/>
    </row>
    <row r="16" spans="1:9" ht="18" customHeight="1">
      <c r="A16" s="291">
        <v>9</v>
      </c>
      <c r="B16" s="292"/>
      <c r="C16" s="334" t="s">
        <v>275</v>
      </c>
      <c r="D16" s="335"/>
      <c r="E16" s="295" t="s">
        <v>275</v>
      </c>
      <c r="F16" s="296"/>
      <c r="G16" s="296"/>
      <c r="H16" s="296"/>
      <c r="I16" s="297"/>
    </row>
    <row r="17" spans="1:9" ht="18" customHeight="1">
      <c r="A17" s="298">
        <v>10</v>
      </c>
      <c r="B17" s="336"/>
      <c r="C17" s="347" t="s">
        <v>45</v>
      </c>
      <c r="D17" s="337"/>
      <c r="E17" s="302" t="s">
        <v>278</v>
      </c>
      <c r="F17" s="303" t="s">
        <v>275</v>
      </c>
      <c r="G17" s="296"/>
      <c r="H17" s="296"/>
      <c r="I17" s="297"/>
    </row>
    <row r="18" spans="1:9" ht="18" customHeight="1">
      <c r="A18" s="298">
        <v>11</v>
      </c>
      <c r="B18" s="338"/>
      <c r="C18" s="339" t="s">
        <v>282</v>
      </c>
      <c r="D18" s="340"/>
      <c r="E18" s="308" t="s">
        <v>61</v>
      </c>
      <c r="F18" s="325" t="s">
        <v>280</v>
      </c>
      <c r="G18" s="296"/>
      <c r="H18" s="296"/>
      <c r="I18" s="297"/>
    </row>
    <row r="19" spans="1:9" ht="18" customHeight="1">
      <c r="A19" s="298">
        <v>12</v>
      </c>
      <c r="B19" s="311"/>
      <c r="C19" s="351" t="s">
        <v>61</v>
      </c>
      <c r="D19" s="341"/>
      <c r="E19" s="314" t="s">
        <v>278</v>
      </c>
      <c r="F19" s="296"/>
      <c r="G19" s="456"/>
      <c r="H19" s="296"/>
      <c r="I19" s="297"/>
    </row>
    <row r="20" spans="1:9" ht="18" customHeight="1">
      <c r="A20" s="323">
        <v>13</v>
      </c>
      <c r="B20" s="316"/>
      <c r="C20" s="317"/>
      <c r="D20" s="318"/>
      <c r="E20" s="295" t="s">
        <v>286</v>
      </c>
      <c r="F20" s="296"/>
      <c r="G20" s="458"/>
      <c r="H20" s="296"/>
      <c r="I20" s="297"/>
    </row>
    <row r="21" spans="1:9" ht="18" customHeight="1">
      <c r="A21" s="342">
        <v>14</v>
      </c>
      <c r="B21" s="299"/>
      <c r="C21" s="351"/>
      <c r="D21" s="320"/>
      <c r="E21" s="302"/>
      <c r="F21" s="303" t="s">
        <v>282</v>
      </c>
      <c r="G21" s="296"/>
      <c r="H21" s="296"/>
      <c r="I21" s="297"/>
    </row>
    <row r="22" spans="1:9" ht="18" customHeight="1">
      <c r="A22" s="342">
        <v>15</v>
      </c>
      <c r="B22" s="305"/>
      <c r="C22" s="459"/>
      <c r="D22" s="318"/>
      <c r="E22" s="308" t="s">
        <v>45</v>
      </c>
      <c r="F22" s="325" t="s">
        <v>278</v>
      </c>
      <c r="G22" s="296"/>
      <c r="H22" s="296"/>
      <c r="I22" s="297"/>
    </row>
    <row r="23" spans="1:9" ht="18" customHeight="1" thickBot="1">
      <c r="A23" s="326">
        <v>16</v>
      </c>
      <c r="B23" s="327"/>
      <c r="C23" s="343"/>
      <c r="D23" s="329"/>
      <c r="E23" s="314"/>
      <c r="F23" s="296"/>
      <c r="G23" s="296"/>
      <c r="H23" s="296"/>
      <c r="I23" s="297"/>
    </row>
    <row r="24" ht="21.75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23.25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3" spans="1:3" ht="12.75">
      <c r="A43" s="269" t="s">
        <v>173</v>
      </c>
      <c r="C43" s="276" t="s">
        <v>174</v>
      </c>
    </row>
  </sheetData>
  <sheetProtection selectLockedCells="1" selectUnlockedCells="1"/>
  <printOptions/>
  <pageMargins left="0.44" right="0.3" top="0.66" bottom="0.3" header="0.37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O154"/>
  <sheetViews>
    <sheetView workbookViewId="0" topLeftCell="A120">
      <selection activeCell="B137" sqref="B137"/>
    </sheetView>
  </sheetViews>
  <sheetFormatPr defaultColWidth="9.140625" defaultRowHeight="12.75"/>
  <cols>
    <col min="1" max="1" width="2.8515625" style="357" customWidth="1"/>
    <col min="2" max="2" width="5.8515625" style="357" customWidth="1"/>
    <col min="3" max="3" width="23.57421875" style="357" customWidth="1"/>
    <col min="4" max="4" width="22.00390625" style="357" customWidth="1"/>
    <col min="5" max="5" width="3.7109375" style="357" customWidth="1"/>
    <col min="6" max="10" width="6.7109375" style="357" customWidth="1"/>
    <col min="11" max="11" width="3.7109375" style="357" customWidth="1"/>
    <col min="12" max="12" width="3.8515625" style="357" customWidth="1"/>
    <col min="13" max="13" width="3.7109375" style="357" customWidth="1"/>
    <col min="14" max="14" width="3.57421875" style="357" customWidth="1"/>
    <col min="15" max="15" width="2.8515625" style="357" customWidth="1"/>
    <col min="16" max="16384" width="11.421875" style="357" customWidth="1"/>
  </cols>
  <sheetData>
    <row r="1" spans="1:15" ht="15.75">
      <c r="A1" s="460"/>
      <c r="B1" s="461"/>
      <c r="C1" s="462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4"/>
    </row>
    <row r="2" spans="1:15" ht="15.75">
      <c r="A2" s="465"/>
      <c r="B2" s="361"/>
      <c r="C2" s="383" t="s">
        <v>287</v>
      </c>
      <c r="D2" s="360"/>
      <c r="E2" s="360"/>
      <c r="F2" s="361"/>
      <c r="G2" s="466" t="s">
        <v>219</v>
      </c>
      <c r="H2" s="467"/>
      <c r="I2" s="666" t="s">
        <v>126</v>
      </c>
      <c r="J2" s="667"/>
      <c r="K2" s="667"/>
      <c r="L2" s="667"/>
      <c r="M2" s="667"/>
      <c r="N2" s="668"/>
      <c r="O2" s="468"/>
    </row>
    <row r="3" spans="1:15" ht="17.25" customHeight="1">
      <c r="A3" s="465"/>
      <c r="B3" s="362"/>
      <c r="C3" s="469" t="s">
        <v>288</v>
      </c>
      <c r="D3" s="360"/>
      <c r="E3" s="360"/>
      <c r="F3" s="361"/>
      <c r="G3" s="466" t="s">
        <v>221</v>
      </c>
      <c r="H3" s="467"/>
      <c r="I3" s="666" t="s">
        <v>4</v>
      </c>
      <c r="J3" s="667"/>
      <c r="K3" s="667"/>
      <c r="L3" s="667"/>
      <c r="M3" s="667"/>
      <c r="N3" s="668"/>
      <c r="O3" s="468"/>
    </row>
    <row r="4" spans="1:15" ht="15">
      <c r="A4" s="465"/>
      <c r="B4" s="360"/>
      <c r="C4" s="360"/>
      <c r="D4" s="360"/>
      <c r="E4" s="360"/>
      <c r="F4" s="360"/>
      <c r="G4" s="466" t="s">
        <v>223</v>
      </c>
      <c r="H4" s="470"/>
      <c r="I4" s="666" t="s">
        <v>289</v>
      </c>
      <c r="J4" s="666"/>
      <c r="K4" s="666"/>
      <c r="L4" s="666"/>
      <c r="M4" s="666"/>
      <c r="N4" s="669"/>
      <c r="O4" s="468"/>
    </row>
    <row r="5" spans="1:15" ht="15.75">
      <c r="A5" s="465"/>
      <c r="B5" s="360"/>
      <c r="C5" s="360"/>
      <c r="D5" s="360"/>
      <c r="E5" s="360"/>
      <c r="F5" s="360"/>
      <c r="G5" s="466" t="s">
        <v>290</v>
      </c>
      <c r="H5" s="467"/>
      <c r="I5" s="670">
        <v>40614</v>
      </c>
      <c r="J5" s="671"/>
      <c r="K5" s="671"/>
      <c r="L5" s="471" t="s">
        <v>291</v>
      </c>
      <c r="M5" s="672">
        <v>0.4166666666666667</v>
      </c>
      <c r="N5" s="669"/>
      <c r="O5" s="468"/>
    </row>
    <row r="6" spans="1:15" ht="15">
      <c r="A6" s="465"/>
      <c r="B6" s="361"/>
      <c r="C6" s="364" t="s">
        <v>292</v>
      </c>
      <c r="D6" s="360"/>
      <c r="E6" s="360"/>
      <c r="F6" s="360"/>
      <c r="G6" s="364" t="s">
        <v>292</v>
      </c>
      <c r="H6" s="360"/>
      <c r="I6" s="360"/>
      <c r="J6" s="360"/>
      <c r="K6" s="360"/>
      <c r="L6" s="360"/>
      <c r="M6" s="360"/>
      <c r="N6" s="360"/>
      <c r="O6" s="472"/>
    </row>
    <row r="7" spans="1:15" ht="15.75">
      <c r="A7" s="468"/>
      <c r="B7" s="473" t="s">
        <v>205</v>
      </c>
      <c r="C7" s="673" t="s">
        <v>112</v>
      </c>
      <c r="D7" s="678"/>
      <c r="E7" s="474"/>
      <c r="F7" s="475" t="s">
        <v>205</v>
      </c>
      <c r="G7" s="673" t="s">
        <v>47</v>
      </c>
      <c r="H7" s="674"/>
      <c r="I7" s="674"/>
      <c r="J7" s="674"/>
      <c r="K7" s="674"/>
      <c r="L7" s="674"/>
      <c r="M7" s="674"/>
      <c r="N7" s="675"/>
      <c r="O7" s="468"/>
    </row>
    <row r="8" spans="1:15" ht="15">
      <c r="A8" s="468"/>
      <c r="B8" s="476" t="s">
        <v>228</v>
      </c>
      <c r="C8" s="676" t="s">
        <v>111</v>
      </c>
      <c r="D8" s="677" t="s">
        <v>111</v>
      </c>
      <c r="E8" s="477"/>
      <c r="F8" s="478" t="s">
        <v>229</v>
      </c>
      <c r="G8" s="676" t="s">
        <v>116</v>
      </c>
      <c r="H8" s="667" t="s">
        <v>116</v>
      </c>
      <c r="I8" s="667" t="s">
        <v>116</v>
      </c>
      <c r="J8" s="667" t="s">
        <v>116</v>
      </c>
      <c r="K8" s="667" t="s">
        <v>116</v>
      </c>
      <c r="L8" s="667" t="s">
        <v>116</v>
      </c>
      <c r="M8" s="667" t="s">
        <v>116</v>
      </c>
      <c r="N8" s="668" t="s">
        <v>116</v>
      </c>
      <c r="O8" s="468"/>
    </row>
    <row r="9" spans="1:15" ht="15">
      <c r="A9" s="468"/>
      <c r="B9" s="479" t="s">
        <v>230</v>
      </c>
      <c r="C9" s="676" t="s">
        <v>293</v>
      </c>
      <c r="D9" s="677"/>
      <c r="E9" s="477"/>
      <c r="F9" s="480" t="s">
        <v>231</v>
      </c>
      <c r="G9" s="676" t="s">
        <v>115</v>
      </c>
      <c r="H9" s="667" t="s">
        <v>115</v>
      </c>
      <c r="I9" s="667" t="s">
        <v>115</v>
      </c>
      <c r="J9" s="667" t="s">
        <v>115</v>
      </c>
      <c r="K9" s="667" t="s">
        <v>115</v>
      </c>
      <c r="L9" s="667" t="s">
        <v>115</v>
      </c>
      <c r="M9" s="667" t="s">
        <v>115</v>
      </c>
      <c r="N9" s="668" t="s">
        <v>115</v>
      </c>
      <c r="O9" s="468"/>
    </row>
    <row r="10" spans="1:15" ht="15">
      <c r="A10" s="465"/>
      <c r="B10" s="481" t="s">
        <v>294</v>
      </c>
      <c r="C10" s="482"/>
      <c r="D10" s="483"/>
      <c r="E10" s="484"/>
      <c r="F10" s="481" t="s">
        <v>294</v>
      </c>
      <c r="G10" s="485"/>
      <c r="H10" s="485"/>
      <c r="I10" s="485"/>
      <c r="J10" s="485"/>
      <c r="K10" s="485"/>
      <c r="L10" s="485"/>
      <c r="M10" s="485"/>
      <c r="N10" s="485"/>
      <c r="O10" s="472"/>
    </row>
    <row r="11" spans="1:15" ht="15">
      <c r="A11" s="468"/>
      <c r="B11" s="476"/>
      <c r="C11" s="676" t="s">
        <v>111</v>
      </c>
      <c r="D11" s="677" t="s">
        <v>111</v>
      </c>
      <c r="E11" s="477"/>
      <c r="F11" s="478"/>
      <c r="G11" s="676" t="s">
        <v>116</v>
      </c>
      <c r="H11" s="667" t="s">
        <v>116</v>
      </c>
      <c r="I11" s="667" t="s">
        <v>116</v>
      </c>
      <c r="J11" s="667" t="s">
        <v>116</v>
      </c>
      <c r="K11" s="667" t="s">
        <v>116</v>
      </c>
      <c r="L11" s="667" t="s">
        <v>116</v>
      </c>
      <c r="M11" s="667" t="s">
        <v>116</v>
      </c>
      <c r="N11" s="668" t="s">
        <v>116</v>
      </c>
      <c r="O11" s="468"/>
    </row>
    <row r="12" spans="1:15" ht="15">
      <c r="A12" s="468"/>
      <c r="B12" s="486"/>
      <c r="C12" s="676" t="s">
        <v>293</v>
      </c>
      <c r="D12" s="677"/>
      <c r="E12" s="477"/>
      <c r="F12" s="487"/>
      <c r="G12" s="676" t="s">
        <v>115</v>
      </c>
      <c r="H12" s="667" t="s">
        <v>115</v>
      </c>
      <c r="I12" s="667" t="s">
        <v>115</v>
      </c>
      <c r="J12" s="667" t="s">
        <v>115</v>
      </c>
      <c r="K12" s="667" t="s">
        <v>115</v>
      </c>
      <c r="L12" s="667" t="s">
        <v>115</v>
      </c>
      <c r="M12" s="667" t="s">
        <v>115</v>
      </c>
      <c r="N12" s="668" t="s">
        <v>115</v>
      </c>
      <c r="O12" s="468"/>
    </row>
    <row r="13" spans="1:15" ht="15.75">
      <c r="A13" s="465"/>
      <c r="B13" s="360"/>
      <c r="C13" s="360"/>
      <c r="D13" s="360"/>
      <c r="E13" s="360"/>
      <c r="F13" s="380" t="s">
        <v>295</v>
      </c>
      <c r="G13" s="364"/>
      <c r="H13" s="364"/>
      <c r="I13" s="364"/>
      <c r="J13" s="360"/>
      <c r="K13" s="360"/>
      <c r="L13" s="360"/>
      <c r="M13" s="381"/>
      <c r="N13" s="361"/>
      <c r="O13" s="472"/>
    </row>
    <row r="14" spans="1:15" ht="15">
      <c r="A14" s="465"/>
      <c r="B14" s="437" t="s">
        <v>296</v>
      </c>
      <c r="C14" s="360"/>
      <c r="D14" s="360"/>
      <c r="E14" s="360"/>
      <c r="F14" s="488" t="s">
        <v>237</v>
      </c>
      <c r="G14" s="488" t="s">
        <v>238</v>
      </c>
      <c r="H14" s="488" t="s">
        <v>239</v>
      </c>
      <c r="I14" s="488" t="s">
        <v>240</v>
      </c>
      <c r="J14" s="488" t="s">
        <v>241</v>
      </c>
      <c r="K14" s="489" t="s">
        <v>36</v>
      </c>
      <c r="L14" s="490"/>
      <c r="M14" s="491" t="s">
        <v>242</v>
      </c>
      <c r="N14" s="492" t="s">
        <v>14</v>
      </c>
      <c r="O14" s="468"/>
    </row>
    <row r="15" spans="1:15" ht="18" customHeight="1">
      <c r="A15" s="468"/>
      <c r="B15" s="493" t="s">
        <v>243</v>
      </c>
      <c r="C15" s="494" t="str">
        <f>IF(+C8&gt;"",C8&amp;"-"&amp;G8,"")</f>
        <v>Eerika Käppi-Alexandra Lotto</v>
      </c>
      <c r="D15" s="495"/>
      <c r="E15" s="496"/>
      <c r="F15" s="430">
        <v>-6</v>
      </c>
      <c r="G15" s="397">
        <v>8</v>
      </c>
      <c r="H15" s="397">
        <v>6</v>
      </c>
      <c r="I15" s="397">
        <v>-5</v>
      </c>
      <c r="J15" s="397">
        <v>9</v>
      </c>
      <c r="K15" s="497">
        <f>IF(ISBLANK(F15),"",COUNTIF(F15:J15,"&gt;=0"))</f>
        <v>3</v>
      </c>
      <c r="L15" s="498">
        <f>IF(ISBLANK(F15),"",(IF(LEFT(F15,1)="-",1,0)+IF(LEFT(G15,1)="-",1,0)+IF(LEFT(H15,1)="-",1,0)+IF(LEFT(I15,1)="-",1,0)+IF(LEFT(J15,1)="-",1,0)))</f>
        <v>2</v>
      </c>
      <c r="M15" s="499">
        <f aca="true" t="shared" si="0" ref="M15:N19">IF(K15=3,1,"")</f>
        <v>1</v>
      </c>
      <c r="N15" s="500">
        <f t="shared" si="0"/>
      </c>
      <c r="O15" s="468"/>
    </row>
    <row r="16" spans="1:15" ht="18" customHeight="1">
      <c r="A16" s="468"/>
      <c r="B16" s="493" t="s">
        <v>244</v>
      </c>
      <c r="C16" s="495" t="str">
        <f>IF(C9&gt;"",C9&amp;" - "&amp;G9,"")</f>
        <v>Daniela Holmberg - Elma Nurmiaho</v>
      </c>
      <c r="D16" s="494"/>
      <c r="E16" s="496"/>
      <c r="F16" s="396">
        <v>-1</v>
      </c>
      <c r="G16" s="430" t="s">
        <v>124</v>
      </c>
      <c r="H16" s="397">
        <v>-4</v>
      </c>
      <c r="I16" s="397"/>
      <c r="J16" s="397"/>
      <c r="K16" s="497">
        <f>IF(ISBLANK(F16),"",COUNTIF(F16:J16,"&gt;=0"))</f>
        <v>0</v>
      </c>
      <c r="L16" s="498">
        <f>IF(ISBLANK(F16),"",(IF(LEFT(F16,1)="-",1,0)+IF(LEFT(G16,1)="-",1,0)+IF(LEFT(H16,1)="-",1,0)+IF(LEFT(I16,1)="-",1,0)+IF(LEFT(J16,1)="-",1,0)))</f>
        <v>3</v>
      </c>
      <c r="M16" s="499">
        <f t="shared" si="0"/>
      </c>
      <c r="N16" s="500">
        <f t="shared" si="0"/>
        <v>1</v>
      </c>
      <c r="O16" s="468"/>
    </row>
    <row r="17" spans="1:15" ht="18" customHeight="1">
      <c r="A17" s="468"/>
      <c r="B17" s="501" t="s">
        <v>297</v>
      </c>
      <c r="C17" s="502" t="str">
        <f>IF(C11&gt;"",C11&amp;" / "&amp;C12,"")</f>
        <v>Eerika Käppi / Daniela Holmberg</v>
      </c>
      <c r="D17" s="503" t="str">
        <f>IF(G11&gt;"",G11&amp;" / "&amp;G12,"")</f>
        <v>Alexandra Lotto / Elma Nurmiaho</v>
      </c>
      <c r="E17" s="504"/>
      <c r="F17" s="505">
        <v>-9</v>
      </c>
      <c r="G17" s="506">
        <v>-8</v>
      </c>
      <c r="H17" s="507">
        <v>-3</v>
      </c>
      <c r="I17" s="507"/>
      <c r="J17" s="507"/>
      <c r="K17" s="497">
        <f>IF(ISBLANK(F17),"",COUNTIF(F17:J17,"&gt;=0"))</f>
        <v>0</v>
      </c>
      <c r="L17" s="498">
        <f>IF(ISBLANK(F17),"",(IF(LEFT(F17,1)="-",1,0)+IF(LEFT(G17,1)="-",1,0)+IF(LEFT(H17,1)="-",1,0)+IF(LEFT(I17,1)="-",1,0)+IF(LEFT(J17,1)="-",1,0)))</f>
        <v>3</v>
      </c>
      <c r="M17" s="499">
        <f t="shared" si="0"/>
      </c>
      <c r="N17" s="500">
        <f t="shared" si="0"/>
        <v>1</v>
      </c>
      <c r="O17" s="468"/>
    </row>
    <row r="18" spans="1:15" ht="18" customHeight="1">
      <c r="A18" s="468"/>
      <c r="B18" s="493" t="s">
        <v>251</v>
      </c>
      <c r="C18" s="495" t="str">
        <f>IF(+C8&gt;"",C8&amp;" - "&amp;G9,"")</f>
        <v>Eerika Käppi - Elma Nurmiaho</v>
      </c>
      <c r="D18" s="494"/>
      <c r="E18" s="496"/>
      <c r="F18" s="423">
        <v>-3</v>
      </c>
      <c r="G18" s="397">
        <v>-8</v>
      </c>
      <c r="H18" s="397">
        <v>-1</v>
      </c>
      <c r="I18" s="397"/>
      <c r="J18" s="430"/>
      <c r="K18" s="497">
        <f>IF(ISBLANK(F18),"",COUNTIF(F18:J18,"&gt;=0"))</f>
        <v>0</v>
      </c>
      <c r="L18" s="498">
        <f>IF(ISBLANK(F18),"",(IF(LEFT(F18,1)="-",1,0)+IF(LEFT(G18,1)="-",1,0)+IF(LEFT(H18,1)="-",1,0)+IF(LEFT(I18,1)="-",1,0)+IF(LEFT(J18,1)="-",1,0)))</f>
        <v>3</v>
      </c>
      <c r="M18" s="499">
        <f t="shared" si="0"/>
      </c>
      <c r="N18" s="500">
        <f t="shared" si="0"/>
        <v>1</v>
      </c>
      <c r="O18" s="468"/>
    </row>
    <row r="19" spans="1:15" ht="18" customHeight="1" thickBot="1">
      <c r="A19" s="468"/>
      <c r="B19" s="493" t="s">
        <v>246</v>
      </c>
      <c r="C19" s="495" t="str">
        <f>IF(+C9&gt;"",C9&amp;" - "&amp;G8,"")</f>
        <v>Daniela Holmberg - Alexandra Lotto</v>
      </c>
      <c r="D19" s="494"/>
      <c r="E19" s="496"/>
      <c r="F19" s="430"/>
      <c r="G19" s="397"/>
      <c r="H19" s="430"/>
      <c r="I19" s="397"/>
      <c r="J19" s="397"/>
      <c r="K19" s="497">
        <f>IF(ISBLANK(F19),"",COUNTIF(F19:J19,"&gt;=0"))</f>
      </c>
      <c r="L19" s="508">
        <f>IF(ISBLANK(F19),"",(IF(LEFT(F19,1)="-",1,0)+IF(LEFT(G19,1)="-",1,0)+IF(LEFT(H19,1)="-",1,0)+IF(LEFT(I19,1)="-",1,0)+IF(LEFT(J19,1)="-",1,0)))</f>
      </c>
      <c r="M19" s="499">
        <f t="shared" si="0"/>
      </c>
      <c r="N19" s="500">
        <f t="shared" si="0"/>
      </c>
      <c r="O19" s="468"/>
    </row>
    <row r="20" spans="1:15" ht="16.5" thickBot="1">
      <c r="A20" s="465"/>
      <c r="B20" s="360"/>
      <c r="C20" s="360"/>
      <c r="D20" s="360"/>
      <c r="E20" s="360"/>
      <c r="F20" s="360"/>
      <c r="G20" s="360"/>
      <c r="H20" s="360"/>
      <c r="I20" s="509" t="s">
        <v>252</v>
      </c>
      <c r="J20" s="510"/>
      <c r="K20" s="511">
        <f>IF(ISBLANK(D15),"",SUM(K15:K19))</f>
      </c>
      <c r="L20" s="512">
        <f>IF(ISBLANK(E15),"",SUM(L15:L19))</f>
      </c>
      <c r="M20" s="513">
        <f>IF(ISBLANK(F15),"",SUM(M15:M19))</f>
        <v>1</v>
      </c>
      <c r="N20" s="514">
        <f>IF(ISBLANK(F15),"",SUM(N15:N19))</f>
        <v>3</v>
      </c>
      <c r="O20" s="468"/>
    </row>
    <row r="21" spans="1:15" ht="15">
      <c r="A21" s="465"/>
      <c r="B21" s="383" t="s">
        <v>253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472"/>
    </row>
    <row r="22" spans="1:15" ht="15">
      <c r="A22" s="465"/>
      <c r="B22" s="439" t="s">
        <v>254</v>
      </c>
      <c r="C22" s="439"/>
      <c r="D22" s="439" t="s">
        <v>255</v>
      </c>
      <c r="E22" s="359"/>
      <c r="F22" s="439"/>
      <c r="G22" s="439" t="s">
        <v>256</v>
      </c>
      <c r="H22" s="359"/>
      <c r="I22" s="439"/>
      <c r="J22" s="440" t="s">
        <v>257</v>
      </c>
      <c r="K22" s="361"/>
      <c r="L22" s="360"/>
      <c r="M22" s="360"/>
      <c r="N22" s="360"/>
      <c r="O22" s="472"/>
    </row>
    <row r="23" spans="1:15" ht="18.75" thickBot="1">
      <c r="A23" s="465"/>
      <c r="B23" s="360"/>
      <c r="C23" s="360"/>
      <c r="D23" s="360"/>
      <c r="E23" s="360"/>
      <c r="F23" s="360"/>
      <c r="G23" s="360"/>
      <c r="H23" s="360"/>
      <c r="I23" s="360"/>
      <c r="J23" s="663" t="str">
        <f>IF(M20=3,C7,IF(N20=3,G7,""))</f>
        <v>Spinni</v>
      </c>
      <c r="K23" s="664"/>
      <c r="L23" s="664"/>
      <c r="M23" s="664"/>
      <c r="N23" s="665"/>
      <c r="O23" s="468"/>
    </row>
    <row r="24" spans="1:15" ht="18">
      <c r="A24" s="515"/>
      <c r="B24" s="516"/>
      <c r="C24" s="516"/>
      <c r="D24" s="516"/>
      <c r="E24" s="516"/>
      <c r="F24" s="516"/>
      <c r="G24" s="516"/>
      <c r="H24" s="516"/>
      <c r="I24" s="516"/>
      <c r="J24" s="517"/>
      <c r="K24" s="517"/>
      <c r="L24" s="517"/>
      <c r="M24" s="517"/>
      <c r="N24" s="517"/>
      <c r="O24" s="518"/>
    </row>
    <row r="25" ht="15">
      <c r="B25" s="519"/>
    </row>
    <row r="27" spans="1:15" ht="15.75">
      <c r="A27" s="460"/>
      <c r="B27" s="461"/>
      <c r="C27" s="462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4"/>
    </row>
    <row r="28" spans="1:15" ht="15.75">
      <c r="A28" s="465"/>
      <c r="B28" s="361"/>
      <c r="C28" s="383" t="s">
        <v>287</v>
      </c>
      <c r="D28" s="360"/>
      <c r="E28" s="360"/>
      <c r="F28" s="361"/>
      <c r="G28" s="466" t="s">
        <v>219</v>
      </c>
      <c r="H28" s="467"/>
      <c r="I28" s="666" t="s">
        <v>126</v>
      </c>
      <c r="J28" s="667"/>
      <c r="K28" s="667"/>
      <c r="L28" s="667"/>
      <c r="M28" s="667"/>
      <c r="N28" s="668"/>
      <c r="O28" s="468"/>
    </row>
    <row r="29" spans="1:15" ht="20.25">
      <c r="A29" s="465"/>
      <c r="B29" s="362"/>
      <c r="C29" s="469" t="s">
        <v>288</v>
      </c>
      <c r="D29" s="360"/>
      <c r="E29" s="360"/>
      <c r="F29" s="361"/>
      <c r="G29" s="466" t="s">
        <v>221</v>
      </c>
      <c r="H29" s="467"/>
      <c r="I29" s="666" t="s">
        <v>4</v>
      </c>
      <c r="J29" s="667"/>
      <c r="K29" s="667"/>
      <c r="L29" s="667"/>
      <c r="M29" s="667"/>
      <c r="N29" s="668"/>
      <c r="O29" s="468"/>
    </row>
    <row r="30" spans="1:15" ht="15">
      <c r="A30" s="465"/>
      <c r="B30" s="360"/>
      <c r="C30" s="360"/>
      <c r="D30" s="360"/>
      <c r="E30" s="360"/>
      <c r="F30" s="360"/>
      <c r="G30" s="466" t="s">
        <v>223</v>
      </c>
      <c r="H30" s="470"/>
      <c r="I30" s="666" t="s">
        <v>289</v>
      </c>
      <c r="J30" s="666"/>
      <c r="K30" s="666"/>
      <c r="L30" s="666"/>
      <c r="M30" s="666"/>
      <c r="N30" s="669"/>
      <c r="O30" s="468"/>
    </row>
    <row r="31" spans="1:15" ht="15.75">
      <c r="A31" s="465"/>
      <c r="B31" s="360"/>
      <c r="C31" s="360"/>
      <c r="D31" s="360"/>
      <c r="E31" s="360"/>
      <c r="F31" s="360"/>
      <c r="G31" s="466" t="s">
        <v>290</v>
      </c>
      <c r="H31" s="467"/>
      <c r="I31" s="670">
        <v>40614</v>
      </c>
      <c r="J31" s="671"/>
      <c r="K31" s="671"/>
      <c r="L31" s="471" t="s">
        <v>291</v>
      </c>
      <c r="M31" s="672">
        <v>0.4583333333333333</v>
      </c>
      <c r="N31" s="669"/>
      <c r="O31" s="468"/>
    </row>
    <row r="32" spans="1:15" ht="15">
      <c r="A32" s="465"/>
      <c r="B32" s="361"/>
      <c r="C32" s="364" t="s">
        <v>292</v>
      </c>
      <c r="D32" s="360"/>
      <c r="E32" s="360"/>
      <c r="F32" s="360"/>
      <c r="G32" s="364" t="s">
        <v>292</v>
      </c>
      <c r="H32" s="360"/>
      <c r="I32" s="360"/>
      <c r="J32" s="360"/>
      <c r="K32" s="360"/>
      <c r="L32" s="360"/>
      <c r="M32" s="360"/>
      <c r="N32" s="360"/>
      <c r="O32" s="472"/>
    </row>
    <row r="33" spans="1:15" ht="15.75">
      <c r="A33" s="468"/>
      <c r="B33" s="473" t="s">
        <v>205</v>
      </c>
      <c r="C33" s="673" t="s">
        <v>45</v>
      </c>
      <c r="D33" s="678"/>
      <c r="E33" s="474"/>
      <c r="F33" s="475" t="s">
        <v>205</v>
      </c>
      <c r="G33" s="673" t="s">
        <v>282</v>
      </c>
      <c r="H33" s="674"/>
      <c r="I33" s="674"/>
      <c r="J33" s="674"/>
      <c r="K33" s="674"/>
      <c r="L33" s="674"/>
      <c r="M33" s="674"/>
      <c r="N33" s="675"/>
      <c r="O33" s="468"/>
    </row>
    <row r="34" spans="1:15" ht="15">
      <c r="A34" s="468"/>
      <c r="B34" s="476" t="s">
        <v>228</v>
      </c>
      <c r="C34" s="676" t="s">
        <v>108</v>
      </c>
      <c r="D34" s="677" t="s">
        <v>108</v>
      </c>
      <c r="E34" s="477"/>
      <c r="F34" s="478" t="s">
        <v>229</v>
      </c>
      <c r="G34" s="676" t="s">
        <v>110</v>
      </c>
      <c r="H34" s="667" t="s">
        <v>110</v>
      </c>
      <c r="I34" s="667" t="s">
        <v>110</v>
      </c>
      <c r="J34" s="667" t="s">
        <v>110</v>
      </c>
      <c r="K34" s="667" t="s">
        <v>110</v>
      </c>
      <c r="L34" s="667" t="s">
        <v>110</v>
      </c>
      <c r="M34" s="667" t="s">
        <v>110</v>
      </c>
      <c r="N34" s="668" t="s">
        <v>110</v>
      </c>
      <c r="O34" s="468"/>
    </row>
    <row r="35" spans="1:15" ht="15">
      <c r="A35" s="468"/>
      <c r="B35" s="479" t="s">
        <v>230</v>
      </c>
      <c r="C35" s="676" t="s">
        <v>105</v>
      </c>
      <c r="D35" s="677" t="s">
        <v>105</v>
      </c>
      <c r="E35" s="477"/>
      <c r="F35" s="480" t="s">
        <v>231</v>
      </c>
      <c r="G35" s="676" t="s">
        <v>113</v>
      </c>
      <c r="H35" s="667" t="s">
        <v>113</v>
      </c>
      <c r="I35" s="667" t="s">
        <v>113</v>
      </c>
      <c r="J35" s="667" t="s">
        <v>113</v>
      </c>
      <c r="K35" s="667" t="s">
        <v>113</v>
      </c>
      <c r="L35" s="667" t="s">
        <v>113</v>
      </c>
      <c r="M35" s="667" t="s">
        <v>113</v>
      </c>
      <c r="N35" s="668" t="s">
        <v>113</v>
      </c>
      <c r="O35" s="468"/>
    </row>
    <row r="36" spans="1:15" ht="15">
      <c r="A36" s="465"/>
      <c r="B36" s="481" t="s">
        <v>294</v>
      </c>
      <c r="C36" s="482"/>
      <c r="D36" s="483"/>
      <c r="E36" s="484"/>
      <c r="F36" s="481" t="s">
        <v>294</v>
      </c>
      <c r="G36" s="485"/>
      <c r="H36" s="485"/>
      <c r="I36" s="485"/>
      <c r="J36" s="485"/>
      <c r="K36" s="485"/>
      <c r="L36" s="485"/>
      <c r="M36" s="485"/>
      <c r="N36" s="485"/>
      <c r="O36" s="472"/>
    </row>
    <row r="37" spans="1:15" ht="15">
      <c r="A37" s="468"/>
      <c r="B37" s="476"/>
      <c r="C37" s="676" t="s">
        <v>105</v>
      </c>
      <c r="D37" s="677" t="s">
        <v>105</v>
      </c>
      <c r="E37" s="477"/>
      <c r="F37" s="478"/>
      <c r="G37" s="676" t="s">
        <v>110</v>
      </c>
      <c r="H37" s="667" t="s">
        <v>110</v>
      </c>
      <c r="I37" s="667" t="s">
        <v>110</v>
      </c>
      <c r="J37" s="667" t="s">
        <v>110</v>
      </c>
      <c r="K37" s="667" t="s">
        <v>110</v>
      </c>
      <c r="L37" s="667" t="s">
        <v>110</v>
      </c>
      <c r="M37" s="667" t="s">
        <v>110</v>
      </c>
      <c r="N37" s="668" t="s">
        <v>110</v>
      </c>
      <c r="O37" s="468"/>
    </row>
    <row r="38" spans="1:15" ht="15">
      <c r="A38" s="468"/>
      <c r="B38" s="486"/>
      <c r="C38" s="676" t="s">
        <v>298</v>
      </c>
      <c r="D38" s="677"/>
      <c r="E38" s="477"/>
      <c r="F38" s="487"/>
      <c r="G38" s="676" t="s">
        <v>113</v>
      </c>
      <c r="H38" s="667" t="s">
        <v>113</v>
      </c>
      <c r="I38" s="667" t="s">
        <v>113</v>
      </c>
      <c r="J38" s="667" t="s">
        <v>113</v>
      </c>
      <c r="K38" s="667" t="s">
        <v>113</v>
      </c>
      <c r="L38" s="667" t="s">
        <v>113</v>
      </c>
      <c r="M38" s="667" t="s">
        <v>113</v>
      </c>
      <c r="N38" s="668" t="s">
        <v>113</v>
      </c>
      <c r="O38" s="468"/>
    </row>
    <row r="39" spans="1:15" ht="15.75">
      <c r="A39" s="465"/>
      <c r="B39" s="360"/>
      <c r="C39" s="360"/>
      <c r="D39" s="360"/>
      <c r="E39" s="360"/>
      <c r="F39" s="380" t="s">
        <v>295</v>
      </c>
      <c r="G39" s="364"/>
      <c r="H39" s="364"/>
      <c r="I39" s="364"/>
      <c r="J39" s="360"/>
      <c r="K39" s="360"/>
      <c r="L39" s="360"/>
      <c r="M39" s="381"/>
      <c r="N39" s="361"/>
      <c r="O39" s="472"/>
    </row>
    <row r="40" spans="1:15" ht="15">
      <c r="A40" s="465"/>
      <c r="B40" s="437" t="s">
        <v>296</v>
      </c>
      <c r="C40" s="360"/>
      <c r="D40" s="360"/>
      <c r="E40" s="360"/>
      <c r="F40" s="488" t="s">
        <v>237</v>
      </c>
      <c r="G40" s="488" t="s">
        <v>238</v>
      </c>
      <c r="H40" s="488" t="s">
        <v>239</v>
      </c>
      <c r="I40" s="488" t="s">
        <v>240</v>
      </c>
      <c r="J40" s="488" t="s">
        <v>241</v>
      </c>
      <c r="K40" s="489" t="s">
        <v>36</v>
      </c>
      <c r="L40" s="490"/>
      <c r="M40" s="491" t="s">
        <v>242</v>
      </c>
      <c r="N40" s="492" t="s">
        <v>14</v>
      </c>
      <c r="O40" s="468"/>
    </row>
    <row r="41" spans="1:15" ht="15">
      <c r="A41" s="468"/>
      <c r="B41" s="493" t="s">
        <v>243</v>
      </c>
      <c r="C41" s="494" t="str">
        <f>IF(+C34&gt;"",C34&amp;"-"&amp;G34,"")</f>
        <v>Sabina Englund-Kaarina Saarialho</v>
      </c>
      <c r="D41" s="495"/>
      <c r="E41" s="496"/>
      <c r="F41" s="397">
        <v>1</v>
      </c>
      <c r="G41" s="397">
        <v>4</v>
      </c>
      <c r="H41" s="397">
        <v>4</v>
      </c>
      <c r="I41" s="397"/>
      <c r="J41" s="397"/>
      <c r="K41" s="497">
        <f>IF(ISBLANK(F41),"",COUNTIF(F41:J41,"&gt;=0"))</f>
        <v>3</v>
      </c>
      <c r="L41" s="498">
        <f>IF(ISBLANK(F41),"",(IF(LEFT(F41,1)="-",1,0)+IF(LEFT(G41,1)="-",1,0)+IF(LEFT(H41,1)="-",1,0)+IF(LEFT(I41,1)="-",1,0)+IF(LEFT(J41,1)="-",1,0)))</f>
        <v>0</v>
      </c>
      <c r="M41" s="499">
        <f aca="true" t="shared" si="1" ref="M41:N45">IF(K41=3,1,"")</f>
        <v>1</v>
      </c>
      <c r="N41" s="500">
        <f t="shared" si="1"/>
      </c>
      <c r="O41" s="468"/>
    </row>
    <row r="42" spans="1:15" ht="15">
      <c r="A42" s="468"/>
      <c r="B42" s="493" t="s">
        <v>244</v>
      </c>
      <c r="C42" s="495" t="str">
        <f>IF(C35&gt;"",C35&amp;" - "&amp;G35,"")</f>
        <v>Sofie Eriksson - Marianna Saarialho</v>
      </c>
      <c r="D42" s="494"/>
      <c r="E42" s="496"/>
      <c r="F42" s="396">
        <v>3</v>
      </c>
      <c r="G42" s="397">
        <v>4</v>
      </c>
      <c r="H42" s="397">
        <v>2</v>
      </c>
      <c r="I42" s="397"/>
      <c r="J42" s="397"/>
      <c r="K42" s="497">
        <f>IF(ISBLANK(F42),"",COUNTIF(F42:J42,"&gt;=0"))</f>
        <v>3</v>
      </c>
      <c r="L42" s="498">
        <f>IF(ISBLANK(F42),"",(IF(LEFT(F42,1)="-",1,0)+IF(LEFT(G42,1)="-",1,0)+IF(LEFT(H42,1)="-",1,0)+IF(LEFT(I42,1)="-",1,0)+IF(LEFT(J42,1)="-",1,0)))</f>
        <v>0</v>
      </c>
      <c r="M42" s="499">
        <f t="shared" si="1"/>
        <v>1</v>
      </c>
      <c r="N42" s="500">
        <f t="shared" si="1"/>
      </c>
      <c r="O42" s="468"/>
    </row>
    <row r="43" spans="1:15" ht="15">
      <c r="A43" s="468"/>
      <c r="B43" s="501" t="s">
        <v>297</v>
      </c>
      <c r="C43" s="502" t="str">
        <f>IF(C37&gt;"",C37&amp;" / "&amp;C38,"")</f>
        <v>Sofie Eriksson / Karina Englund</v>
      </c>
      <c r="D43" s="503" t="str">
        <f>IF(G37&gt;"",G37&amp;" / "&amp;G38,"")</f>
        <v>Kaarina Saarialho / Marianna Saarialho</v>
      </c>
      <c r="E43" s="504"/>
      <c r="F43" s="505">
        <v>0</v>
      </c>
      <c r="G43" s="506">
        <v>6</v>
      </c>
      <c r="H43" s="507">
        <v>7</v>
      </c>
      <c r="I43" s="507"/>
      <c r="J43" s="507"/>
      <c r="K43" s="497">
        <f>IF(ISBLANK(F43),"",COUNTIF(F43:J43,"&gt;=0"))</f>
        <v>3</v>
      </c>
      <c r="L43" s="498">
        <f>IF(ISBLANK(F43),"",(IF(LEFT(F43,1)="-",1,0)+IF(LEFT(G43,1)="-",1,0)+IF(LEFT(H43,1)="-",1,0)+IF(LEFT(I43,1)="-",1,0)+IF(LEFT(J43,1)="-",1,0)))</f>
        <v>0</v>
      </c>
      <c r="M43" s="499">
        <f t="shared" si="1"/>
        <v>1</v>
      </c>
      <c r="N43" s="500">
        <f t="shared" si="1"/>
      </c>
      <c r="O43" s="468"/>
    </row>
    <row r="44" spans="1:15" ht="15">
      <c r="A44" s="468"/>
      <c r="B44" s="493" t="s">
        <v>251</v>
      </c>
      <c r="C44" s="495" t="str">
        <f>IF(+C34&gt;"",C34&amp;" - "&amp;G35,"")</f>
        <v>Sabina Englund - Marianna Saarialho</v>
      </c>
      <c r="D44" s="494"/>
      <c r="E44" s="496"/>
      <c r="F44" s="423"/>
      <c r="G44" s="397"/>
      <c r="H44" s="397"/>
      <c r="I44" s="397"/>
      <c r="J44" s="430"/>
      <c r="K44" s="497">
        <f>IF(ISBLANK(F44),"",COUNTIF(F44:J44,"&gt;=0"))</f>
      </c>
      <c r="L44" s="498">
        <f>IF(ISBLANK(F44),"",(IF(LEFT(F44,1)="-",1,0)+IF(LEFT(G44,1)="-",1,0)+IF(LEFT(H44,1)="-",1,0)+IF(LEFT(I44,1)="-",1,0)+IF(LEFT(J44,1)="-",1,0)))</f>
      </c>
      <c r="M44" s="499">
        <f t="shared" si="1"/>
      </c>
      <c r="N44" s="500">
        <f t="shared" si="1"/>
      </c>
      <c r="O44" s="468"/>
    </row>
    <row r="45" spans="1:15" ht="15.75" thickBot="1">
      <c r="A45" s="468"/>
      <c r="B45" s="493" t="s">
        <v>246</v>
      </c>
      <c r="C45" s="495" t="str">
        <f>IF(+C35&gt;"",C35&amp;" - "&amp;G34,"")</f>
        <v>Sofie Eriksson - Kaarina Saarialho</v>
      </c>
      <c r="D45" s="494"/>
      <c r="E45" s="496"/>
      <c r="F45" s="430"/>
      <c r="G45" s="397"/>
      <c r="H45" s="430"/>
      <c r="I45" s="397"/>
      <c r="J45" s="397"/>
      <c r="K45" s="497">
        <f>IF(ISBLANK(F45),"",COUNTIF(F45:J45,"&gt;=0"))</f>
      </c>
      <c r="L45" s="508">
        <f>IF(ISBLANK(F45),"",(IF(LEFT(F45,1)="-",1,0)+IF(LEFT(G45,1)="-",1,0)+IF(LEFT(H45,1)="-",1,0)+IF(LEFT(I45,1)="-",1,0)+IF(LEFT(J45,1)="-",1,0)))</f>
      </c>
      <c r="M45" s="499">
        <f t="shared" si="1"/>
      </c>
      <c r="N45" s="500">
        <f t="shared" si="1"/>
      </c>
      <c r="O45" s="468"/>
    </row>
    <row r="46" spans="1:15" ht="16.5" thickBot="1">
      <c r="A46" s="465"/>
      <c r="B46" s="360"/>
      <c r="C46" s="360"/>
      <c r="D46" s="360"/>
      <c r="E46" s="360"/>
      <c r="F46" s="360"/>
      <c r="G46" s="360"/>
      <c r="H46" s="360"/>
      <c r="I46" s="509" t="s">
        <v>252</v>
      </c>
      <c r="J46" s="510"/>
      <c r="K46" s="511">
        <f>IF(ISBLANK(D41),"",SUM(K41:K45))</f>
      </c>
      <c r="L46" s="512">
        <f>IF(ISBLANK(E41),"",SUM(L41:L45))</f>
      </c>
      <c r="M46" s="513">
        <f>IF(ISBLANK(F41),"",SUM(M41:M45))</f>
        <v>3</v>
      </c>
      <c r="N46" s="514">
        <f>IF(ISBLANK(F41),"",SUM(N41:N45))</f>
        <v>0</v>
      </c>
      <c r="O46" s="468"/>
    </row>
    <row r="47" spans="1:15" ht="15">
      <c r="A47" s="465"/>
      <c r="B47" s="383" t="s">
        <v>253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472"/>
    </row>
    <row r="48" spans="1:15" ht="15">
      <c r="A48" s="465"/>
      <c r="B48" s="439" t="s">
        <v>254</v>
      </c>
      <c r="C48" s="439"/>
      <c r="D48" s="439" t="s">
        <v>255</v>
      </c>
      <c r="E48" s="359"/>
      <c r="F48" s="439"/>
      <c r="G48" s="439" t="s">
        <v>256</v>
      </c>
      <c r="H48" s="359"/>
      <c r="I48" s="439"/>
      <c r="J48" s="440" t="s">
        <v>257</v>
      </c>
      <c r="K48" s="361"/>
      <c r="L48" s="360"/>
      <c r="M48" s="360"/>
      <c r="N48" s="360"/>
      <c r="O48" s="472"/>
    </row>
    <row r="49" spans="1:15" ht="18.75" thickBot="1">
      <c r="A49" s="465"/>
      <c r="B49" s="360"/>
      <c r="C49" s="360"/>
      <c r="D49" s="360"/>
      <c r="E49" s="360"/>
      <c r="F49" s="360"/>
      <c r="G49" s="360"/>
      <c r="H49" s="360"/>
      <c r="I49" s="360"/>
      <c r="J49" s="663" t="str">
        <f>IF(M46=3,C33,IF(N46=3,G33,""))</f>
        <v>ParPi</v>
      </c>
      <c r="K49" s="664"/>
      <c r="L49" s="664"/>
      <c r="M49" s="664"/>
      <c r="N49" s="665"/>
      <c r="O49" s="468"/>
    </row>
    <row r="50" spans="1:15" ht="18">
      <c r="A50" s="515"/>
      <c r="B50" s="516"/>
      <c r="C50" s="516"/>
      <c r="D50" s="516"/>
      <c r="E50" s="516"/>
      <c r="F50" s="516"/>
      <c r="G50" s="516"/>
      <c r="H50" s="516"/>
      <c r="I50" s="516"/>
      <c r="J50" s="517"/>
      <c r="K50" s="517"/>
      <c r="L50" s="517"/>
      <c r="M50" s="517"/>
      <c r="N50" s="517"/>
      <c r="O50" s="518"/>
    </row>
    <row r="53" spans="1:15" ht="15.75">
      <c r="A53" s="460"/>
      <c r="B53" s="461"/>
      <c r="C53" s="462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4"/>
    </row>
    <row r="54" spans="1:15" ht="15.75">
      <c r="A54" s="465"/>
      <c r="B54" s="361"/>
      <c r="C54" s="383" t="s">
        <v>287</v>
      </c>
      <c r="D54" s="360"/>
      <c r="E54" s="360"/>
      <c r="F54" s="361"/>
      <c r="G54" s="466" t="s">
        <v>219</v>
      </c>
      <c r="H54" s="467"/>
      <c r="I54" s="666" t="s">
        <v>126</v>
      </c>
      <c r="J54" s="667"/>
      <c r="K54" s="667"/>
      <c r="L54" s="667"/>
      <c r="M54" s="667"/>
      <c r="N54" s="668"/>
      <c r="O54" s="468"/>
    </row>
    <row r="55" spans="1:15" ht="20.25">
      <c r="A55" s="465"/>
      <c r="B55" s="362"/>
      <c r="C55" s="469" t="s">
        <v>288</v>
      </c>
      <c r="D55" s="360"/>
      <c r="E55" s="360"/>
      <c r="F55" s="361"/>
      <c r="G55" s="466" t="s">
        <v>221</v>
      </c>
      <c r="H55" s="467"/>
      <c r="I55" s="666" t="s">
        <v>4</v>
      </c>
      <c r="J55" s="667"/>
      <c r="K55" s="667"/>
      <c r="L55" s="667"/>
      <c r="M55" s="667"/>
      <c r="N55" s="668"/>
      <c r="O55" s="468"/>
    </row>
    <row r="56" spans="1:15" ht="15">
      <c r="A56" s="465"/>
      <c r="B56" s="360"/>
      <c r="C56" s="360"/>
      <c r="D56" s="360"/>
      <c r="E56" s="360"/>
      <c r="F56" s="360"/>
      <c r="G56" s="466" t="s">
        <v>223</v>
      </c>
      <c r="H56" s="470"/>
      <c r="I56" s="666" t="s">
        <v>289</v>
      </c>
      <c r="J56" s="666"/>
      <c r="K56" s="666"/>
      <c r="L56" s="666"/>
      <c r="M56" s="666"/>
      <c r="N56" s="669"/>
      <c r="O56" s="468"/>
    </row>
    <row r="57" spans="1:15" ht="15.75">
      <c r="A57" s="465"/>
      <c r="B57" s="360"/>
      <c r="C57" s="360"/>
      <c r="D57" s="360"/>
      <c r="E57" s="360"/>
      <c r="F57" s="360"/>
      <c r="G57" s="466" t="s">
        <v>290</v>
      </c>
      <c r="H57" s="467"/>
      <c r="I57" s="670">
        <v>40614</v>
      </c>
      <c r="J57" s="671"/>
      <c r="K57" s="671"/>
      <c r="L57" s="471" t="s">
        <v>291</v>
      </c>
      <c r="M57" s="672" t="s">
        <v>299</v>
      </c>
      <c r="N57" s="669"/>
      <c r="O57" s="468"/>
    </row>
    <row r="58" spans="1:15" ht="15">
      <c r="A58" s="465"/>
      <c r="B58" s="361"/>
      <c r="C58" s="364" t="s">
        <v>292</v>
      </c>
      <c r="D58" s="360"/>
      <c r="E58" s="360"/>
      <c r="F58" s="360"/>
      <c r="G58" s="364" t="s">
        <v>292</v>
      </c>
      <c r="H58" s="360"/>
      <c r="I58" s="360"/>
      <c r="J58" s="360"/>
      <c r="K58" s="360"/>
      <c r="L58" s="360"/>
      <c r="M58" s="360"/>
      <c r="N58" s="360"/>
      <c r="O58" s="472"/>
    </row>
    <row r="59" spans="1:15" ht="15.75">
      <c r="A59" s="468"/>
      <c r="B59" s="473" t="s">
        <v>205</v>
      </c>
      <c r="C59" s="673" t="s">
        <v>47</v>
      </c>
      <c r="D59" s="678"/>
      <c r="E59" s="474"/>
      <c r="F59" s="475" t="s">
        <v>205</v>
      </c>
      <c r="G59" s="673" t="s">
        <v>275</v>
      </c>
      <c r="H59" s="674"/>
      <c r="I59" s="674"/>
      <c r="J59" s="674"/>
      <c r="K59" s="674"/>
      <c r="L59" s="674"/>
      <c r="M59" s="674"/>
      <c r="N59" s="675"/>
      <c r="O59" s="468"/>
    </row>
    <row r="60" spans="1:15" ht="15">
      <c r="A60" s="468"/>
      <c r="B60" s="476" t="s">
        <v>228</v>
      </c>
      <c r="C60" s="676" t="s">
        <v>115</v>
      </c>
      <c r="D60" s="677" t="s">
        <v>115</v>
      </c>
      <c r="E60" s="477"/>
      <c r="F60" s="478" t="s">
        <v>229</v>
      </c>
      <c r="G60" s="676" t="s">
        <v>100</v>
      </c>
      <c r="H60" s="667" t="s">
        <v>100</v>
      </c>
      <c r="I60" s="667" t="s">
        <v>100</v>
      </c>
      <c r="J60" s="667" t="s">
        <v>100</v>
      </c>
      <c r="K60" s="667" t="s">
        <v>100</v>
      </c>
      <c r="L60" s="667" t="s">
        <v>100</v>
      </c>
      <c r="M60" s="667" t="s">
        <v>100</v>
      </c>
      <c r="N60" s="668" t="s">
        <v>100</v>
      </c>
      <c r="O60" s="468"/>
    </row>
    <row r="61" spans="1:15" ht="15">
      <c r="A61" s="468"/>
      <c r="B61" s="479" t="s">
        <v>230</v>
      </c>
      <c r="C61" s="676" t="s">
        <v>116</v>
      </c>
      <c r="D61" s="677" t="s">
        <v>116</v>
      </c>
      <c r="E61" s="477"/>
      <c r="F61" s="480" t="s">
        <v>231</v>
      </c>
      <c r="G61" s="676" t="s">
        <v>104</v>
      </c>
      <c r="H61" s="667" t="s">
        <v>104</v>
      </c>
      <c r="I61" s="667" t="s">
        <v>104</v>
      </c>
      <c r="J61" s="667" t="s">
        <v>104</v>
      </c>
      <c r="K61" s="667" t="s">
        <v>104</v>
      </c>
      <c r="L61" s="667" t="s">
        <v>104</v>
      </c>
      <c r="M61" s="667" t="s">
        <v>104</v>
      </c>
      <c r="N61" s="668" t="s">
        <v>104</v>
      </c>
      <c r="O61" s="468"/>
    </row>
    <row r="62" spans="1:15" ht="15">
      <c r="A62" s="465"/>
      <c r="B62" s="481" t="s">
        <v>294</v>
      </c>
      <c r="C62" s="482"/>
      <c r="D62" s="483"/>
      <c r="E62" s="484"/>
      <c r="F62" s="481" t="s">
        <v>294</v>
      </c>
      <c r="G62" s="485"/>
      <c r="H62" s="485"/>
      <c r="I62" s="485"/>
      <c r="J62" s="485"/>
      <c r="K62" s="485"/>
      <c r="L62" s="485"/>
      <c r="M62" s="485"/>
      <c r="N62" s="485"/>
      <c r="O62" s="472"/>
    </row>
    <row r="63" spans="1:15" ht="15">
      <c r="A63" s="468"/>
      <c r="B63" s="476"/>
      <c r="C63" s="676" t="s">
        <v>115</v>
      </c>
      <c r="D63" s="677" t="s">
        <v>115</v>
      </c>
      <c r="E63" s="477"/>
      <c r="F63" s="478"/>
      <c r="G63" s="676" t="s">
        <v>100</v>
      </c>
      <c r="H63" s="667" t="s">
        <v>100</v>
      </c>
      <c r="I63" s="667" t="s">
        <v>100</v>
      </c>
      <c r="J63" s="667" t="s">
        <v>100</v>
      </c>
      <c r="K63" s="667" t="s">
        <v>100</v>
      </c>
      <c r="L63" s="667" t="s">
        <v>100</v>
      </c>
      <c r="M63" s="667" t="s">
        <v>100</v>
      </c>
      <c r="N63" s="668" t="s">
        <v>100</v>
      </c>
      <c r="O63" s="468"/>
    </row>
    <row r="64" spans="1:15" ht="15">
      <c r="A64" s="468"/>
      <c r="B64" s="486"/>
      <c r="C64" s="676" t="s">
        <v>116</v>
      </c>
      <c r="D64" s="677" t="s">
        <v>116</v>
      </c>
      <c r="E64" s="477"/>
      <c r="F64" s="487"/>
      <c r="G64" s="676" t="s">
        <v>104</v>
      </c>
      <c r="H64" s="667" t="s">
        <v>104</v>
      </c>
      <c r="I64" s="667" t="s">
        <v>104</v>
      </c>
      <c r="J64" s="667" t="s">
        <v>104</v>
      </c>
      <c r="K64" s="667" t="s">
        <v>104</v>
      </c>
      <c r="L64" s="667" t="s">
        <v>104</v>
      </c>
      <c r="M64" s="667" t="s">
        <v>104</v>
      </c>
      <c r="N64" s="668" t="s">
        <v>104</v>
      </c>
      <c r="O64" s="468"/>
    </row>
    <row r="65" spans="1:15" ht="15.75">
      <c r="A65" s="465"/>
      <c r="B65" s="360"/>
      <c r="C65" s="360"/>
      <c r="D65" s="360"/>
      <c r="E65" s="360"/>
      <c r="F65" s="380" t="s">
        <v>295</v>
      </c>
      <c r="G65" s="364"/>
      <c r="H65" s="364"/>
      <c r="I65" s="364"/>
      <c r="J65" s="360"/>
      <c r="K65" s="360"/>
      <c r="L65" s="360"/>
      <c r="M65" s="381"/>
      <c r="N65" s="361"/>
      <c r="O65" s="472"/>
    </row>
    <row r="66" spans="1:15" ht="15">
      <c r="A66" s="465"/>
      <c r="B66" s="437" t="s">
        <v>296</v>
      </c>
      <c r="C66" s="360"/>
      <c r="D66" s="360"/>
      <c r="E66" s="360"/>
      <c r="F66" s="488" t="s">
        <v>237</v>
      </c>
      <c r="G66" s="488" t="s">
        <v>238</v>
      </c>
      <c r="H66" s="488" t="s">
        <v>239</v>
      </c>
      <c r="I66" s="488" t="s">
        <v>240</v>
      </c>
      <c r="J66" s="488" t="s">
        <v>241</v>
      </c>
      <c r="K66" s="489" t="s">
        <v>36</v>
      </c>
      <c r="L66" s="490"/>
      <c r="M66" s="491" t="s">
        <v>242</v>
      </c>
      <c r="N66" s="492" t="s">
        <v>14</v>
      </c>
      <c r="O66" s="468"/>
    </row>
    <row r="67" spans="1:15" ht="15">
      <c r="A67" s="468"/>
      <c r="B67" s="493" t="s">
        <v>243</v>
      </c>
      <c r="C67" s="494" t="str">
        <f>IF(+C60&gt;"",C60&amp;"-"&amp;G60,"")</f>
        <v>Elma Nurmiaho-Pihla Eriksson</v>
      </c>
      <c r="D67" s="495"/>
      <c r="E67" s="496"/>
      <c r="F67" s="397">
        <v>-4</v>
      </c>
      <c r="G67" s="397">
        <v>-6</v>
      </c>
      <c r="H67" s="397">
        <v>-3</v>
      </c>
      <c r="I67" s="397"/>
      <c r="J67" s="397"/>
      <c r="K67" s="497">
        <f>IF(ISBLANK(F67),"",COUNTIF(F67:J67,"&gt;=0"))</f>
        <v>0</v>
      </c>
      <c r="L67" s="498">
        <f>IF(ISBLANK(F67),"",(IF(LEFT(F67,1)="-",1,0)+IF(LEFT(G67,1)="-",1,0)+IF(LEFT(H67,1)="-",1,0)+IF(LEFT(I67,1)="-",1,0)+IF(LEFT(J67,1)="-",1,0)))</f>
        <v>3</v>
      </c>
      <c r="M67" s="499">
        <f aca="true" t="shared" si="2" ref="M67:N71">IF(K67=3,1,"")</f>
      </c>
      <c r="N67" s="500">
        <f t="shared" si="2"/>
        <v>1</v>
      </c>
      <c r="O67" s="468"/>
    </row>
    <row r="68" spans="1:15" ht="15">
      <c r="A68" s="468"/>
      <c r="B68" s="493" t="s">
        <v>244</v>
      </c>
      <c r="C68" s="495" t="str">
        <f>IF(C61&gt;"",C61&amp;" - "&amp;G61,"")</f>
        <v>Alexandra Lotto - Annika Lundström</v>
      </c>
      <c r="D68" s="494"/>
      <c r="E68" s="496"/>
      <c r="F68" s="396">
        <v>-6</v>
      </c>
      <c r="G68" s="430" t="s">
        <v>124</v>
      </c>
      <c r="H68" s="397">
        <v>-4</v>
      </c>
      <c r="I68" s="397"/>
      <c r="J68" s="397"/>
      <c r="K68" s="497">
        <f>IF(ISBLANK(F68),"",COUNTIF(F68:J68,"&gt;=0"))</f>
        <v>0</v>
      </c>
      <c r="L68" s="498">
        <f>IF(ISBLANK(F68),"",(IF(LEFT(F68,1)="-",1,0)+IF(LEFT(G68,1)="-",1,0)+IF(LEFT(H68,1)="-",1,0)+IF(LEFT(I68,1)="-",1,0)+IF(LEFT(J68,1)="-",1,0)))</f>
        <v>3</v>
      </c>
      <c r="M68" s="499">
        <f t="shared" si="2"/>
      </c>
      <c r="N68" s="500">
        <f t="shared" si="2"/>
        <v>1</v>
      </c>
      <c r="O68" s="468"/>
    </row>
    <row r="69" spans="1:15" ht="15">
      <c r="A69" s="468"/>
      <c r="B69" s="501" t="s">
        <v>297</v>
      </c>
      <c r="C69" s="502" t="str">
        <f>IF(C63&gt;"",C63&amp;" / "&amp;C64,"")</f>
        <v>Elma Nurmiaho / Alexandra Lotto</v>
      </c>
      <c r="D69" s="503" t="str">
        <f>IF(G63&gt;"",G63&amp;" / "&amp;G64,"")</f>
        <v>Pihla Eriksson / Annika Lundström</v>
      </c>
      <c r="E69" s="504"/>
      <c r="F69" s="520" t="s">
        <v>124</v>
      </c>
      <c r="G69" s="506">
        <v>-3</v>
      </c>
      <c r="H69" s="507">
        <v>-3</v>
      </c>
      <c r="I69" s="507"/>
      <c r="J69" s="507"/>
      <c r="K69" s="497">
        <f>IF(ISBLANK(F69),"",COUNTIF(F69:J69,"&gt;=0"))</f>
        <v>0</v>
      </c>
      <c r="L69" s="498">
        <f>IF(ISBLANK(F69),"",(IF(LEFT(F69,1)="-",1,0)+IF(LEFT(G69,1)="-",1,0)+IF(LEFT(H69,1)="-",1,0)+IF(LEFT(I69,1)="-",1,0)+IF(LEFT(J69,1)="-",1,0)))</f>
        <v>3</v>
      </c>
      <c r="M69" s="499">
        <f t="shared" si="2"/>
      </c>
      <c r="N69" s="500">
        <f t="shared" si="2"/>
        <v>1</v>
      </c>
      <c r="O69" s="468"/>
    </row>
    <row r="70" spans="1:15" ht="15">
      <c r="A70" s="468"/>
      <c r="B70" s="493" t="s">
        <v>251</v>
      </c>
      <c r="C70" s="495" t="str">
        <f>IF(+C60&gt;"",C60&amp;" - "&amp;G61,"")</f>
        <v>Elma Nurmiaho - Annika Lundström</v>
      </c>
      <c r="D70" s="494"/>
      <c r="E70" s="496"/>
      <c r="F70" s="423"/>
      <c r="G70" s="397"/>
      <c r="H70" s="397"/>
      <c r="I70" s="397"/>
      <c r="J70" s="430"/>
      <c r="K70" s="497">
        <f>IF(ISBLANK(F70),"",COUNTIF(F70:J70,"&gt;=0"))</f>
      </c>
      <c r="L70" s="498">
        <f>IF(ISBLANK(F70),"",(IF(LEFT(F70,1)="-",1,0)+IF(LEFT(G70,1)="-",1,0)+IF(LEFT(H70,1)="-",1,0)+IF(LEFT(I70,1)="-",1,0)+IF(LEFT(J70,1)="-",1,0)))</f>
      </c>
      <c r="M70" s="499">
        <f t="shared" si="2"/>
      </c>
      <c r="N70" s="500">
        <f t="shared" si="2"/>
      </c>
      <c r="O70" s="468"/>
    </row>
    <row r="71" spans="1:15" ht="15.75" thickBot="1">
      <c r="A71" s="468"/>
      <c r="B71" s="493" t="s">
        <v>246</v>
      </c>
      <c r="C71" s="495" t="str">
        <f>IF(+C61&gt;"",C61&amp;" - "&amp;G60,"")</f>
        <v>Alexandra Lotto - Pihla Eriksson</v>
      </c>
      <c r="D71" s="494"/>
      <c r="E71" s="496"/>
      <c r="F71" s="430"/>
      <c r="G71" s="397"/>
      <c r="H71" s="430"/>
      <c r="I71" s="397"/>
      <c r="J71" s="397"/>
      <c r="K71" s="497">
        <f>IF(ISBLANK(F71),"",COUNTIF(F71:J71,"&gt;=0"))</f>
      </c>
      <c r="L71" s="508">
        <f>IF(ISBLANK(F71),"",(IF(LEFT(F71,1)="-",1,0)+IF(LEFT(G71,1)="-",1,0)+IF(LEFT(H71,1)="-",1,0)+IF(LEFT(I71,1)="-",1,0)+IF(LEFT(J71,1)="-",1,0)))</f>
      </c>
      <c r="M71" s="499">
        <f t="shared" si="2"/>
      </c>
      <c r="N71" s="500">
        <f t="shared" si="2"/>
      </c>
      <c r="O71" s="468"/>
    </row>
    <row r="72" spans="1:15" ht="16.5" thickBot="1">
      <c r="A72" s="465"/>
      <c r="B72" s="360"/>
      <c r="C72" s="360"/>
      <c r="D72" s="360"/>
      <c r="E72" s="360"/>
      <c r="F72" s="360"/>
      <c r="G72" s="360"/>
      <c r="H72" s="360"/>
      <c r="I72" s="509" t="s">
        <v>252</v>
      </c>
      <c r="J72" s="510"/>
      <c r="K72" s="511">
        <f>IF(ISBLANK(D67),"",SUM(K67:K71))</f>
      </c>
      <c r="L72" s="512">
        <f>IF(ISBLANK(E67),"",SUM(L67:L71))</f>
      </c>
      <c r="M72" s="513">
        <f>IF(ISBLANK(F67),"",SUM(M67:M71))</f>
        <v>0</v>
      </c>
      <c r="N72" s="514">
        <f>IF(ISBLANK(F67),"",SUM(N67:N71))</f>
        <v>3</v>
      </c>
      <c r="O72" s="468"/>
    </row>
    <row r="73" spans="1:15" ht="15">
      <c r="A73" s="465"/>
      <c r="B73" s="383" t="s">
        <v>253</v>
      </c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472"/>
    </row>
    <row r="74" spans="1:15" ht="15">
      <c r="A74" s="465"/>
      <c r="B74" s="439" t="s">
        <v>254</v>
      </c>
      <c r="C74" s="439"/>
      <c r="D74" s="439" t="s">
        <v>255</v>
      </c>
      <c r="E74" s="359"/>
      <c r="F74" s="439"/>
      <c r="G74" s="439" t="s">
        <v>256</v>
      </c>
      <c r="H74" s="359"/>
      <c r="I74" s="439"/>
      <c r="J74" s="440" t="s">
        <v>257</v>
      </c>
      <c r="K74" s="361"/>
      <c r="L74" s="360"/>
      <c r="M74" s="360"/>
      <c r="N74" s="360"/>
      <c r="O74" s="472"/>
    </row>
    <row r="75" spans="1:15" ht="18.75" thickBot="1">
      <c r="A75" s="465"/>
      <c r="B75" s="360"/>
      <c r="C75" s="360"/>
      <c r="D75" s="360"/>
      <c r="E75" s="360"/>
      <c r="F75" s="360"/>
      <c r="G75" s="360"/>
      <c r="H75" s="360"/>
      <c r="I75" s="360"/>
      <c r="J75" s="663" t="str">
        <f>IF(M72=3,C59,IF(N72=3,G59,""))</f>
        <v>MBF 1</v>
      </c>
      <c r="K75" s="664"/>
      <c r="L75" s="664"/>
      <c r="M75" s="664"/>
      <c r="N75" s="665"/>
      <c r="O75" s="468"/>
    </row>
    <row r="76" spans="1:15" ht="18">
      <c r="A76" s="515"/>
      <c r="B76" s="516"/>
      <c r="C76" s="516"/>
      <c r="D76" s="516"/>
      <c r="E76" s="516"/>
      <c r="F76" s="516"/>
      <c r="G76" s="516"/>
      <c r="H76" s="516"/>
      <c r="I76" s="516"/>
      <c r="J76" s="517"/>
      <c r="K76" s="517"/>
      <c r="L76" s="517"/>
      <c r="M76" s="517"/>
      <c r="N76" s="517"/>
      <c r="O76" s="518"/>
    </row>
    <row r="79" spans="1:15" ht="15.75">
      <c r="A79" s="460"/>
      <c r="B79" s="461"/>
      <c r="C79" s="462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4"/>
    </row>
    <row r="80" spans="1:15" ht="15.75">
      <c r="A80" s="465"/>
      <c r="B80" s="361"/>
      <c r="C80" s="383" t="s">
        <v>287</v>
      </c>
      <c r="D80" s="360"/>
      <c r="E80" s="360"/>
      <c r="F80" s="361"/>
      <c r="G80" s="466" t="s">
        <v>219</v>
      </c>
      <c r="H80" s="467"/>
      <c r="I80" s="666" t="s">
        <v>126</v>
      </c>
      <c r="J80" s="667"/>
      <c r="K80" s="667"/>
      <c r="L80" s="667"/>
      <c r="M80" s="667"/>
      <c r="N80" s="668"/>
      <c r="O80" s="468"/>
    </row>
    <row r="81" spans="1:15" ht="20.25">
      <c r="A81" s="465"/>
      <c r="B81" s="362"/>
      <c r="C81" s="469" t="s">
        <v>288</v>
      </c>
      <c r="D81" s="360"/>
      <c r="E81" s="360"/>
      <c r="F81" s="361"/>
      <c r="G81" s="466" t="s">
        <v>221</v>
      </c>
      <c r="H81" s="467"/>
      <c r="I81" s="666" t="s">
        <v>4</v>
      </c>
      <c r="J81" s="667"/>
      <c r="K81" s="667"/>
      <c r="L81" s="667"/>
      <c r="M81" s="667"/>
      <c r="N81" s="668"/>
      <c r="O81" s="468"/>
    </row>
    <row r="82" spans="1:15" ht="15">
      <c r="A82" s="465"/>
      <c r="B82" s="360"/>
      <c r="C82" s="360" t="s">
        <v>271</v>
      </c>
      <c r="D82" s="360"/>
      <c r="E82" s="360"/>
      <c r="F82" s="360"/>
      <c r="G82" s="466" t="s">
        <v>223</v>
      </c>
      <c r="H82" s="470"/>
      <c r="I82" s="666" t="s">
        <v>289</v>
      </c>
      <c r="J82" s="666"/>
      <c r="K82" s="666"/>
      <c r="L82" s="666"/>
      <c r="M82" s="666"/>
      <c r="N82" s="669"/>
      <c r="O82" s="468"/>
    </row>
    <row r="83" spans="1:15" ht="15.75">
      <c r="A83" s="465"/>
      <c r="B83" s="360"/>
      <c r="C83" s="360"/>
      <c r="D83" s="360"/>
      <c r="E83" s="360"/>
      <c r="F83" s="360"/>
      <c r="G83" s="466" t="s">
        <v>290</v>
      </c>
      <c r="H83" s="467"/>
      <c r="I83" s="670">
        <v>40614</v>
      </c>
      <c r="J83" s="671"/>
      <c r="K83" s="671"/>
      <c r="L83" s="471" t="s">
        <v>291</v>
      </c>
      <c r="M83" s="672">
        <v>0.5</v>
      </c>
      <c r="N83" s="669"/>
      <c r="O83" s="468"/>
    </row>
    <row r="84" spans="1:15" ht="15">
      <c r="A84" s="465"/>
      <c r="B84" s="361"/>
      <c r="C84" s="364" t="s">
        <v>292</v>
      </c>
      <c r="D84" s="360"/>
      <c r="E84" s="360"/>
      <c r="F84" s="360"/>
      <c r="G84" s="364" t="s">
        <v>292</v>
      </c>
      <c r="H84" s="360"/>
      <c r="I84" s="360"/>
      <c r="J84" s="360"/>
      <c r="K84" s="360"/>
      <c r="L84" s="360"/>
      <c r="M84" s="360"/>
      <c r="N84" s="360"/>
      <c r="O84" s="472"/>
    </row>
    <row r="85" spans="1:15" ht="15.75">
      <c r="A85" s="468"/>
      <c r="B85" s="473" t="s">
        <v>205</v>
      </c>
      <c r="C85" s="673" t="s">
        <v>275</v>
      </c>
      <c r="D85" s="678"/>
      <c r="E85" s="474"/>
      <c r="F85" s="475" t="s">
        <v>205</v>
      </c>
      <c r="G85" s="673" t="s">
        <v>45</v>
      </c>
      <c r="H85" s="674"/>
      <c r="I85" s="674"/>
      <c r="J85" s="674"/>
      <c r="K85" s="674"/>
      <c r="L85" s="674"/>
      <c r="M85" s="674"/>
      <c r="N85" s="675"/>
      <c r="O85" s="468"/>
    </row>
    <row r="86" spans="1:15" ht="15">
      <c r="A86" s="468"/>
      <c r="B86" s="476" t="s">
        <v>228</v>
      </c>
      <c r="C86" s="676" t="s">
        <v>107</v>
      </c>
      <c r="D86" s="677" t="s">
        <v>107</v>
      </c>
      <c r="E86" s="477"/>
      <c r="F86" s="478" t="s">
        <v>229</v>
      </c>
      <c r="G86" s="676" t="s">
        <v>108</v>
      </c>
      <c r="H86" s="667" t="s">
        <v>108</v>
      </c>
      <c r="I86" s="667" t="s">
        <v>108</v>
      </c>
      <c r="J86" s="667" t="s">
        <v>108</v>
      </c>
      <c r="K86" s="667" t="s">
        <v>108</v>
      </c>
      <c r="L86" s="667" t="s">
        <v>108</v>
      </c>
      <c r="M86" s="667" t="s">
        <v>108</v>
      </c>
      <c r="N86" s="668" t="s">
        <v>108</v>
      </c>
      <c r="O86" s="468"/>
    </row>
    <row r="87" spans="1:15" ht="15">
      <c r="A87" s="468"/>
      <c r="B87" s="479" t="s">
        <v>230</v>
      </c>
      <c r="C87" s="676" t="s">
        <v>104</v>
      </c>
      <c r="D87" s="677" t="s">
        <v>104</v>
      </c>
      <c r="E87" s="477"/>
      <c r="F87" s="480" t="s">
        <v>231</v>
      </c>
      <c r="G87" s="676" t="s">
        <v>101</v>
      </c>
      <c r="H87" s="667" t="s">
        <v>101</v>
      </c>
      <c r="I87" s="667" t="s">
        <v>101</v>
      </c>
      <c r="J87" s="667" t="s">
        <v>101</v>
      </c>
      <c r="K87" s="667" t="s">
        <v>101</v>
      </c>
      <c r="L87" s="667" t="s">
        <v>101</v>
      </c>
      <c r="M87" s="667" t="s">
        <v>101</v>
      </c>
      <c r="N87" s="668" t="s">
        <v>101</v>
      </c>
      <c r="O87" s="468"/>
    </row>
    <row r="88" spans="1:15" ht="15">
      <c r="A88" s="465"/>
      <c r="B88" s="481" t="s">
        <v>294</v>
      </c>
      <c r="C88" s="482"/>
      <c r="D88" s="483"/>
      <c r="E88" s="484"/>
      <c r="F88" s="481" t="s">
        <v>294</v>
      </c>
      <c r="G88" s="485"/>
      <c r="H88" s="485"/>
      <c r="I88" s="485"/>
      <c r="J88" s="485"/>
      <c r="K88" s="485"/>
      <c r="L88" s="485"/>
      <c r="M88" s="485"/>
      <c r="N88" s="485"/>
      <c r="O88" s="472"/>
    </row>
    <row r="89" spans="1:15" ht="15">
      <c r="A89" s="468"/>
      <c r="B89" s="476"/>
      <c r="C89" s="676" t="s">
        <v>104</v>
      </c>
      <c r="D89" s="677" t="s">
        <v>104</v>
      </c>
      <c r="E89" s="477"/>
      <c r="F89" s="478"/>
      <c r="G89" s="676" t="s">
        <v>108</v>
      </c>
      <c r="H89" s="667" t="s">
        <v>108</v>
      </c>
      <c r="I89" s="667" t="s">
        <v>108</v>
      </c>
      <c r="J89" s="667" t="s">
        <v>108</v>
      </c>
      <c r="K89" s="667" t="s">
        <v>108</v>
      </c>
      <c r="L89" s="667" t="s">
        <v>108</v>
      </c>
      <c r="M89" s="667" t="s">
        <v>108</v>
      </c>
      <c r="N89" s="668" t="s">
        <v>108</v>
      </c>
      <c r="O89" s="468"/>
    </row>
    <row r="90" spans="1:15" ht="15">
      <c r="A90" s="468"/>
      <c r="B90" s="486"/>
      <c r="C90" s="676" t="s">
        <v>100</v>
      </c>
      <c r="D90" s="677" t="s">
        <v>100</v>
      </c>
      <c r="E90" s="477"/>
      <c r="F90" s="487"/>
      <c r="G90" s="676" t="s">
        <v>105</v>
      </c>
      <c r="H90" s="667" t="s">
        <v>105</v>
      </c>
      <c r="I90" s="667" t="s">
        <v>105</v>
      </c>
      <c r="J90" s="667" t="s">
        <v>105</v>
      </c>
      <c r="K90" s="667" t="s">
        <v>105</v>
      </c>
      <c r="L90" s="667" t="s">
        <v>105</v>
      </c>
      <c r="M90" s="667" t="s">
        <v>105</v>
      </c>
      <c r="N90" s="668" t="s">
        <v>105</v>
      </c>
      <c r="O90" s="468"/>
    </row>
    <row r="91" spans="1:15" ht="15.75">
      <c r="A91" s="465"/>
      <c r="B91" s="360"/>
      <c r="C91" s="360"/>
      <c r="D91" s="360"/>
      <c r="E91" s="360"/>
      <c r="F91" s="380" t="s">
        <v>295</v>
      </c>
      <c r="G91" s="364"/>
      <c r="H91" s="364"/>
      <c r="I91" s="364"/>
      <c r="J91" s="360"/>
      <c r="K91" s="360"/>
      <c r="L91" s="360"/>
      <c r="M91" s="381"/>
      <c r="N91" s="361"/>
      <c r="O91" s="472"/>
    </row>
    <row r="92" spans="1:15" ht="15">
      <c r="A92" s="465"/>
      <c r="B92" s="437" t="s">
        <v>296</v>
      </c>
      <c r="C92" s="360"/>
      <c r="D92" s="360"/>
      <c r="E92" s="360"/>
      <c r="F92" s="488" t="s">
        <v>237</v>
      </c>
      <c r="G92" s="488" t="s">
        <v>238</v>
      </c>
      <c r="H92" s="488" t="s">
        <v>239</v>
      </c>
      <c r="I92" s="488" t="s">
        <v>240</v>
      </c>
      <c r="J92" s="488" t="s">
        <v>241</v>
      </c>
      <c r="K92" s="489" t="s">
        <v>36</v>
      </c>
      <c r="L92" s="490"/>
      <c r="M92" s="491" t="s">
        <v>242</v>
      </c>
      <c r="N92" s="492" t="s">
        <v>14</v>
      </c>
      <c r="O92" s="468"/>
    </row>
    <row r="93" spans="1:15" ht="15">
      <c r="A93" s="468"/>
      <c r="B93" s="493" t="s">
        <v>243</v>
      </c>
      <c r="C93" s="494" t="str">
        <f>IF(+C86&gt;"",C86&amp;"-"&amp;G86,"")</f>
        <v>Paju Eriksson-Sabina Englund</v>
      </c>
      <c r="D93" s="495"/>
      <c r="E93" s="496"/>
      <c r="F93" s="397">
        <v>4</v>
      </c>
      <c r="G93" s="397">
        <v>11</v>
      </c>
      <c r="H93" s="397">
        <v>4</v>
      </c>
      <c r="I93" s="397"/>
      <c r="J93" s="397"/>
      <c r="K93" s="497">
        <f>IF(ISBLANK(F93),"",COUNTIF(F93:J93,"&gt;=0"))</f>
        <v>3</v>
      </c>
      <c r="L93" s="498">
        <f>IF(ISBLANK(F93),"",(IF(LEFT(F93,1)="-",1,0)+IF(LEFT(G93,1)="-",1,0)+IF(LEFT(H93,1)="-",1,0)+IF(LEFT(I93,1)="-",1,0)+IF(LEFT(J93,1)="-",1,0)))</f>
        <v>0</v>
      </c>
      <c r="M93" s="499">
        <f aca="true" t="shared" si="3" ref="M93:N97">IF(K93=3,1,"")</f>
        <v>1</v>
      </c>
      <c r="N93" s="500">
        <f t="shared" si="3"/>
      </c>
      <c r="O93" s="468"/>
    </row>
    <row r="94" spans="1:15" ht="15">
      <c r="A94" s="468"/>
      <c r="B94" s="493" t="s">
        <v>244</v>
      </c>
      <c r="C94" s="495" t="str">
        <f>IF(C87&gt;"",C87&amp;" - "&amp;G87,"")</f>
        <v>Annika Lundström - Carina Englund</v>
      </c>
      <c r="D94" s="494"/>
      <c r="E94" s="496"/>
      <c r="F94" s="396">
        <v>5</v>
      </c>
      <c r="G94" s="397">
        <v>2</v>
      </c>
      <c r="H94" s="397">
        <v>5</v>
      </c>
      <c r="I94" s="397"/>
      <c r="J94" s="397"/>
      <c r="K94" s="497">
        <f>IF(ISBLANK(F94),"",COUNTIF(F94:J94,"&gt;=0"))</f>
        <v>3</v>
      </c>
      <c r="L94" s="498">
        <f>IF(ISBLANK(F94),"",(IF(LEFT(F94,1)="-",1,0)+IF(LEFT(G94,1)="-",1,0)+IF(LEFT(H94,1)="-",1,0)+IF(LEFT(I94,1)="-",1,0)+IF(LEFT(J94,1)="-",1,0)))</f>
        <v>0</v>
      </c>
      <c r="M94" s="499">
        <f t="shared" si="3"/>
        <v>1</v>
      </c>
      <c r="N94" s="500">
        <f t="shared" si="3"/>
      </c>
      <c r="O94" s="468"/>
    </row>
    <row r="95" spans="1:15" ht="15">
      <c r="A95" s="468"/>
      <c r="B95" s="501" t="s">
        <v>297</v>
      </c>
      <c r="C95" s="502" t="str">
        <f>IF(C89&gt;"",C89&amp;" / "&amp;C90,"")</f>
        <v>Annika Lundström / Pihla Eriksson</v>
      </c>
      <c r="D95" s="503" t="str">
        <f>IF(G89&gt;"",G89&amp;" / "&amp;G90,"")</f>
        <v>Sabina Englund / Sofie Eriksson</v>
      </c>
      <c r="E95" s="504"/>
      <c r="F95" s="505">
        <v>4</v>
      </c>
      <c r="G95" s="506">
        <v>12</v>
      </c>
      <c r="H95" s="507">
        <v>7</v>
      </c>
      <c r="I95" s="507"/>
      <c r="J95" s="507"/>
      <c r="K95" s="497">
        <f>IF(ISBLANK(F95),"",COUNTIF(F95:J95,"&gt;=0"))</f>
        <v>3</v>
      </c>
      <c r="L95" s="498">
        <f>IF(ISBLANK(F95),"",(IF(LEFT(F95,1)="-",1,0)+IF(LEFT(G95,1)="-",1,0)+IF(LEFT(H95,1)="-",1,0)+IF(LEFT(I95,1)="-",1,0)+IF(LEFT(J95,1)="-",1,0)))</f>
        <v>0</v>
      </c>
      <c r="M95" s="499">
        <f t="shared" si="3"/>
        <v>1</v>
      </c>
      <c r="N95" s="500">
        <f t="shared" si="3"/>
      </c>
      <c r="O95" s="468"/>
    </row>
    <row r="96" spans="1:15" ht="15">
      <c r="A96" s="468"/>
      <c r="B96" s="493" t="s">
        <v>251</v>
      </c>
      <c r="C96" s="495" t="str">
        <f>IF(+C86&gt;"",C86&amp;" - "&amp;G87,"")</f>
        <v>Paju Eriksson - Carina Englund</v>
      </c>
      <c r="D96" s="494"/>
      <c r="E96" s="496"/>
      <c r="F96" s="423"/>
      <c r="G96" s="397"/>
      <c r="H96" s="397"/>
      <c r="I96" s="397"/>
      <c r="J96" s="430"/>
      <c r="K96" s="497">
        <f>IF(ISBLANK(F96),"",COUNTIF(F96:J96,"&gt;=0"))</f>
      </c>
      <c r="L96" s="498">
        <f>IF(ISBLANK(F96),"",(IF(LEFT(F96,1)="-",1,0)+IF(LEFT(G96,1)="-",1,0)+IF(LEFT(H96,1)="-",1,0)+IF(LEFT(I96,1)="-",1,0)+IF(LEFT(J96,1)="-",1,0)))</f>
      </c>
      <c r="M96" s="499">
        <f t="shared" si="3"/>
      </c>
      <c r="N96" s="500">
        <f t="shared" si="3"/>
      </c>
      <c r="O96" s="468"/>
    </row>
    <row r="97" spans="1:15" ht="15.75" thickBot="1">
      <c r="A97" s="468"/>
      <c r="B97" s="493" t="s">
        <v>246</v>
      </c>
      <c r="C97" s="495" t="str">
        <f>IF(+C87&gt;"",C87&amp;" - "&amp;G86,"")</f>
        <v>Annika Lundström - Sabina Englund</v>
      </c>
      <c r="D97" s="494"/>
      <c r="E97" s="496"/>
      <c r="F97" s="430"/>
      <c r="G97" s="397"/>
      <c r="H97" s="430"/>
      <c r="I97" s="397"/>
      <c r="J97" s="397"/>
      <c r="K97" s="497">
        <f>IF(ISBLANK(F97),"",COUNTIF(F97:J97,"&gt;=0"))</f>
      </c>
      <c r="L97" s="508">
        <f>IF(ISBLANK(F97),"",(IF(LEFT(F97,1)="-",1,0)+IF(LEFT(G97,1)="-",1,0)+IF(LEFT(H97,1)="-",1,0)+IF(LEFT(I97,1)="-",1,0)+IF(LEFT(J97,1)="-",1,0)))</f>
      </c>
      <c r="M97" s="499">
        <f t="shared" si="3"/>
      </c>
      <c r="N97" s="500">
        <f t="shared" si="3"/>
      </c>
      <c r="O97" s="468"/>
    </row>
    <row r="98" spans="1:15" ht="16.5" thickBot="1">
      <c r="A98" s="465"/>
      <c r="B98" s="360"/>
      <c r="C98" s="360"/>
      <c r="D98" s="360"/>
      <c r="E98" s="360"/>
      <c r="F98" s="360"/>
      <c r="G98" s="360"/>
      <c r="H98" s="360"/>
      <c r="I98" s="509" t="s">
        <v>252</v>
      </c>
      <c r="J98" s="510"/>
      <c r="K98" s="511">
        <f>IF(ISBLANK(D93),"",SUM(K93:K97))</f>
      </c>
      <c r="L98" s="512">
        <f>IF(ISBLANK(E93),"",SUM(L93:L97))</f>
      </c>
      <c r="M98" s="513">
        <f>IF(ISBLANK(F93),"",SUM(M93:M97))</f>
        <v>3</v>
      </c>
      <c r="N98" s="514">
        <f>IF(ISBLANK(F93),"",SUM(N93:N97))</f>
        <v>0</v>
      </c>
      <c r="O98" s="468"/>
    </row>
    <row r="99" spans="1:15" ht="15">
      <c r="A99" s="465"/>
      <c r="B99" s="383" t="s">
        <v>253</v>
      </c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472"/>
    </row>
    <row r="100" spans="1:15" ht="15">
      <c r="A100" s="465"/>
      <c r="B100" s="439" t="s">
        <v>254</v>
      </c>
      <c r="C100" s="439"/>
      <c r="D100" s="439" t="s">
        <v>255</v>
      </c>
      <c r="E100" s="359"/>
      <c r="F100" s="439"/>
      <c r="G100" s="439" t="s">
        <v>256</v>
      </c>
      <c r="H100" s="359"/>
      <c r="I100" s="439"/>
      <c r="J100" s="440" t="s">
        <v>257</v>
      </c>
      <c r="K100" s="361"/>
      <c r="L100" s="360"/>
      <c r="M100" s="360"/>
      <c r="N100" s="360"/>
      <c r="O100" s="472"/>
    </row>
    <row r="101" spans="1:15" ht="18.75" thickBot="1">
      <c r="A101" s="465"/>
      <c r="B101" s="360"/>
      <c r="C101" s="360"/>
      <c r="D101" s="360"/>
      <c r="E101" s="360"/>
      <c r="F101" s="360"/>
      <c r="G101" s="360"/>
      <c r="H101" s="360"/>
      <c r="I101" s="360"/>
      <c r="J101" s="663" t="str">
        <f>IF(M98=3,C85,IF(N98=3,G85,""))</f>
        <v>MBF 1</v>
      </c>
      <c r="K101" s="664"/>
      <c r="L101" s="664"/>
      <c r="M101" s="664"/>
      <c r="N101" s="665"/>
      <c r="O101" s="468"/>
    </row>
    <row r="102" spans="1:15" ht="18">
      <c r="A102" s="515"/>
      <c r="B102" s="516"/>
      <c r="C102" s="516"/>
      <c r="D102" s="516"/>
      <c r="E102" s="516"/>
      <c r="F102" s="516"/>
      <c r="G102" s="516"/>
      <c r="H102" s="516"/>
      <c r="I102" s="516"/>
      <c r="J102" s="517"/>
      <c r="K102" s="517"/>
      <c r="L102" s="517"/>
      <c r="M102" s="517"/>
      <c r="N102" s="517"/>
      <c r="O102" s="518"/>
    </row>
    <row r="105" spans="1:15" ht="15.75">
      <c r="A105" s="460"/>
      <c r="B105" s="461"/>
      <c r="C105" s="462"/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4"/>
    </row>
    <row r="106" spans="1:15" ht="15.75">
      <c r="A106" s="465"/>
      <c r="B106" s="361"/>
      <c r="C106" s="383" t="s">
        <v>287</v>
      </c>
      <c r="D106" s="360"/>
      <c r="E106" s="360"/>
      <c r="F106" s="361"/>
      <c r="G106" s="466" t="s">
        <v>219</v>
      </c>
      <c r="H106" s="467"/>
      <c r="I106" s="666" t="s">
        <v>126</v>
      </c>
      <c r="J106" s="667"/>
      <c r="K106" s="667"/>
      <c r="L106" s="667"/>
      <c r="M106" s="667"/>
      <c r="N106" s="668"/>
      <c r="O106" s="468"/>
    </row>
    <row r="107" spans="1:15" ht="20.25">
      <c r="A107" s="465"/>
      <c r="B107" s="362"/>
      <c r="C107" s="469" t="s">
        <v>288</v>
      </c>
      <c r="D107" s="360"/>
      <c r="E107" s="360"/>
      <c r="F107" s="361"/>
      <c r="G107" s="466" t="s">
        <v>221</v>
      </c>
      <c r="H107" s="467"/>
      <c r="I107" s="666" t="s">
        <v>4</v>
      </c>
      <c r="J107" s="667"/>
      <c r="K107" s="667"/>
      <c r="L107" s="667"/>
      <c r="M107" s="667"/>
      <c r="N107" s="668"/>
      <c r="O107" s="468"/>
    </row>
    <row r="108" spans="1:15" ht="15">
      <c r="A108" s="465"/>
      <c r="B108" s="360"/>
      <c r="C108" s="360" t="s">
        <v>300</v>
      </c>
      <c r="D108" s="360"/>
      <c r="E108" s="360"/>
      <c r="F108" s="360"/>
      <c r="G108" s="466" t="s">
        <v>223</v>
      </c>
      <c r="H108" s="470"/>
      <c r="I108" s="666" t="s">
        <v>289</v>
      </c>
      <c r="J108" s="666"/>
      <c r="K108" s="666"/>
      <c r="L108" s="666"/>
      <c r="M108" s="666"/>
      <c r="N108" s="669"/>
      <c r="O108" s="468"/>
    </row>
    <row r="109" spans="1:15" ht="15.75">
      <c r="A109" s="465"/>
      <c r="B109" s="360"/>
      <c r="C109" s="360"/>
      <c r="D109" s="360"/>
      <c r="E109" s="360"/>
      <c r="F109" s="360"/>
      <c r="G109" s="466" t="s">
        <v>290</v>
      </c>
      <c r="H109" s="467"/>
      <c r="I109" s="670">
        <v>40614</v>
      </c>
      <c r="J109" s="671"/>
      <c r="K109" s="671"/>
      <c r="L109" s="471" t="s">
        <v>291</v>
      </c>
      <c r="M109" s="672">
        <v>0.5</v>
      </c>
      <c r="N109" s="669"/>
      <c r="O109" s="468"/>
    </row>
    <row r="110" spans="1:15" ht="15">
      <c r="A110" s="465"/>
      <c r="B110" s="361"/>
      <c r="C110" s="364" t="s">
        <v>292</v>
      </c>
      <c r="D110" s="360"/>
      <c r="E110" s="360"/>
      <c r="F110" s="360"/>
      <c r="G110" s="364" t="s">
        <v>292</v>
      </c>
      <c r="H110" s="360"/>
      <c r="I110" s="360"/>
      <c r="J110" s="360"/>
      <c r="K110" s="360"/>
      <c r="L110" s="360"/>
      <c r="M110" s="360"/>
      <c r="N110" s="360"/>
      <c r="O110" s="472"/>
    </row>
    <row r="111" spans="1:15" ht="15.75">
      <c r="A111" s="468"/>
      <c r="B111" s="473" t="s">
        <v>205</v>
      </c>
      <c r="C111" s="673" t="s">
        <v>282</v>
      </c>
      <c r="D111" s="678"/>
      <c r="E111" s="474"/>
      <c r="F111" s="475" t="s">
        <v>205</v>
      </c>
      <c r="G111" s="673" t="s">
        <v>112</v>
      </c>
      <c r="H111" s="674"/>
      <c r="I111" s="674"/>
      <c r="J111" s="674"/>
      <c r="K111" s="674"/>
      <c r="L111" s="674"/>
      <c r="M111" s="674"/>
      <c r="N111" s="675"/>
      <c r="O111" s="468"/>
    </row>
    <row r="112" spans="1:15" ht="15">
      <c r="A112" s="468"/>
      <c r="B112" s="476" t="s">
        <v>228</v>
      </c>
      <c r="C112" s="676" t="s">
        <v>113</v>
      </c>
      <c r="D112" s="677" t="s">
        <v>113</v>
      </c>
      <c r="E112" s="477"/>
      <c r="F112" s="478" t="s">
        <v>229</v>
      </c>
      <c r="G112" s="676" t="s">
        <v>293</v>
      </c>
      <c r="H112" s="667" t="s">
        <v>293</v>
      </c>
      <c r="I112" s="667" t="s">
        <v>293</v>
      </c>
      <c r="J112" s="667" t="s">
        <v>293</v>
      </c>
      <c r="K112" s="667" t="s">
        <v>293</v>
      </c>
      <c r="L112" s="667" t="s">
        <v>293</v>
      </c>
      <c r="M112" s="667" t="s">
        <v>293</v>
      </c>
      <c r="N112" s="668" t="s">
        <v>293</v>
      </c>
      <c r="O112" s="468"/>
    </row>
    <row r="113" spans="1:15" ht="15">
      <c r="A113" s="468"/>
      <c r="B113" s="479" t="s">
        <v>230</v>
      </c>
      <c r="C113" s="676" t="s">
        <v>110</v>
      </c>
      <c r="D113" s="677" t="s">
        <v>110</v>
      </c>
      <c r="E113" s="477"/>
      <c r="F113" s="480" t="s">
        <v>231</v>
      </c>
      <c r="G113" s="676" t="s">
        <v>111</v>
      </c>
      <c r="H113" s="667" t="s">
        <v>111</v>
      </c>
      <c r="I113" s="667" t="s">
        <v>111</v>
      </c>
      <c r="J113" s="667" t="s">
        <v>111</v>
      </c>
      <c r="K113" s="667" t="s">
        <v>111</v>
      </c>
      <c r="L113" s="667" t="s">
        <v>111</v>
      </c>
      <c r="M113" s="667" t="s">
        <v>111</v>
      </c>
      <c r="N113" s="668" t="s">
        <v>111</v>
      </c>
      <c r="O113" s="468"/>
    </row>
    <row r="114" spans="1:15" ht="15">
      <c r="A114" s="465"/>
      <c r="B114" s="481" t="s">
        <v>294</v>
      </c>
      <c r="C114" s="482"/>
      <c r="D114" s="483"/>
      <c r="E114" s="484"/>
      <c r="F114" s="481" t="s">
        <v>294</v>
      </c>
      <c r="G114" s="485"/>
      <c r="H114" s="485"/>
      <c r="I114" s="485"/>
      <c r="J114" s="485"/>
      <c r="K114" s="485"/>
      <c r="L114" s="485"/>
      <c r="M114" s="485"/>
      <c r="N114" s="485"/>
      <c r="O114" s="472"/>
    </row>
    <row r="115" spans="1:15" ht="15">
      <c r="A115" s="468"/>
      <c r="B115" s="476"/>
      <c r="C115" s="676"/>
      <c r="D115" s="677"/>
      <c r="E115" s="477"/>
      <c r="F115" s="478"/>
      <c r="G115" s="676"/>
      <c r="H115" s="667"/>
      <c r="I115" s="667"/>
      <c r="J115" s="667"/>
      <c r="K115" s="667"/>
      <c r="L115" s="667"/>
      <c r="M115" s="667"/>
      <c r="N115" s="668"/>
      <c r="O115" s="468"/>
    </row>
    <row r="116" spans="1:15" ht="15">
      <c r="A116" s="468"/>
      <c r="B116" s="486"/>
      <c r="C116" s="676"/>
      <c r="D116" s="677"/>
      <c r="E116" s="477"/>
      <c r="F116" s="487"/>
      <c r="G116" s="676"/>
      <c r="H116" s="667"/>
      <c r="I116" s="667"/>
      <c r="J116" s="667"/>
      <c r="K116" s="667"/>
      <c r="L116" s="667"/>
      <c r="M116" s="667"/>
      <c r="N116" s="668"/>
      <c r="O116" s="468"/>
    </row>
    <row r="117" spans="1:15" ht="15.75">
      <c r="A117" s="465"/>
      <c r="B117" s="360"/>
      <c r="C117" s="360"/>
      <c r="D117" s="360"/>
      <c r="E117" s="360"/>
      <c r="F117" s="380" t="s">
        <v>295</v>
      </c>
      <c r="G117" s="364"/>
      <c r="H117" s="364"/>
      <c r="I117" s="364"/>
      <c r="J117" s="360"/>
      <c r="K117" s="360"/>
      <c r="L117" s="360"/>
      <c r="M117" s="381"/>
      <c r="N117" s="361"/>
      <c r="O117" s="472"/>
    </row>
    <row r="118" spans="1:15" ht="15">
      <c r="A118" s="465"/>
      <c r="B118" s="437" t="s">
        <v>296</v>
      </c>
      <c r="C118" s="360"/>
      <c r="D118" s="360"/>
      <c r="E118" s="360"/>
      <c r="F118" s="488" t="s">
        <v>237</v>
      </c>
      <c r="G118" s="488" t="s">
        <v>238</v>
      </c>
      <c r="H118" s="488" t="s">
        <v>239</v>
      </c>
      <c r="I118" s="488" t="s">
        <v>240</v>
      </c>
      <c r="J118" s="488" t="s">
        <v>241</v>
      </c>
      <c r="K118" s="489" t="s">
        <v>36</v>
      </c>
      <c r="L118" s="490"/>
      <c r="M118" s="491" t="s">
        <v>242</v>
      </c>
      <c r="N118" s="492" t="s">
        <v>14</v>
      </c>
      <c r="O118" s="468"/>
    </row>
    <row r="119" spans="1:15" ht="15">
      <c r="A119" s="468"/>
      <c r="B119" s="493" t="s">
        <v>243</v>
      </c>
      <c r="C119" s="494" t="str">
        <f>IF(+C112&gt;"",C112&amp;"-"&amp;G112,"")</f>
        <v>Marianna Saarialho-Daniela Holmberg</v>
      </c>
      <c r="D119" s="495"/>
      <c r="E119" s="496"/>
      <c r="F119" s="397">
        <v>7</v>
      </c>
      <c r="G119" s="397">
        <v>4</v>
      </c>
      <c r="H119" s="397">
        <v>9</v>
      </c>
      <c r="I119" s="397"/>
      <c r="J119" s="397"/>
      <c r="K119" s="497">
        <f>IF(ISBLANK(F119),"",COUNTIF(F119:J119,"&gt;=0"))</f>
        <v>3</v>
      </c>
      <c r="L119" s="498">
        <f>IF(ISBLANK(F119),"",(IF(LEFT(F119,1)="-",1,0)+IF(LEFT(G119,1)="-",1,0)+IF(LEFT(H119,1)="-",1,0)+IF(LEFT(I119,1)="-",1,0)+IF(LEFT(J119,1)="-",1,0)))</f>
        <v>0</v>
      </c>
      <c r="M119" s="499">
        <f aca="true" t="shared" si="4" ref="M119:N123">IF(K119=3,1,"")</f>
        <v>1</v>
      </c>
      <c r="N119" s="500">
        <f t="shared" si="4"/>
      </c>
      <c r="O119" s="468"/>
    </row>
    <row r="120" spans="1:15" ht="15">
      <c r="A120" s="468"/>
      <c r="B120" s="493" t="s">
        <v>244</v>
      </c>
      <c r="C120" s="495" t="str">
        <f>IF(C113&gt;"",C113&amp;" - "&amp;G113,"")</f>
        <v>Kaarina Saarialho - Eerika Käppi</v>
      </c>
      <c r="D120" s="494"/>
      <c r="E120" s="496"/>
      <c r="F120" s="396">
        <v>-8</v>
      </c>
      <c r="G120" s="397">
        <v>-4</v>
      </c>
      <c r="H120" s="397">
        <v>-8</v>
      </c>
      <c r="I120" s="397"/>
      <c r="J120" s="397"/>
      <c r="K120" s="497">
        <f>IF(ISBLANK(F120),"",COUNTIF(F120:J120,"&gt;=0"))</f>
        <v>0</v>
      </c>
      <c r="L120" s="498">
        <f>IF(ISBLANK(F120),"",(IF(LEFT(F120,1)="-",1,0)+IF(LEFT(G120,1)="-",1,0)+IF(LEFT(H120,1)="-",1,0)+IF(LEFT(I120,1)="-",1,0)+IF(LEFT(J120,1)="-",1,0)))</f>
        <v>3</v>
      </c>
      <c r="M120" s="499">
        <f t="shared" si="4"/>
      </c>
      <c r="N120" s="500">
        <f t="shared" si="4"/>
        <v>1</v>
      </c>
      <c r="O120" s="468"/>
    </row>
    <row r="121" spans="1:15" ht="15">
      <c r="A121" s="468"/>
      <c r="B121" s="501" t="s">
        <v>297</v>
      </c>
      <c r="C121" s="502">
        <f>IF(C115&gt;"",C115&amp;" / "&amp;C116,"")</f>
      </c>
      <c r="D121" s="503">
        <f>IF(G115&gt;"",G115&amp;" / "&amp;G116,"")</f>
      </c>
      <c r="E121" s="504"/>
      <c r="F121" s="505">
        <v>5</v>
      </c>
      <c r="G121" s="506">
        <v>-4</v>
      </c>
      <c r="H121" s="507">
        <v>13</v>
      </c>
      <c r="I121" s="507">
        <v>-4</v>
      </c>
      <c r="J121" s="507">
        <v>-10</v>
      </c>
      <c r="K121" s="497">
        <f>IF(ISBLANK(F121),"",COUNTIF(F121:J121,"&gt;=0"))</f>
        <v>2</v>
      </c>
      <c r="L121" s="498">
        <f>IF(ISBLANK(F121),"",(IF(LEFT(F121,1)="-",1,0)+IF(LEFT(G121,1)="-",1,0)+IF(LEFT(H121,1)="-",1,0)+IF(LEFT(I121,1)="-",1,0)+IF(LEFT(J121,1)="-",1,0)))</f>
        <v>3</v>
      </c>
      <c r="M121" s="499">
        <f t="shared" si="4"/>
      </c>
      <c r="N121" s="500">
        <f t="shared" si="4"/>
        <v>1</v>
      </c>
      <c r="O121" s="468"/>
    </row>
    <row r="122" spans="1:15" ht="15">
      <c r="A122" s="468"/>
      <c r="B122" s="493" t="s">
        <v>251</v>
      </c>
      <c r="C122" s="495" t="str">
        <f>IF(+C112&gt;"",C112&amp;" - "&amp;G113,"")</f>
        <v>Marianna Saarialho - Eerika Käppi</v>
      </c>
      <c r="D122" s="494"/>
      <c r="E122" s="496"/>
      <c r="F122" s="423">
        <v>-10</v>
      </c>
      <c r="G122" s="397">
        <v>5</v>
      </c>
      <c r="H122" s="397">
        <v>11</v>
      </c>
      <c r="I122" s="397">
        <v>13</v>
      </c>
      <c r="J122" s="430"/>
      <c r="K122" s="497">
        <f>IF(ISBLANK(F122),"",COUNTIF(F122:J122,"&gt;=0"))</f>
        <v>3</v>
      </c>
      <c r="L122" s="498">
        <f>IF(ISBLANK(F122),"",(IF(LEFT(F122,1)="-",1,0)+IF(LEFT(G122,1)="-",1,0)+IF(LEFT(H122,1)="-",1,0)+IF(LEFT(I122,1)="-",1,0)+IF(LEFT(J122,1)="-",1,0)))</f>
        <v>1</v>
      </c>
      <c r="M122" s="499">
        <f t="shared" si="4"/>
        <v>1</v>
      </c>
      <c r="N122" s="500">
        <f t="shared" si="4"/>
      </c>
      <c r="O122" s="468"/>
    </row>
    <row r="123" spans="1:15" ht="15.75" thickBot="1">
      <c r="A123" s="468"/>
      <c r="B123" s="493" t="s">
        <v>246</v>
      </c>
      <c r="C123" s="495" t="str">
        <f>IF(+C113&gt;"",C113&amp;" - "&amp;G112,"")</f>
        <v>Kaarina Saarialho - Daniela Holmberg</v>
      </c>
      <c r="D123" s="494"/>
      <c r="E123" s="496"/>
      <c r="F123" s="430">
        <v>9</v>
      </c>
      <c r="G123" s="397">
        <v>-7</v>
      </c>
      <c r="H123" s="430">
        <v>-7</v>
      </c>
      <c r="I123" s="397">
        <v>-2</v>
      </c>
      <c r="J123" s="397"/>
      <c r="K123" s="497">
        <f>IF(ISBLANK(F123),"",COUNTIF(F123:J123,"&gt;=0"))</f>
        <v>1</v>
      </c>
      <c r="L123" s="508">
        <f>IF(ISBLANK(F123),"",(IF(LEFT(F123,1)="-",1,0)+IF(LEFT(G123,1)="-",1,0)+IF(LEFT(H123,1)="-",1,0)+IF(LEFT(I123,1)="-",1,0)+IF(LEFT(J123,1)="-",1,0)))</f>
        <v>3</v>
      </c>
      <c r="M123" s="499">
        <f t="shared" si="4"/>
      </c>
      <c r="N123" s="500">
        <f t="shared" si="4"/>
        <v>1</v>
      </c>
      <c r="O123" s="468"/>
    </row>
    <row r="124" spans="1:15" ht="16.5" thickBot="1">
      <c r="A124" s="465"/>
      <c r="B124" s="360"/>
      <c r="C124" s="360"/>
      <c r="D124" s="360"/>
      <c r="E124" s="360"/>
      <c r="F124" s="360"/>
      <c r="G124" s="360"/>
      <c r="H124" s="360"/>
      <c r="I124" s="509" t="s">
        <v>252</v>
      </c>
      <c r="J124" s="510"/>
      <c r="K124" s="511">
        <f>IF(ISBLANK(D119),"",SUM(K119:K123))</f>
      </c>
      <c r="L124" s="512">
        <f>IF(ISBLANK(E119),"",SUM(L119:L123))</f>
      </c>
      <c r="M124" s="513">
        <f>IF(ISBLANK(F119),"",SUM(M119:M123))</f>
        <v>2</v>
      </c>
      <c r="N124" s="514">
        <f>IF(ISBLANK(F119),"",SUM(N119:N123))</f>
        <v>3</v>
      </c>
      <c r="O124" s="468"/>
    </row>
    <row r="125" spans="1:15" ht="15">
      <c r="A125" s="465"/>
      <c r="B125" s="383" t="s">
        <v>253</v>
      </c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472"/>
    </row>
    <row r="126" spans="1:15" ht="15">
      <c r="A126" s="465"/>
      <c r="B126" s="439" t="s">
        <v>254</v>
      </c>
      <c r="C126" s="439"/>
      <c r="D126" s="439" t="s">
        <v>255</v>
      </c>
      <c r="E126" s="359"/>
      <c r="F126" s="439"/>
      <c r="G126" s="439" t="s">
        <v>256</v>
      </c>
      <c r="H126" s="359"/>
      <c r="I126" s="439"/>
      <c r="J126" s="440" t="s">
        <v>257</v>
      </c>
      <c r="K126" s="361"/>
      <c r="L126" s="360"/>
      <c r="M126" s="360"/>
      <c r="N126" s="360"/>
      <c r="O126" s="472"/>
    </row>
    <row r="127" spans="1:15" ht="18.75" thickBot="1">
      <c r="A127" s="465"/>
      <c r="B127" s="360"/>
      <c r="C127" s="360"/>
      <c r="D127" s="360"/>
      <c r="E127" s="360"/>
      <c r="F127" s="360"/>
      <c r="G127" s="360"/>
      <c r="H127" s="360"/>
      <c r="I127" s="360"/>
      <c r="J127" s="663" t="str">
        <f>IF(M124=3,C111,IF(N124=3,G111,""))</f>
        <v>GraPi</v>
      </c>
      <c r="K127" s="664"/>
      <c r="L127" s="664"/>
      <c r="M127" s="664"/>
      <c r="N127" s="665"/>
      <c r="O127" s="468"/>
    </row>
    <row r="128" spans="1:15" ht="18">
      <c r="A128" s="515"/>
      <c r="B128" s="516"/>
      <c r="C128" s="516"/>
      <c r="D128" s="516"/>
      <c r="E128" s="516"/>
      <c r="F128" s="516"/>
      <c r="G128" s="516"/>
      <c r="H128" s="516"/>
      <c r="I128" s="516"/>
      <c r="J128" s="517"/>
      <c r="K128" s="517"/>
      <c r="L128" s="517"/>
      <c r="M128" s="517"/>
      <c r="N128" s="517"/>
      <c r="O128" s="518"/>
    </row>
    <row r="131" spans="1:15" ht="15.75">
      <c r="A131" s="460"/>
      <c r="B131" s="461"/>
      <c r="C131" s="462"/>
      <c r="D131" s="463"/>
      <c r="E131" s="463"/>
      <c r="F131" s="463"/>
      <c r="G131" s="463"/>
      <c r="H131" s="463"/>
      <c r="I131" s="463"/>
      <c r="J131" s="463"/>
      <c r="K131" s="463"/>
      <c r="L131" s="463"/>
      <c r="M131" s="463"/>
      <c r="N131" s="463"/>
      <c r="O131" s="464"/>
    </row>
    <row r="132" spans="1:15" ht="15.75">
      <c r="A132" s="465"/>
      <c r="B132" s="361"/>
      <c r="C132" s="383" t="s">
        <v>287</v>
      </c>
      <c r="D132" s="360"/>
      <c r="E132" s="360"/>
      <c r="F132" s="361"/>
      <c r="G132" s="466" t="s">
        <v>219</v>
      </c>
      <c r="H132" s="467"/>
      <c r="I132" s="666" t="s">
        <v>126</v>
      </c>
      <c r="J132" s="667"/>
      <c r="K132" s="667"/>
      <c r="L132" s="667"/>
      <c r="M132" s="667"/>
      <c r="N132" s="668"/>
      <c r="O132" s="468"/>
    </row>
    <row r="133" spans="1:15" ht="20.25">
      <c r="A133" s="465"/>
      <c r="B133" s="362"/>
      <c r="C133" s="469" t="s">
        <v>288</v>
      </c>
      <c r="D133" s="360"/>
      <c r="E133" s="360"/>
      <c r="F133" s="361"/>
      <c r="G133" s="466" t="s">
        <v>221</v>
      </c>
      <c r="H133" s="467"/>
      <c r="I133" s="666" t="s">
        <v>4</v>
      </c>
      <c r="J133" s="667"/>
      <c r="K133" s="667"/>
      <c r="L133" s="667"/>
      <c r="M133" s="667"/>
      <c r="N133" s="668"/>
      <c r="O133" s="468"/>
    </row>
    <row r="134" spans="1:15" ht="15">
      <c r="A134" s="465"/>
      <c r="B134" s="360"/>
      <c r="C134" s="360" t="s">
        <v>300</v>
      </c>
      <c r="D134" s="360"/>
      <c r="E134" s="360"/>
      <c r="F134" s="360"/>
      <c r="G134" s="466" t="s">
        <v>223</v>
      </c>
      <c r="H134" s="470"/>
      <c r="I134" s="666" t="s">
        <v>289</v>
      </c>
      <c r="J134" s="666"/>
      <c r="K134" s="666"/>
      <c r="L134" s="666"/>
      <c r="M134" s="666"/>
      <c r="N134" s="669"/>
      <c r="O134" s="468"/>
    </row>
    <row r="135" spans="1:15" ht="15.75">
      <c r="A135" s="465"/>
      <c r="B135" s="360"/>
      <c r="C135" s="360"/>
      <c r="D135" s="360"/>
      <c r="E135" s="360"/>
      <c r="F135" s="360"/>
      <c r="G135" s="466" t="s">
        <v>290</v>
      </c>
      <c r="H135" s="467"/>
      <c r="I135" s="670">
        <v>40614</v>
      </c>
      <c r="J135" s="671"/>
      <c r="K135" s="671"/>
      <c r="L135" s="471" t="s">
        <v>291</v>
      </c>
      <c r="M135" s="672">
        <v>0.5416666666666666</v>
      </c>
      <c r="N135" s="669"/>
      <c r="O135" s="468"/>
    </row>
    <row r="136" spans="1:15" ht="15">
      <c r="A136" s="465"/>
      <c r="B136" s="361"/>
      <c r="C136" s="364" t="s">
        <v>292</v>
      </c>
      <c r="D136" s="360"/>
      <c r="E136" s="360"/>
      <c r="F136" s="360"/>
      <c r="G136" s="364" t="s">
        <v>292</v>
      </c>
      <c r="H136" s="360"/>
      <c r="I136" s="360"/>
      <c r="J136" s="360"/>
      <c r="K136" s="360"/>
      <c r="L136" s="360"/>
      <c r="M136" s="360"/>
      <c r="N136" s="360"/>
      <c r="O136" s="472"/>
    </row>
    <row r="137" spans="1:15" ht="15.75">
      <c r="A137" s="468"/>
      <c r="B137" s="473" t="s">
        <v>205</v>
      </c>
      <c r="C137" s="673" t="s">
        <v>282</v>
      </c>
      <c r="D137" s="678"/>
      <c r="E137" s="474"/>
      <c r="F137" s="475" t="s">
        <v>205</v>
      </c>
      <c r="G137" s="673" t="s">
        <v>47</v>
      </c>
      <c r="H137" s="674"/>
      <c r="I137" s="674"/>
      <c r="J137" s="674"/>
      <c r="K137" s="674"/>
      <c r="L137" s="674"/>
      <c r="M137" s="674"/>
      <c r="N137" s="675"/>
      <c r="O137" s="468"/>
    </row>
    <row r="138" spans="1:15" ht="15">
      <c r="A138" s="468"/>
      <c r="B138" s="476" t="s">
        <v>228</v>
      </c>
      <c r="C138" s="676" t="s">
        <v>113</v>
      </c>
      <c r="D138" s="677" t="s">
        <v>113</v>
      </c>
      <c r="E138" s="477"/>
      <c r="F138" s="478" t="s">
        <v>229</v>
      </c>
      <c r="G138" s="676" t="s">
        <v>116</v>
      </c>
      <c r="H138" s="667" t="s">
        <v>116</v>
      </c>
      <c r="I138" s="667" t="s">
        <v>116</v>
      </c>
      <c r="J138" s="667" t="s">
        <v>116</v>
      </c>
      <c r="K138" s="667" t="s">
        <v>116</v>
      </c>
      <c r="L138" s="667" t="s">
        <v>116</v>
      </c>
      <c r="M138" s="667" t="s">
        <v>116</v>
      </c>
      <c r="N138" s="668" t="s">
        <v>116</v>
      </c>
      <c r="O138" s="468"/>
    </row>
    <row r="139" spans="1:15" ht="15">
      <c r="A139" s="468"/>
      <c r="B139" s="479" t="s">
        <v>230</v>
      </c>
      <c r="C139" s="676" t="s">
        <v>110</v>
      </c>
      <c r="D139" s="677" t="s">
        <v>110</v>
      </c>
      <c r="E139" s="477"/>
      <c r="F139" s="480" t="s">
        <v>231</v>
      </c>
      <c r="G139" s="676" t="s">
        <v>115</v>
      </c>
      <c r="H139" s="667" t="s">
        <v>115</v>
      </c>
      <c r="I139" s="667" t="s">
        <v>115</v>
      </c>
      <c r="J139" s="667" t="s">
        <v>115</v>
      </c>
      <c r="K139" s="667" t="s">
        <v>115</v>
      </c>
      <c r="L139" s="667" t="s">
        <v>115</v>
      </c>
      <c r="M139" s="667" t="s">
        <v>115</v>
      </c>
      <c r="N139" s="668" t="s">
        <v>115</v>
      </c>
      <c r="O139" s="468"/>
    </row>
    <row r="140" spans="1:15" ht="15">
      <c r="A140" s="465"/>
      <c r="B140" s="481" t="s">
        <v>294</v>
      </c>
      <c r="C140" s="482"/>
      <c r="D140" s="483"/>
      <c r="E140" s="484"/>
      <c r="F140" s="481" t="s">
        <v>294</v>
      </c>
      <c r="G140" s="485"/>
      <c r="H140" s="485"/>
      <c r="I140" s="485"/>
      <c r="J140" s="485"/>
      <c r="K140" s="485"/>
      <c r="L140" s="485"/>
      <c r="M140" s="485"/>
      <c r="N140" s="485"/>
      <c r="O140" s="472"/>
    </row>
    <row r="141" spans="1:15" ht="15">
      <c r="A141" s="468"/>
      <c r="B141" s="476"/>
      <c r="C141" s="676" t="s">
        <v>113</v>
      </c>
      <c r="D141" s="677" t="s">
        <v>113</v>
      </c>
      <c r="E141" s="477"/>
      <c r="F141" s="478"/>
      <c r="G141" s="676" t="s">
        <v>116</v>
      </c>
      <c r="H141" s="667" t="s">
        <v>116</v>
      </c>
      <c r="I141" s="667" t="s">
        <v>116</v>
      </c>
      <c r="J141" s="667" t="s">
        <v>116</v>
      </c>
      <c r="K141" s="667" t="s">
        <v>116</v>
      </c>
      <c r="L141" s="667" t="s">
        <v>116</v>
      </c>
      <c r="M141" s="667" t="s">
        <v>116</v>
      </c>
      <c r="N141" s="668" t="s">
        <v>116</v>
      </c>
      <c r="O141" s="468"/>
    </row>
    <row r="142" spans="1:15" ht="15">
      <c r="A142" s="468"/>
      <c r="B142" s="486"/>
      <c r="C142" s="676" t="s">
        <v>110</v>
      </c>
      <c r="D142" s="677" t="s">
        <v>110</v>
      </c>
      <c r="E142" s="477"/>
      <c r="F142" s="487"/>
      <c r="G142" s="676" t="s">
        <v>115</v>
      </c>
      <c r="H142" s="667" t="s">
        <v>115</v>
      </c>
      <c r="I142" s="667" t="s">
        <v>115</v>
      </c>
      <c r="J142" s="667" t="s">
        <v>115</v>
      </c>
      <c r="K142" s="667" t="s">
        <v>115</v>
      </c>
      <c r="L142" s="667" t="s">
        <v>115</v>
      </c>
      <c r="M142" s="667" t="s">
        <v>115</v>
      </c>
      <c r="N142" s="668" t="s">
        <v>115</v>
      </c>
      <c r="O142" s="468"/>
    </row>
    <row r="143" spans="1:15" ht="15.75">
      <c r="A143" s="465"/>
      <c r="B143" s="360"/>
      <c r="C143" s="360"/>
      <c r="D143" s="360"/>
      <c r="E143" s="360"/>
      <c r="F143" s="380" t="s">
        <v>295</v>
      </c>
      <c r="G143" s="364"/>
      <c r="H143" s="364"/>
      <c r="I143" s="364"/>
      <c r="J143" s="360"/>
      <c r="K143" s="360"/>
      <c r="L143" s="360"/>
      <c r="M143" s="381"/>
      <c r="N143" s="361"/>
      <c r="O143" s="472"/>
    </row>
    <row r="144" spans="1:15" ht="15">
      <c r="A144" s="465"/>
      <c r="B144" s="437" t="s">
        <v>296</v>
      </c>
      <c r="C144" s="360"/>
      <c r="D144" s="360"/>
      <c r="E144" s="360"/>
      <c r="F144" s="488" t="s">
        <v>237</v>
      </c>
      <c r="G144" s="488" t="s">
        <v>238</v>
      </c>
      <c r="H144" s="488" t="s">
        <v>239</v>
      </c>
      <c r="I144" s="488" t="s">
        <v>240</v>
      </c>
      <c r="J144" s="488" t="s">
        <v>241</v>
      </c>
      <c r="K144" s="489" t="s">
        <v>36</v>
      </c>
      <c r="L144" s="490"/>
      <c r="M144" s="491" t="s">
        <v>242</v>
      </c>
      <c r="N144" s="492" t="s">
        <v>14</v>
      </c>
      <c r="O144" s="468"/>
    </row>
    <row r="145" spans="1:15" ht="15">
      <c r="A145" s="468"/>
      <c r="B145" s="493" t="s">
        <v>243</v>
      </c>
      <c r="C145" s="494" t="str">
        <f>IF(+C138&gt;"",C138&amp;"-"&amp;G138,"")</f>
        <v>Marianna Saarialho-Alexandra Lotto</v>
      </c>
      <c r="D145" s="495"/>
      <c r="E145" s="496"/>
      <c r="F145" s="397">
        <v>-10</v>
      </c>
      <c r="G145" s="397">
        <v>-9</v>
      </c>
      <c r="H145" s="397">
        <v>-10</v>
      </c>
      <c r="I145" s="397"/>
      <c r="J145" s="397"/>
      <c r="K145" s="497">
        <f>IF(ISBLANK(F145),"",COUNTIF(F145:J145,"&gt;=0"))</f>
        <v>0</v>
      </c>
      <c r="L145" s="498">
        <f>IF(ISBLANK(F145),"",(IF(LEFT(F145,1)="-",1,0)+IF(LEFT(G145,1)="-",1,0)+IF(LEFT(H145,1)="-",1,0)+IF(LEFT(I145,1)="-",1,0)+IF(LEFT(J145,1)="-",1,0)))</f>
        <v>3</v>
      </c>
      <c r="M145" s="499">
        <f aca="true" t="shared" si="5" ref="M145:N149">IF(K145=3,1,"")</f>
      </c>
      <c r="N145" s="500">
        <f t="shared" si="5"/>
        <v>1</v>
      </c>
      <c r="O145" s="468"/>
    </row>
    <row r="146" spans="1:15" ht="15">
      <c r="A146" s="468"/>
      <c r="B146" s="493" t="s">
        <v>244</v>
      </c>
      <c r="C146" s="495" t="str">
        <f>IF(C139&gt;"",C139&amp;" - "&amp;G139,"")</f>
        <v>Kaarina Saarialho - Elma Nurmiaho</v>
      </c>
      <c r="D146" s="494"/>
      <c r="E146" s="496"/>
      <c r="F146" s="446" t="s">
        <v>124</v>
      </c>
      <c r="G146" s="397">
        <v>-5</v>
      </c>
      <c r="H146" s="397">
        <v>-3</v>
      </c>
      <c r="I146" s="397"/>
      <c r="J146" s="397"/>
      <c r="K146" s="497">
        <f>IF(ISBLANK(F146),"",COUNTIF(F146:J146,"&gt;=0"))</f>
        <v>0</v>
      </c>
      <c r="L146" s="498">
        <f>IF(ISBLANK(F146),"",(IF(LEFT(F146,1)="-",1,0)+IF(LEFT(G146,1)="-",1,0)+IF(LEFT(H146,1)="-",1,0)+IF(LEFT(I146,1)="-",1,0)+IF(LEFT(J146,1)="-",1,0)))</f>
        <v>3</v>
      </c>
      <c r="M146" s="499">
        <f t="shared" si="5"/>
      </c>
      <c r="N146" s="500">
        <f t="shared" si="5"/>
        <v>1</v>
      </c>
      <c r="O146" s="468"/>
    </row>
    <row r="147" spans="1:15" ht="15">
      <c r="A147" s="468"/>
      <c r="B147" s="501" t="s">
        <v>297</v>
      </c>
      <c r="C147" s="502" t="str">
        <f>IF(C141&gt;"",C141&amp;" / "&amp;C142,"")</f>
        <v>Marianna Saarialho / Kaarina Saarialho</v>
      </c>
      <c r="D147" s="503" t="str">
        <f>IF(G141&gt;"",G141&amp;" / "&amp;G142,"")</f>
        <v>Alexandra Lotto / Elma Nurmiaho</v>
      </c>
      <c r="E147" s="504"/>
      <c r="F147" s="505">
        <v>-2</v>
      </c>
      <c r="G147" s="506">
        <v>-7</v>
      </c>
      <c r="H147" s="507">
        <v>-4</v>
      </c>
      <c r="I147" s="507"/>
      <c r="J147" s="507"/>
      <c r="K147" s="497">
        <f>IF(ISBLANK(F147),"",COUNTIF(F147:J147,"&gt;=0"))</f>
        <v>0</v>
      </c>
      <c r="L147" s="498">
        <f>IF(ISBLANK(F147),"",(IF(LEFT(F147,1)="-",1,0)+IF(LEFT(G147,1)="-",1,0)+IF(LEFT(H147,1)="-",1,0)+IF(LEFT(I147,1)="-",1,0)+IF(LEFT(J147,1)="-",1,0)))</f>
        <v>3</v>
      </c>
      <c r="M147" s="499">
        <f t="shared" si="5"/>
      </c>
      <c r="N147" s="500">
        <f t="shared" si="5"/>
        <v>1</v>
      </c>
      <c r="O147" s="468"/>
    </row>
    <row r="148" spans="1:15" ht="15">
      <c r="A148" s="468"/>
      <c r="B148" s="493" t="s">
        <v>251</v>
      </c>
      <c r="C148" s="495" t="str">
        <f>IF(+C138&gt;"",C138&amp;" - "&amp;G139,"")</f>
        <v>Marianna Saarialho - Elma Nurmiaho</v>
      </c>
      <c r="D148" s="494"/>
      <c r="E148" s="496"/>
      <c r="F148" s="423"/>
      <c r="G148" s="397"/>
      <c r="H148" s="397"/>
      <c r="I148" s="397"/>
      <c r="J148" s="430"/>
      <c r="K148" s="497">
        <f>IF(ISBLANK(F148),"",COUNTIF(F148:J148,"&gt;=0"))</f>
      </c>
      <c r="L148" s="498">
        <f>IF(ISBLANK(F148),"",(IF(LEFT(F148,1)="-",1,0)+IF(LEFT(G148,1)="-",1,0)+IF(LEFT(H148,1)="-",1,0)+IF(LEFT(I148,1)="-",1,0)+IF(LEFT(J148,1)="-",1,0)))</f>
      </c>
      <c r="M148" s="499">
        <f t="shared" si="5"/>
      </c>
      <c r="N148" s="500">
        <f t="shared" si="5"/>
      </c>
      <c r="O148" s="468"/>
    </row>
    <row r="149" spans="1:15" ht="15.75" thickBot="1">
      <c r="A149" s="468"/>
      <c r="B149" s="493" t="s">
        <v>246</v>
      </c>
      <c r="C149" s="495" t="str">
        <f>IF(+C139&gt;"",C139&amp;" - "&amp;G138,"")</f>
        <v>Kaarina Saarialho - Alexandra Lotto</v>
      </c>
      <c r="D149" s="494"/>
      <c r="E149" s="496"/>
      <c r="F149" s="430"/>
      <c r="G149" s="397"/>
      <c r="H149" s="430"/>
      <c r="I149" s="397"/>
      <c r="J149" s="397"/>
      <c r="K149" s="497">
        <f>IF(ISBLANK(F149),"",COUNTIF(F149:J149,"&gt;=0"))</f>
      </c>
      <c r="L149" s="508">
        <f>IF(ISBLANK(F149),"",(IF(LEFT(F149,1)="-",1,0)+IF(LEFT(G149,1)="-",1,0)+IF(LEFT(H149,1)="-",1,0)+IF(LEFT(I149,1)="-",1,0)+IF(LEFT(J149,1)="-",1,0)))</f>
      </c>
      <c r="M149" s="499">
        <f t="shared" si="5"/>
      </c>
      <c r="N149" s="500">
        <f t="shared" si="5"/>
      </c>
      <c r="O149" s="468"/>
    </row>
    <row r="150" spans="1:15" ht="16.5" thickBot="1">
      <c r="A150" s="465"/>
      <c r="B150" s="360"/>
      <c r="C150" s="360"/>
      <c r="D150" s="360"/>
      <c r="E150" s="360"/>
      <c r="F150" s="360"/>
      <c r="G150" s="360"/>
      <c r="H150" s="360"/>
      <c r="I150" s="509" t="s">
        <v>252</v>
      </c>
      <c r="J150" s="510"/>
      <c r="K150" s="511">
        <f>IF(ISBLANK(D145),"",SUM(K145:K149))</f>
      </c>
      <c r="L150" s="512">
        <f>IF(ISBLANK(E145),"",SUM(L145:L149))</f>
      </c>
      <c r="M150" s="513">
        <f>IF(ISBLANK(F145),"",SUM(M145:M149))</f>
        <v>0</v>
      </c>
      <c r="N150" s="514">
        <f>IF(ISBLANK(F145),"",SUM(N145:N149))</f>
        <v>3</v>
      </c>
      <c r="O150" s="468"/>
    </row>
    <row r="151" spans="1:15" ht="15">
      <c r="A151" s="465"/>
      <c r="B151" s="383" t="s">
        <v>253</v>
      </c>
      <c r="C151" s="360"/>
      <c r="D151" s="360"/>
      <c r="E151" s="360"/>
      <c r="F151" s="360"/>
      <c r="G151" s="360"/>
      <c r="H151" s="360"/>
      <c r="I151" s="360"/>
      <c r="J151" s="360"/>
      <c r="K151" s="360"/>
      <c r="L151" s="360"/>
      <c r="M151" s="360"/>
      <c r="N151" s="360"/>
      <c r="O151" s="472"/>
    </row>
    <row r="152" spans="1:15" ht="15">
      <c r="A152" s="465"/>
      <c r="B152" s="439" t="s">
        <v>254</v>
      </c>
      <c r="C152" s="439"/>
      <c r="D152" s="439" t="s">
        <v>255</v>
      </c>
      <c r="E152" s="359"/>
      <c r="F152" s="439"/>
      <c r="G152" s="439" t="s">
        <v>256</v>
      </c>
      <c r="H152" s="359"/>
      <c r="I152" s="439"/>
      <c r="J152" s="440" t="s">
        <v>257</v>
      </c>
      <c r="K152" s="361"/>
      <c r="L152" s="360"/>
      <c r="M152" s="360"/>
      <c r="N152" s="360"/>
      <c r="O152" s="472"/>
    </row>
    <row r="153" spans="1:15" ht="18.75" thickBot="1">
      <c r="A153" s="465"/>
      <c r="B153" s="360"/>
      <c r="C153" s="360"/>
      <c r="D153" s="360"/>
      <c r="E153" s="360"/>
      <c r="F153" s="360"/>
      <c r="G153" s="360"/>
      <c r="H153" s="360"/>
      <c r="I153" s="360"/>
      <c r="J153" s="663" t="str">
        <f>IF(M150=3,C137,IF(N150=3,G137,""))</f>
        <v>Spinni</v>
      </c>
      <c r="K153" s="664"/>
      <c r="L153" s="664"/>
      <c r="M153" s="664"/>
      <c r="N153" s="665"/>
      <c r="O153" s="468"/>
    </row>
    <row r="154" spans="1:15" ht="18">
      <c r="A154" s="515"/>
      <c r="B154" s="516"/>
      <c r="C154" s="516"/>
      <c r="D154" s="516"/>
      <c r="E154" s="516"/>
      <c r="F154" s="516"/>
      <c r="G154" s="516"/>
      <c r="H154" s="516"/>
      <c r="I154" s="516"/>
      <c r="J154" s="517"/>
      <c r="K154" s="517"/>
      <c r="L154" s="517"/>
      <c r="M154" s="517"/>
      <c r="N154" s="517"/>
      <c r="O154" s="518"/>
    </row>
  </sheetData>
  <mergeCells count="96">
    <mergeCell ref="J49:N49"/>
    <mergeCell ref="C35:D35"/>
    <mergeCell ref="G35:N35"/>
    <mergeCell ref="C38:D38"/>
    <mergeCell ref="G38:N38"/>
    <mergeCell ref="M31:N31"/>
    <mergeCell ref="C37:D37"/>
    <mergeCell ref="G37:N37"/>
    <mergeCell ref="C33:D33"/>
    <mergeCell ref="G33:N33"/>
    <mergeCell ref="C34:D34"/>
    <mergeCell ref="G34:N34"/>
    <mergeCell ref="I2:N2"/>
    <mergeCell ref="I3:N3"/>
    <mergeCell ref="I4:N4"/>
    <mergeCell ref="I5:K5"/>
    <mergeCell ref="M5:N5"/>
    <mergeCell ref="G7:N7"/>
    <mergeCell ref="G9:N9"/>
    <mergeCell ref="G11:N11"/>
    <mergeCell ref="C7:D7"/>
    <mergeCell ref="C8:D8"/>
    <mergeCell ref="C9:D9"/>
    <mergeCell ref="C11:D11"/>
    <mergeCell ref="G8:N8"/>
    <mergeCell ref="I54:N54"/>
    <mergeCell ref="I55:N55"/>
    <mergeCell ref="I56:N56"/>
    <mergeCell ref="C12:D12"/>
    <mergeCell ref="I28:N28"/>
    <mergeCell ref="I29:N29"/>
    <mergeCell ref="G12:N12"/>
    <mergeCell ref="J23:N23"/>
    <mergeCell ref="I30:N30"/>
    <mergeCell ref="I31:K31"/>
    <mergeCell ref="J75:N75"/>
    <mergeCell ref="C60:D60"/>
    <mergeCell ref="G60:N60"/>
    <mergeCell ref="C59:D59"/>
    <mergeCell ref="G59:N59"/>
    <mergeCell ref="C63:D63"/>
    <mergeCell ref="G63:N63"/>
    <mergeCell ref="C64:D64"/>
    <mergeCell ref="G64:N64"/>
    <mergeCell ref="C87:D87"/>
    <mergeCell ref="G87:N87"/>
    <mergeCell ref="I80:N80"/>
    <mergeCell ref="I81:N81"/>
    <mergeCell ref="I82:N82"/>
    <mergeCell ref="I83:K83"/>
    <mergeCell ref="M83:N83"/>
    <mergeCell ref="C86:D86"/>
    <mergeCell ref="G86:N86"/>
    <mergeCell ref="C85:D85"/>
    <mergeCell ref="C89:D89"/>
    <mergeCell ref="G89:N89"/>
    <mergeCell ref="C90:D90"/>
    <mergeCell ref="G90:N90"/>
    <mergeCell ref="C112:D112"/>
    <mergeCell ref="G112:N112"/>
    <mergeCell ref="C111:D111"/>
    <mergeCell ref="G111:N111"/>
    <mergeCell ref="C137:D137"/>
    <mergeCell ref="G137:N137"/>
    <mergeCell ref="C113:D113"/>
    <mergeCell ref="G113:N113"/>
    <mergeCell ref="C115:D115"/>
    <mergeCell ref="G115:N115"/>
    <mergeCell ref="C116:D116"/>
    <mergeCell ref="G116:N116"/>
    <mergeCell ref="J127:N127"/>
    <mergeCell ref="C141:D141"/>
    <mergeCell ref="G141:N141"/>
    <mergeCell ref="C142:D142"/>
    <mergeCell ref="G142:N142"/>
    <mergeCell ref="C138:D138"/>
    <mergeCell ref="G138:N138"/>
    <mergeCell ref="C139:D139"/>
    <mergeCell ref="G139:N139"/>
    <mergeCell ref="I57:K57"/>
    <mergeCell ref="M57:N57"/>
    <mergeCell ref="C61:D61"/>
    <mergeCell ref="G61:N61"/>
    <mergeCell ref="G85:N85"/>
    <mergeCell ref="I107:N107"/>
    <mergeCell ref="I108:N108"/>
    <mergeCell ref="I109:K109"/>
    <mergeCell ref="M109:N109"/>
    <mergeCell ref="I106:N106"/>
    <mergeCell ref="J101:N101"/>
    <mergeCell ref="J153:N153"/>
    <mergeCell ref="I132:N132"/>
    <mergeCell ref="I133:N133"/>
    <mergeCell ref="I134:N134"/>
    <mergeCell ref="I135:K135"/>
    <mergeCell ref="M135:N135"/>
  </mergeCells>
  <printOptions/>
  <pageMargins left="0.34" right="0.43" top="0.45" bottom="0.7" header="0.34" footer="0.4921259845"/>
  <pageSetup fitToHeight="3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3">
    <pageSetUpPr fitToPage="1"/>
  </sheetPr>
  <dimension ref="A1:O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357" customWidth="1"/>
    <col min="2" max="2" width="5.8515625" style="357" customWidth="1"/>
    <col min="3" max="3" width="23.57421875" style="357" customWidth="1"/>
    <col min="4" max="4" width="22.00390625" style="357" customWidth="1"/>
    <col min="5" max="5" width="3.7109375" style="357" customWidth="1"/>
    <col min="6" max="10" width="6.7109375" style="357" customWidth="1"/>
    <col min="11" max="11" width="3.7109375" style="357" customWidth="1"/>
    <col min="12" max="12" width="3.8515625" style="357" customWidth="1"/>
    <col min="13" max="13" width="3.7109375" style="357" customWidth="1"/>
    <col min="14" max="14" width="3.57421875" style="357" customWidth="1"/>
    <col min="15" max="15" width="2.8515625" style="357" customWidth="1"/>
    <col min="16" max="16384" width="11.421875" style="357" customWidth="1"/>
  </cols>
  <sheetData>
    <row r="1" spans="1:15" ht="15.75">
      <c r="A1" s="460"/>
      <c r="B1" s="461"/>
      <c r="C1" s="462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4"/>
    </row>
    <row r="2" spans="1:15" ht="15.75">
      <c r="A2" s="465"/>
      <c r="B2" s="361"/>
      <c r="C2" s="383" t="s">
        <v>287</v>
      </c>
      <c r="D2" s="360"/>
      <c r="E2" s="360"/>
      <c r="F2" s="361"/>
      <c r="G2" s="466" t="s">
        <v>219</v>
      </c>
      <c r="H2" s="467"/>
      <c r="I2" s="666" t="s">
        <v>126</v>
      </c>
      <c r="J2" s="667"/>
      <c r="K2" s="667"/>
      <c r="L2" s="667"/>
      <c r="M2" s="667"/>
      <c r="N2" s="668"/>
      <c r="O2" s="468"/>
    </row>
    <row r="3" spans="1:15" ht="17.25" customHeight="1">
      <c r="A3" s="465"/>
      <c r="B3" s="362"/>
      <c r="C3" s="469" t="s">
        <v>288</v>
      </c>
      <c r="D3" s="360"/>
      <c r="E3" s="360"/>
      <c r="F3" s="361"/>
      <c r="G3" s="466" t="s">
        <v>221</v>
      </c>
      <c r="H3" s="467"/>
      <c r="I3" s="666" t="s">
        <v>4</v>
      </c>
      <c r="J3" s="667"/>
      <c r="K3" s="667"/>
      <c r="L3" s="667"/>
      <c r="M3" s="667"/>
      <c r="N3" s="668"/>
      <c r="O3" s="468"/>
    </row>
    <row r="4" spans="1:15" ht="15">
      <c r="A4" s="465"/>
      <c r="B4" s="360"/>
      <c r="C4" s="360"/>
      <c r="D4" s="360"/>
      <c r="E4" s="360"/>
      <c r="F4" s="360"/>
      <c r="G4" s="466" t="s">
        <v>223</v>
      </c>
      <c r="H4" s="470"/>
      <c r="I4" s="666" t="s">
        <v>301</v>
      </c>
      <c r="J4" s="666"/>
      <c r="K4" s="666"/>
      <c r="L4" s="666"/>
      <c r="M4" s="666"/>
      <c r="N4" s="669"/>
      <c r="O4" s="468"/>
    </row>
    <row r="5" spans="1:15" ht="15.75">
      <c r="A5" s="465"/>
      <c r="B5" s="360"/>
      <c r="C5" s="360"/>
      <c r="D5" s="360"/>
      <c r="E5" s="360"/>
      <c r="F5" s="360"/>
      <c r="G5" s="466" t="s">
        <v>290</v>
      </c>
      <c r="H5" s="467"/>
      <c r="I5" s="670">
        <v>40614</v>
      </c>
      <c r="J5" s="671"/>
      <c r="K5" s="671"/>
      <c r="L5" s="471" t="s">
        <v>291</v>
      </c>
      <c r="M5" s="672">
        <v>0.5833333333333334</v>
      </c>
      <c r="N5" s="669"/>
      <c r="O5" s="468"/>
    </row>
    <row r="6" spans="1:15" ht="15">
      <c r="A6" s="465"/>
      <c r="B6" s="361"/>
      <c r="C6" s="364" t="s">
        <v>292</v>
      </c>
      <c r="D6" s="360"/>
      <c r="E6" s="360"/>
      <c r="F6" s="360"/>
      <c r="G6" s="364" t="s">
        <v>292</v>
      </c>
      <c r="H6" s="360"/>
      <c r="I6" s="360"/>
      <c r="J6" s="360"/>
      <c r="K6" s="360"/>
      <c r="L6" s="360"/>
      <c r="M6" s="360"/>
      <c r="N6" s="360"/>
      <c r="O6" s="472"/>
    </row>
    <row r="7" spans="1:15" ht="15.75">
      <c r="A7" s="468"/>
      <c r="B7" s="473" t="s">
        <v>205</v>
      </c>
      <c r="C7" s="673" t="s">
        <v>275</v>
      </c>
      <c r="D7" s="678"/>
      <c r="E7" s="474"/>
      <c r="F7" s="475" t="s">
        <v>205</v>
      </c>
      <c r="G7" s="673" t="s">
        <v>45</v>
      </c>
      <c r="H7" s="674"/>
      <c r="I7" s="674"/>
      <c r="J7" s="674"/>
      <c r="K7" s="674"/>
      <c r="L7" s="674"/>
      <c r="M7" s="674"/>
      <c r="N7" s="675"/>
      <c r="O7" s="468"/>
    </row>
    <row r="8" spans="1:15" ht="15">
      <c r="A8" s="468"/>
      <c r="B8" s="476" t="s">
        <v>228</v>
      </c>
      <c r="C8" s="676" t="s">
        <v>107</v>
      </c>
      <c r="D8" s="677" t="s">
        <v>107</v>
      </c>
      <c r="E8" s="477"/>
      <c r="F8" s="478" t="s">
        <v>229</v>
      </c>
      <c r="G8" s="676" t="s">
        <v>108</v>
      </c>
      <c r="H8" s="667" t="s">
        <v>108</v>
      </c>
      <c r="I8" s="667" t="s">
        <v>108</v>
      </c>
      <c r="J8" s="667" t="s">
        <v>108</v>
      </c>
      <c r="K8" s="667" t="s">
        <v>108</v>
      </c>
      <c r="L8" s="667" t="s">
        <v>108</v>
      </c>
      <c r="M8" s="667" t="s">
        <v>108</v>
      </c>
      <c r="N8" s="668" t="s">
        <v>108</v>
      </c>
      <c r="O8" s="468"/>
    </row>
    <row r="9" spans="1:15" ht="15">
      <c r="A9" s="468"/>
      <c r="B9" s="479" t="s">
        <v>230</v>
      </c>
      <c r="C9" s="676" t="s">
        <v>106</v>
      </c>
      <c r="D9" s="677" t="s">
        <v>106</v>
      </c>
      <c r="E9" s="477"/>
      <c r="F9" s="480" t="s">
        <v>231</v>
      </c>
      <c r="G9" s="676" t="s">
        <v>101</v>
      </c>
      <c r="H9" s="667" t="s">
        <v>101</v>
      </c>
      <c r="I9" s="667" t="s">
        <v>101</v>
      </c>
      <c r="J9" s="667" t="s">
        <v>101</v>
      </c>
      <c r="K9" s="667" t="s">
        <v>101</v>
      </c>
      <c r="L9" s="667" t="s">
        <v>101</v>
      </c>
      <c r="M9" s="667" t="s">
        <v>101</v>
      </c>
      <c r="N9" s="668" t="s">
        <v>101</v>
      </c>
      <c r="O9" s="468"/>
    </row>
    <row r="10" spans="1:15" ht="15">
      <c r="A10" s="465"/>
      <c r="B10" s="481" t="s">
        <v>294</v>
      </c>
      <c r="C10" s="482"/>
      <c r="D10" s="483"/>
      <c r="E10" s="484"/>
      <c r="F10" s="481" t="s">
        <v>294</v>
      </c>
      <c r="G10" s="485"/>
      <c r="H10" s="485"/>
      <c r="I10" s="485"/>
      <c r="J10" s="485"/>
      <c r="K10" s="485"/>
      <c r="L10" s="485"/>
      <c r="M10" s="485"/>
      <c r="N10" s="485"/>
      <c r="O10" s="472"/>
    </row>
    <row r="11" spans="1:15" ht="15">
      <c r="A11" s="468"/>
      <c r="B11" s="476"/>
      <c r="C11" s="676"/>
      <c r="D11" s="677"/>
      <c r="E11" s="477"/>
      <c r="F11" s="478"/>
      <c r="G11" s="676"/>
      <c r="H11" s="667"/>
      <c r="I11" s="667"/>
      <c r="J11" s="667"/>
      <c r="K11" s="667"/>
      <c r="L11" s="667"/>
      <c r="M11" s="667"/>
      <c r="N11" s="668"/>
      <c r="O11" s="468"/>
    </row>
    <row r="12" spans="1:15" ht="15">
      <c r="A12" s="468"/>
      <c r="B12" s="486"/>
      <c r="C12" s="676"/>
      <c r="D12" s="677"/>
      <c r="E12" s="477"/>
      <c r="F12" s="487"/>
      <c r="G12" s="676"/>
      <c r="H12" s="667"/>
      <c r="I12" s="667"/>
      <c r="J12" s="667"/>
      <c r="K12" s="667"/>
      <c r="L12" s="667"/>
      <c r="M12" s="667"/>
      <c r="N12" s="668"/>
      <c r="O12" s="468"/>
    </row>
    <row r="13" spans="1:15" ht="15.75">
      <c r="A13" s="465"/>
      <c r="B13" s="360"/>
      <c r="C13" s="360"/>
      <c r="D13" s="360"/>
      <c r="E13" s="360"/>
      <c r="F13" s="380" t="s">
        <v>295</v>
      </c>
      <c r="G13" s="364"/>
      <c r="H13" s="364"/>
      <c r="I13" s="364"/>
      <c r="J13" s="360"/>
      <c r="K13" s="360"/>
      <c r="L13" s="360"/>
      <c r="M13" s="381"/>
      <c r="N13" s="361"/>
      <c r="O13" s="472"/>
    </row>
    <row r="14" spans="1:15" ht="15">
      <c r="A14" s="465"/>
      <c r="B14" s="437" t="s">
        <v>296</v>
      </c>
      <c r="C14" s="360"/>
      <c r="D14" s="360"/>
      <c r="E14" s="360"/>
      <c r="F14" s="488" t="s">
        <v>237</v>
      </c>
      <c r="G14" s="488" t="s">
        <v>238</v>
      </c>
      <c r="H14" s="488" t="s">
        <v>239</v>
      </c>
      <c r="I14" s="488" t="s">
        <v>240</v>
      </c>
      <c r="J14" s="488" t="s">
        <v>241</v>
      </c>
      <c r="K14" s="489" t="s">
        <v>36</v>
      </c>
      <c r="L14" s="490"/>
      <c r="M14" s="491" t="s">
        <v>242</v>
      </c>
      <c r="N14" s="492" t="s">
        <v>14</v>
      </c>
      <c r="O14" s="468"/>
    </row>
    <row r="15" spans="1:15" ht="18" customHeight="1">
      <c r="A15" s="468"/>
      <c r="B15" s="493" t="s">
        <v>243</v>
      </c>
      <c r="C15" s="494" t="str">
        <f>IF(+C8&gt;"",C8&amp;"-"&amp;G8,"")</f>
        <v>Paju Eriksson-Sabina Englund</v>
      </c>
      <c r="D15" s="495"/>
      <c r="E15" s="496"/>
      <c r="F15" s="397">
        <v>4</v>
      </c>
      <c r="G15" s="397">
        <v>9</v>
      </c>
      <c r="H15" s="397">
        <v>8</v>
      </c>
      <c r="I15" s="397"/>
      <c r="J15" s="397"/>
      <c r="K15" s="497">
        <f>IF(ISBLANK(F15),"",COUNTIF(F15:J15,"&gt;=0"))</f>
        <v>3</v>
      </c>
      <c r="L15" s="498">
        <f>IF(ISBLANK(F15),"",(IF(LEFT(F15,1)="-",1,0)+IF(LEFT(G15,1)="-",1,0)+IF(LEFT(H15,1)="-",1,0)+IF(LEFT(I15,1)="-",1,0)+IF(LEFT(J15,1)="-",1,0)))</f>
        <v>0</v>
      </c>
      <c r="M15" s="499">
        <f aca="true" t="shared" si="0" ref="M15:N19">IF(K15=3,1,"")</f>
        <v>1</v>
      </c>
      <c r="N15" s="500">
        <f t="shared" si="0"/>
      </c>
      <c r="O15" s="468"/>
    </row>
    <row r="16" spans="1:15" ht="18" customHeight="1">
      <c r="A16" s="468"/>
      <c r="B16" s="493" t="s">
        <v>244</v>
      </c>
      <c r="C16" s="495" t="str">
        <f>IF(C9&gt;"",C9&amp;" - "&amp;G9,"")</f>
        <v>Viivi-Mari Vastavuo - Carina Englund</v>
      </c>
      <c r="D16" s="494"/>
      <c r="E16" s="496"/>
      <c r="F16" s="396">
        <v>6</v>
      </c>
      <c r="G16" s="397">
        <v>2</v>
      </c>
      <c r="H16" s="397">
        <v>2</v>
      </c>
      <c r="I16" s="397"/>
      <c r="J16" s="397"/>
      <c r="K16" s="497">
        <f>IF(ISBLANK(F16),"",COUNTIF(F16:J16,"&gt;=0"))</f>
        <v>3</v>
      </c>
      <c r="L16" s="498">
        <f>IF(ISBLANK(F16),"",(IF(LEFT(F16,1)="-",1,0)+IF(LEFT(G16,1)="-",1,0)+IF(LEFT(H16,1)="-",1,0)+IF(LEFT(I16,1)="-",1,0)+IF(LEFT(J16,1)="-",1,0)))</f>
        <v>0</v>
      </c>
      <c r="M16" s="499">
        <f t="shared" si="0"/>
        <v>1</v>
      </c>
      <c r="N16" s="500">
        <f t="shared" si="0"/>
      </c>
      <c r="O16" s="468"/>
    </row>
    <row r="17" spans="1:15" ht="18" customHeight="1">
      <c r="A17" s="468"/>
      <c r="B17" s="501" t="s">
        <v>302</v>
      </c>
      <c r="C17" s="502">
        <f>IF(C11&gt;"",C11&amp;" / "&amp;C12,"")</f>
      </c>
      <c r="D17" s="503">
        <f>IF(G11&gt;"",G11&amp;" / "&amp;G12,"")</f>
      </c>
      <c r="E17" s="504"/>
      <c r="F17" s="505">
        <v>5</v>
      </c>
      <c r="G17" s="506">
        <v>5</v>
      </c>
      <c r="H17" s="507">
        <v>3</v>
      </c>
      <c r="I17" s="507"/>
      <c r="J17" s="507"/>
      <c r="K17" s="497">
        <f>IF(ISBLANK(F17),"",COUNTIF(F17:J17,"&gt;=0"))</f>
        <v>3</v>
      </c>
      <c r="L17" s="498">
        <f>IF(ISBLANK(F17),"",(IF(LEFT(F17,1)="-",1,0)+IF(LEFT(G17,1)="-",1,0)+IF(LEFT(H17,1)="-",1,0)+IF(LEFT(I17,1)="-",1,0)+IF(LEFT(J17,1)="-",1,0)))</f>
        <v>0</v>
      </c>
      <c r="M17" s="499">
        <f t="shared" si="0"/>
        <v>1</v>
      </c>
      <c r="N17" s="500">
        <f t="shared" si="0"/>
      </c>
      <c r="O17" s="468"/>
    </row>
    <row r="18" spans="1:15" ht="18" customHeight="1">
      <c r="A18" s="468"/>
      <c r="B18" s="493" t="s">
        <v>251</v>
      </c>
      <c r="C18" s="495" t="str">
        <f>IF(+C8&gt;"",C8&amp;" - "&amp;G9,"")</f>
        <v>Paju Eriksson - Carina Englund</v>
      </c>
      <c r="D18" s="494"/>
      <c r="E18" s="496"/>
      <c r="F18" s="423"/>
      <c r="G18" s="397"/>
      <c r="H18" s="397"/>
      <c r="I18" s="397"/>
      <c r="J18" s="430"/>
      <c r="K18" s="497">
        <f>IF(ISBLANK(F18),"",COUNTIF(F18:J18,"&gt;=0"))</f>
      </c>
      <c r="L18" s="498">
        <f>IF(ISBLANK(F18),"",(IF(LEFT(F18,1)="-",1,0)+IF(LEFT(G18,1)="-",1,0)+IF(LEFT(H18,1)="-",1,0)+IF(LEFT(I18,1)="-",1,0)+IF(LEFT(J18,1)="-",1,0)))</f>
      </c>
      <c r="M18" s="499">
        <f t="shared" si="0"/>
      </c>
      <c r="N18" s="500">
        <f t="shared" si="0"/>
      </c>
      <c r="O18" s="468"/>
    </row>
    <row r="19" spans="1:15" ht="18" customHeight="1" thickBot="1">
      <c r="A19" s="468"/>
      <c r="B19" s="493" t="s">
        <v>246</v>
      </c>
      <c r="C19" s="495" t="str">
        <f>IF(+C9&gt;"",C9&amp;" - "&amp;G8,"")</f>
        <v>Viivi-Mari Vastavuo - Sabina Englund</v>
      </c>
      <c r="D19" s="494"/>
      <c r="E19" s="496"/>
      <c r="F19" s="430"/>
      <c r="G19" s="397"/>
      <c r="H19" s="430"/>
      <c r="I19" s="397"/>
      <c r="J19" s="397"/>
      <c r="K19" s="497">
        <f>IF(ISBLANK(F19),"",COUNTIF(F19:J19,"&gt;=0"))</f>
      </c>
      <c r="L19" s="508">
        <f>IF(ISBLANK(F19),"",(IF(LEFT(F19,1)="-",1,0)+IF(LEFT(G19,1)="-",1,0)+IF(LEFT(H19,1)="-",1,0)+IF(LEFT(I19,1)="-",1,0)+IF(LEFT(J19,1)="-",1,0)))</f>
      </c>
      <c r="M19" s="499">
        <f t="shared" si="0"/>
      </c>
      <c r="N19" s="500">
        <f t="shared" si="0"/>
      </c>
      <c r="O19" s="468"/>
    </row>
    <row r="20" spans="1:15" ht="16.5" thickBot="1">
      <c r="A20" s="465"/>
      <c r="B20" s="360"/>
      <c r="C20" s="360"/>
      <c r="D20" s="360"/>
      <c r="E20" s="360"/>
      <c r="F20" s="360"/>
      <c r="G20" s="360"/>
      <c r="H20" s="360"/>
      <c r="I20" s="509" t="s">
        <v>252</v>
      </c>
      <c r="J20" s="510"/>
      <c r="K20" s="511">
        <f>IF(ISBLANK(D15),"",SUM(K15:K19))</f>
      </c>
      <c r="L20" s="512">
        <f>IF(ISBLANK(E15),"",SUM(L15:L19))</f>
      </c>
      <c r="M20" s="513">
        <f>IF(ISBLANK(F15),"",SUM(M15:M19))</f>
        <v>3</v>
      </c>
      <c r="N20" s="514">
        <f>IF(ISBLANK(F15),"",SUM(N15:N19))</f>
        <v>0</v>
      </c>
      <c r="O20" s="468"/>
    </row>
    <row r="21" spans="1:15" ht="15">
      <c r="A21" s="465"/>
      <c r="B21" s="383" t="s">
        <v>253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472"/>
    </row>
    <row r="22" spans="1:15" ht="15">
      <c r="A22" s="465"/>
      <c r="B22" s="439" t="s">
        <v>254</v>
      </c>
      <c r="C22" s="439"/>
      <c r="D22" s="439" t="s">
        <v>255</v>
      </c>
      <c r="E22" s="359"/>
      <c r="F22" s="439"/>
      <c r="G22" s="439" t="s">
        <v>256</v>
      </c>
      <c r="H22" s="359"/>
      <c r="I22" s="439"/>
      <c r="J22" s="440" t="s">
        <v>257</v>
      </c>
      <c r="K22" s="361"/>
      <c r="L22" s="360"/>
      <c r="M22" s="360"/>
      <c r="N22" s="360"/>
      <c r="O22" s="472"/>
    </row>
    <row r="23" spans="1:15" ht="18.75" thickBot="1">
      <c r="A23" s="465"/>
      <c r="B23" s="360"/>
      <c r="C23" s="360"/>
      <c r="D23" s="360"/>
      <c r="E23" s="360"/>
      <c r="F23" s="360"/>
      <c r="G23" s="360"/>
      <c r="H23" s="360"/>
      <c r="I23" s="360"/>
      <c r="J23" s="663" t="str">
        <f>IF(M20=3,C7,IF(N20=3,G7,""))</f>
        <v>MBF 1</v>
      </c>
      <c r="K23" s="664"/>
      <c r="L23" s="664"/>
      <c r="M23" s="664"/>
      <c r="N23" s="665"/>
      <c r="O23" s="468"/>
    </row>
    <row r="24" spans="1:15" ht="18">
      <c r="A24" s="515"/>
      <c r="B24" s="516"/>
      <c r="C24" s="516"/>
      <c r="D24" s="516"/>
      <c r="E24" s="516"/>
      <c r="F24" s="516"/>
      <c r="G24" s="516"/>
      <c r="H24" s="516"/>
      <c r="I24" s="516"/>
      <c r="J24" s="517"/>
      <c r="K24" s="517"/>
      <c r="L24" s="517"/>
      <c r="M24" s="517"/>
      <c r="N24" s="517"/>
      <c r="O24" s="518"/>
    </row>
    <row r="25" ht="15">
      <c r="B25" s="519"/>
    </row>
    <row r="27" spans="1:15" ht="15.75">
      <c r="A27" s="460"/>
      <c r="B27" s="461"/>
      <c r="C27" s="462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4"/>
    </row>
    <row r="28" spans="1:15" ht="15.75">
      <c r="A28" s="465"/>
      <c r="B28" s="361"/>
      <c r="C28" s="383" t="s">
        <v>287</v>
      </c>
      <c r="D28" s="360"/>
      <c r="E28" s="360"/>
      <c r="F28" s="361"/>
      <c r="G28" s="466" t="s">
        <v>219</v>
      </c>
      <c r="H28" s="467"/>
      <c r="I28" s="666" t="s">
        <v>126</v>
      </c>
      <c r="J28" s="667"/>
      <c r="K28" s="667"/>
      <c r="L28" s="667"/>
      <c r="M28" s="667"/>
      <c r="N28" s="668"/>
      <c r="O28" s="468"/>
    </row>
    <row r="29" spans="1:15" ht="20.25">
      <c r="A29" s="465"/>
      <c r="B29" s="362"/>
      <c r="C29" s="469" t="s">
        <v>288</v>
      </c>
      <c r="D29" s="360"/>
      <c r="E29" s="360"/>
      <c r="F29" s="361"/>
      <c r="G29" s="466" t="s">
        <v>221</v>
      </c>
      <c r="H29" s="467"/>
      <c r="I29" s="666" t="s">
        <v>4</v>
      </c>
      <c r="J29" s="667"/>
      <c r="K29" s="667"/>
      <c r="L29" s="667"/>
      <c r="M29" s="667"/>
      <c r="N29" s="668"/>
      <c r="O29" s="468"/>
    </row>
    <row r="30" spans="1:15" ht="15">
      <c r="A30" s="465"/>
      <c r="B30" s="360"/>
      <c r="C30" s="360"/>
      <c r="D30" s="360"/>
      <c r="E30" s="360"/>
      <c r="F30" s="360"/>
      <c r="G30" s="466" t="s">
        <v>223</v>
      </c>
      <c r="H30" s="470"/>
      <c r="I30" s="666" t="s">
        <v>301</v>
      </c>
      <c r="J30" s="666"/>
      <c r="K30" s="666"/>
      <c r="L30" s="666"/>
      <c r="M30" s="666"/>
      <c r="N30" s="669"/>
      <c r="O30" s="468"/>
    </row>
    <row r="31" spans="1:15" ht="15.75">
      <c r="A31" s="465"/>
      <c r="B31" s="360"/>
      <c r="C31" s="360"/>
      <c r="D31" s="360"/>
      <c r="E31" s="360"/>
      <c r="F31" s="360"/>
      <c r="G31" s="466" t="s">
        <v>290</v>
      </c>
      <c r="H31" s="467"/>
      <c r="I31" s="670">
        <v>40614</v>
      </c>
      <c r="J31" s="671"/>
      <c r="K31" s="671"/>
      <c r="L31" s="471" t="s">
        <v>291</v>
      </c>
      <c r="M31" s="672">
        <v>0.5833333333333334</v>
      </c>
      <c r="N31" s="669"/>
      <c r="O31" s="468"/>
    </row>
    <row r="32" spans="1:15" ht="15">
      <c r="A32" s="465"/>
      <c r="B32" s="361"/>
      <c r="C32" s="364" t="s">
        <v>292</v>
      </c>
      <c r="D32" s="360"/>
      <c r="E32" s="360"/>
      <c r="F32" s="360"/>
      <c r="G32" s="364" t="s">
        <v>292</v>
      </c>
      <c r="H32" s="360"/>
      <c r="I32" s="360"/>
      <c r="J32" s="360"/>
      <c r="K32" s="360"/>
      <c r="L32" s="360"/>
      <c r="M32" s="360"/>
      <c r="N32" s="360"/>
      <c r="O32" s="472"/>
    </row>
    <row r="33" spans="1:15" ht="15.75">
      <c r="A33" s="468"/>
      <c r="B33" s="473" t="s">
        <v>205</v>
      </c>
      <c r="C33" s="673" t="s">
        <v>61</v>
      </c>
      <c r="D33" s="678"/>
      <c r="E33" s="474"/>
      <c r="F33" s="475" t="s">
        <v>205</v>
      </c>
      <c r="G33" s="673" t="s">
        <v>282</v>
      </c>
      <c r="H33" s="674"/>
      <c r="I33" s="674"/>
      <c r="J33" s="674"/>
      <c r="K33" s="674"/>
      <c r="L33" s="674"/>
      <c r="M33" s="674"/>
      <c r="N33" s="675"/>
      <c r="O33" s="468"/>
    </row>
    <row r="34" spans="1:15" ht="15">
      <c r="A34" s="468"/>
      <c r="B34" s="476" t="s">
        <v>228</v>
      </c>
      <c r="C34" s="676" t="s">
        <v>102</v>
      </c>
      <c r="D34" s="677" t="s">
        <v>102</v>
      </c>
      <c r="E34" s="477"/>
      <c r="F34" s="478" t="s">
        <v>229</v>
      </c>
      <c r="G34" s="676" t="s">
        <v>104</v>
      </c>
      <c r="H34" s="667" t="s">
        <v>104</v>
      </c>
      <c r="I34" s="667" t="s">
        <v>104</v>
      </c>
      <c r="J34" s="667" t="s">
        <v>104</v>
      </c>
      <c r="K34" s="667" t="s">
        <v>104</v>
      </c>
      <c r="L34" s="667" t="s">
        <v>104</v>
      </c>
      <c r="M34" s="667" t="s">
        <v>104</v>
      </c>
      <c r="N34" s="668" t="s">
        <v>104</v>
      </c>
      <c r="O34" s="468"/>
    </row>
    <row r="35" spans="1:15" ht="15">
      <c r="A35" s="468"/>
      <c r="B35" s="479" t="s">
        <v>230</v>
      </c>
      <c r="C35" s="676" t="s">
        <v>303</v>
      </c>
      <c r="D35" s="677" t="s">
        <v>303</v>
      </c>
      <c r="E35" s="477"/>
      <c r="F35" s="480" t="s">
        <v>231</v>
      </c>
      <c r="G35" s="676" t="s">
        <v>100</v>
      </c>
      <c r="H35" s="667" t="s">
        <v>100</v>
      </c>
      <c r="I35" s="667" t="s">
        <v>100</v>
      </c>
      <c r="J35" s="667" t="s">
        <v>100</v>
      </c>
      <c r="K35" s="667" t="s">
        <v>100</v>
      </c>
      <c r="L35" s="667" t="s">
        <v>100</v>
      </c>
      <c r="M35" s="667" t="s">
        <v>100</v>
      </c>
      <c r="N35" s="668" t="s">
        <v>100</v>
      </c>
      <c r="O35" s="468"/>
    </row>
    <row r="36" spans="1:15" ht="15">
      <c r="A36" s="465"/>
      <c r="B36" s="481" t="s">
        <v>294</v>
      </c>
      <c r="C36" s="482"/>
      <c r="D36" s="483"/>
      <c r="E36" s="484"/>
      <c r="F36" s="481" t="s">
        <v>294</v>
      </c>
      <c r="G36" s="485"/>
      <c r="H36" s="485"/>
      <c r="I36" s="485"/>
      <c r="J36" s="485"/>
      <c r="K36" s="485"/>
      <c r="L36" s="485"/>
      <c r="M36" s="485"/>
      <c r="N36" s="485"/>
      <c r="O36" s="472"/>
    </row>
    <row r="37" spans="1:15" ht="15">
      <c r="A37" s="468"/>
      <c r="B37" s="476"/>
      <c r="C37" s="676" t="s">
        <v>102</v>
      </c>
      <c r="D37" s="677" t="s">
        <v>102</v>
      </c>
      <c r="E37" s="477"/>
      <c r="F37" s="478"/>
      <c r="G37" s="676" t="s">
        <v>104</v>
      </c>
      <c r="H37" s="667" t="s">
        <v>104</v>
      </c>
      <c r="I37" s="667" t="s">
        <v>104</v>
      </c>
      <c r="J37" s="667" t="s">
        <v>104</v>
      </c>
      <c r="K37" s="667" t="s">
        <v>104</v>
      </c>
      <c r="L37" s="667" t="s">
        <v>104</v>
      </c>
      <c r="M37" s="667" t="s">
        <v>104</v>
      </c>
      <c r="N37" s="668" t="s">
        <v>104</v>
      </c>
      <c r="O37" s="468"/>
    </row>
    <row r="38" spans="1:15" ht="15">
      <c r="A38" s="468"/>
      <c r="B38" s="486"/>
      <c r="C38" s="676" t="s">
        <v>303</v>
      </c>
      <c r="D38" s="677" t="s">
        <v>303</v>
      </c>
      <c r="E38" s="477"/>
      <c r="F38" s="487"/>
      <c r="G38" s="676" t="s">
        <v>100</v>
      </c>
      <c r="H38" s="667" t="s">
        <v>100</v>
      </c>
      <c r="I38" s="667" t="s">
        <v>100</v>
      </c>
      <c r="J38" s="667" t="s">
        <v>100</v>
      </c>
      <c r="K38" s="667" t="s">
        <v>100</v>
      </c>
      <c r="L38" s="667" t="s">
        <v>100</v>
      </c>
      <c r="M38" s="667" t="s">
        <v>100</v>
      </c>
      <c r="N38" s="668" t="s">
        <v>100</v>
      </c>
      <c r="O38" s="468"/>
    </row>
    <row r="39" spans="1:15" ht="15.75">
      <c r="A39" s="465"/>
      <c r="B39" s="360"/>
      <c r="C39" s="360"/>
      <c r="D39" s="360"/>
      <c r="E39" s="360"/>
      <c r="F39" s="380" t="s">
        <v>295</v>
      </c>
      <c r="G39" s="364"/>
      <c r="H39" s="364"/>
      <c r="I39" s="364"/>
      <c r="J39" s="360"/>
      <c r="K39" s="360"/>
      <c r="L39" s="360"/>
      <c r="M39" s="381"/>
      <c r="N39" s="361"/>
      <c r="O39" s="472"/>
    </row>
    <row r="40" spans="1:15" ht="15">
      <c r="A40" s="465"/>
      <c r="B40" s="437" t="s">
        <v>296</v>
      </c>
      <c r="C40" s="360"/>
      <c r="D40" s="360"/>
      <c r="E40" s="360"/>
      <c r="F40" s="488" t="s">
        <v>237</v>
      </c>
      <c r="G40" s="488" t="s">
        <v>238</v>
      </c>
      <c r="H40" s="488" t="s">
        <v>239</v>
      </c>
      <c r="I40" s="488" t="s">
        <v>240</v>
      </c>
      <c r="J40" s="488" t="s">
        <v>241</v>
      </c>
      <c r="K40" s="489" t="s">
        <v>36</v>
      </c>
      <c r="L40" s="490"/>
      <c r="M40" s="491" t="s">
        <v>242</v>
      </c>
      <c r="N40" s="492" t="s">
        <v>14</v>
      </c>
      <c r="O40" s="468"/>
    </row>
    <row r="41" spans="1:15" ht="15">
      <c r="A41" s="468"/>
      <c r="B41" s="493" t="s">
        <v>243</v>
      </c>
      <c r="C41" s="494" t="str">
        <f>IF(+C34&gt;"",C34&amp;"-"&amp;G34,"")</f>
        <v>Sofia Erkheikki-Annika Lundström</v>
      </c>
      <c r="D41" s="495"/>
      <c r="E41" s="496"/>
      <c r="F41" s="397">
        <v>-14</v>
      </c>
      <c r="G41" s="397">
        <v>-7</v>
      </c>
      <c r="H41" s="397">
        <v>8</v>
      </c>
      <c r="I41" s="397">
        <v>8</v>
      </c>
      <c r="J41" s="397">
        <v>8</v>
      </c>
      <c r="K41" s="497">
        <f>IF(ISBLANK(F41),"",COUNTIF(F41:J41,"&gt;=0"))</f>
        <v>3</v>
      </c>
      <c r="L41" s="498">
        <f>IF(ISBLANK(F41),"",(IF(LEFT(F41,1)="-",1,0)+IF(LEFT(G41,1)="-",1,0)+IF(LEFT(H41,1)="-",1,0)+IF(LEFT(I41,1)="-",1,0)+IF(LEFT(J41,1)="-",1,0)))</f>
        <v>2</v>
      </c>
      <c r="M41" s="499">
        <f aca="true" t="shared" si="1" ref="M41:N45">IF(K41=3,1,"")</f>
        <v>1</v>
      </c>
      <c r="N41" s="500">
        <f t="shared" si="1"/>
      </c>
      <c r="O41" s="468"/>
    </row>
    <row r="42" spans="1:15" ht="15">
      <c r="A42" s="468"/>
      <c r="B42" s="493" t="s">
        <v>244</v>
      </c>
      <c r="C42" s="495" t="str">
        <f>IF(C35&gt;"",C35&amp;" - "&amp;G35,"")</f>
        <v>Anna Kirichenko - Pihla Eriksson</v>
      </c>
      <c r="D42" s="494"/>
      <c r="E42" s="496"/>
      <c r="F42" s="396">
        <v>4</v>
      </c>
      <c r="G42" s="397">
        <v>-9</v>
      </c>
      <c r="H42" s="397">
        <v>9</v>
      </c>
      <c r="I42" s="397">
        <v>3</v>
      </c>
      <c r="J42" s="397"/>
      <c r="K42" s="497">
        <f>IF(ISBLANK(F42),"",COUNTIF(F42:J42,"&gt;=0"))</f>
        <v>3</v>
      </c>
      <c r="L42" s="498">
        <f>IF(ISBLANK(F42),"",(IF(LEFT(F42,1)="-",1,0)+IF(LEFT(G42,1)="-",1,0)+IF(LEFT(H42,1)="-",1,0)+IF(LEFT(I42,1)="-",1,0)+IF(LEFT(J42,1)="-",1,0)))</f>
        <v>1</v>
      </c>
      <c r="M42" s="499">
        <f t="shared" si="1"/>
        <v>1</v>
      </c>
      <c r="N42" s="500">
        <f t="shared" si="1"/>
      </c>
      <c r="O42" s="468"/>
    </row>
    <row r="43" spans="1:15" ht="15">
      <c r="A43" s="468"/>
      <c r="B43" s="501" t="s">
        <v>302</v>
      </c>
      <c r="C43" s="502" t="str">
        <f>IF(C37&gt;"",C37&amp;" / "&amp;C38,"")</f>
        <v>Sofia Erkheikki / Anna Kirichenko</v>
      </c>
      <c r="D43" s="503" t="str">
        <f>IF(G37&gt;"",G37&amp;" / "&amp;G38,"")</f>
        <v>Annika Lundström / Pihla Eriksson</v>
      </c>
      <c r="E43" s="504"/>
      <c r="F43" s="505">
        <v>8</v>
      </c>
      <c r="G43" s="506">
        <v>7</v>
      </c>
      <c r="H43" s="507">
        <v>-9</v>
      </c>
      <c r="I43" s="507">
        <v>9</v>
      </c>
      <c r="J43" s="507"/>
      <c r="K43" s="497">
        <f>IF(ISBLANK(F43),"",COUNTIF(F43:J43,"&gt;=0"))</f>
        <v>3</v>
      </c>
      <c r="L43" s="498">
        <f>IF(ISBLANK(F43),"",(IF(LEFT(F43,1)="-",1,0)+IF(LEFT(G43,1)="-",1,0)+IF(LEFT(H43,1)="-",1,0)+IF(LEFT(I43,1)="-",1,0)+IF(LEFT(J43,1)="-",1,0)))</f>
        <v>1</v>
      </c>
      <c r="M43" s="499">
        <f t="shared" si="1"/>
        <v>1</v>
      </c>
      <c r="N43" s="500">
        <f t="shared" si="1"/>
      </c>
      <c r="O43" s="468"/>
    </row>
    <row r="44" spans="1:15" ht="15">
      <c r="A44" s="468"/>
      <c r="B44" s="493" t="s">
        <v>251</v>
      </c>
      <c r="C44" s="495" t="str">
        <f>IF(+C34&gt;"",C34&amp;" - "&amp;G35,"")</f>
        <v>Sofia Erkheikki - Pihla Eriksson</v>
      </c>
      <c r="D44" s="494"/>
      <c r="E44" s="496"/>
      <c r="F44" s="423"/>
      <c r="G44" s="397"/>
      <c r="H44" s="397"/>
      <c r="I44" s="397"/>
      <c r="J44" s="430"/>
      <c r="K44" s="497">
        <f>IF(ISBLANK(F44),"",COUNTIF(F44:J44,"&gt;=0"))</f>
      </c>
      <c r="L44" s="498">
        <f>IF(ISBLANK(F44),"",(IF(LEFT(F44,1)="-",1,0)+IF(LEFT(G44,1)="-",1,0)+IF(LEFT(H44,1)="-",1,0)+IF(LEFT(I44,1)="-",1,0)+IF(LEFT(J44,1)="-",1,0)))</f>
      </c>
      <c r="M44" s="499">
        <f t="shared" si="1"/>
      </c>
      <c r="N44" s="500">
        <f t="shared" si="1"/>
      </c>
      <c r="O44" s="468"/>
    </row>
    <row r="45" spans="1:15" ht="15.75" thickBot="1">
      <c r="A45" s="468"/>
      <c r="B45" s="493" t="s">
        <v>246</v>
      </c>
      <c r="C45" s="495" t="str">
        <f>IF(+C35&gt;"",C35&amp;" - "&amp;G34,"")</f>
        <v>Anna Kirichenko - Annika Lundström</v>
      </c>
      <c r="D45" s="494"/>
      <c r="E45" s="496"/>
      <c r="F45" s="430"/>
      <c r="G45" s="397"/>
      <c r="H45" s="430"/>
      <c r="I45" s="397"/>
      <c r="J45" s="397"/>
      <c r="K45" s="497">
        <f>IF(ISBLANK(F45),"",COUNTIF(F45:J45,"&gt;=0"))</f>
      </c>
      <c r="L45" s="508">
        <f>IF(ISBLANK(F45),"",(IF(LEFT(F45,1)="-",1,0)+IF(LEFT(G45,1)="-",1,0)+IF(LEFT(H45,1)="-",1,0)+IF(LEFT(I45,1)="-",1,0)+IF(LEFT(J45,1)="-",1,0)))</f>
      </c>
      <c r="M45" s="499">
        <f t="shared" si="1"/>
      </c>
      <c r="N45" s="500">
        <f t="shared" si="1"/>
      </c>
      <c r="O45" s="468"/>
    </row>
    <row r="46" spans="1:15" ht="16.5" thickBot="1">
      <c r="A46" s="465"/>
      <c r="B46" s="360"/>
      <c r="C46" s="360"/>
      <c r="D46" s="360"/>
      <c r="E46" s="360"/>
      <c r="F46" s="360"/>
      <c r="G46" s="360"/>
      <c r="H46" s="360"/>
      <c r="I46" s="509" t="s">
        <v>252</v>
      </c>
      <c r="J46" s="510"/>
      <c r="K46" s="511">
        <f>IF(ISBLANK(D41),"",SUM(K41:K45))</f>
      </c>
      <c r="L46" s="512">
        <f>IF(ISBLANK(E41),"",SUM(L41:L45))</f>
      </c>
      <c r="M46" s="513">
        <f>IF(ISBLANK(F41),"",SUM(M41:M45))</f>
        <v>3</v>
      </c>
      <c r="N46" s="514">
        <f>IF(ISBLANK(F41),"",SUM(N41:N45))</f>
        <v>0</v>
      </c>
      <c r="O46" s="468"/>
    </row>
    <row r="47" spans="1:15" ht="15">
      <c r="A47" s="465"/>
      <c r="B47" s="383" t="s">
        <v>253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472"/>
    </row>
    <row r="48" spans="1:15" ht="15">
      <c r="A48" s="465"/>
      <c r="B48" s="439" t="s">
        <v>254</v>
      </c>
      <c r="C48" s="439"/>
      <c r="D48" s="439" t="s">
        <v>255</v>
      </c>
      <c r="E48" s="359"/>
      <c r="F48" s="439"/>
      <c r="G48" s="439" t="s">
        <v>256</v>
      </c>
      <c r="H48" s="359"/>
      <c r="I48" s="439"/>
      <c r="J48" s="440" t="s">
        <v>257</v>
      </c>
      <c r="K48" s="361"/>
      <c r="L48" s="360"/>
      <c r="M48" s="360"/>
      <c r="N48" s="360"/>
      <c r="O48" s="472"/>
    </row>
    <row r="49" spans="1:15" ht="18.75" thickBot="1">
      <c r="A49" s="465"/>
      <c r="B49" s="360"/>
      <c r="C49" s="360"/>
      <c r="D49" s="360"/>
      <c r="E49" s="360"/>
      <c r="F49" s="360"/>
      <c r="G49" s="360"/>
      <c r="H49" s="360"/>
      <c r="I49" s="360"/>
      <c r="J49" s="663" t="str">
        <f>IF(M46=3,C33,IF(N46=3,G33,""))</f>
        <v>PT Espoo</v>
      </c>
      <c r="K49" s="664"/>
      <c r="L49" s="664"/>
      <c r="M49" s="664"/>
      <c r="N49" s="665"/>
      <c r="O49" s="468"/>
    </row>
    <row r="50" spans="1:15" ht="18">
      <c r="A50" s="515"/>
      <c r="B50" s="516"/>
      <c r="C50" s="516"/>
      <c r="D50" s="516"/>
      <c r="E50" s="516"/>
      <c r="F50" s="516"/>
      <c r="G50" s="516"/>
      <c r="H50" s="516"/>
      <c r="I50" s="516"/>
      <c r="J50" s="517"/>
      <c r="K50" s="517"/>
      <c r="L50" s="517"/>
      <c r="M50" s="517"/>
      <c r="N50" s="517"/>
      <c r="O50" s="518"/>
    </row>
    <row r="53" spans="1:15" ht="15.75">
      <c r="A53" s="460"/>
      <c r="B53" s="461"/>
      <c r="C53" s="462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4"/>
    </row>
    <row r="54" spans="1:15" ht="15.75">
      <c r="A54" s="465"/>
      <c r="B54" s="361"/>
      <c r="C54" s="383" t="s">
        <v>287</v>
      </c>
      <c r="D54" s="360"/>
      <c r="E54" s="360"/>
      <c r="F54" s="361"/>
      <c r="G54" s="466" t="s">
        <v>219</v>
      </c>
      <c r="H54" s="467"/>
      <c r="I54" s="666" t="s">
        <v>126</v>
      </c>
      <c r="J54" s="667"/>
      <c r="K54" s="667"/>
      <c r="L54" s="667"/>
      <c r="M54" s="667"/>
      <c r="N54" s="668"/>
      <c r="O54" s="468"/>
    </row>
    <row r="55" spans="1:15" ht="20.25">
      <c r="A55" s="465"/>
      <c r="B55" s="362"/>
      <c r="C55" s="469" t="s">
        <v>288</v>
      </c>
      <c r="D55" s="360"/>
      <c r="E55" s="360"/>
      <c r="F55" s="361"/>
      <c r="G55" s="466" t="s">
        <v>221</v>
      </c>
      <c r="H55" s="467"/>
      <c r="I55" s="666" t="s">
        <v>4</v>
      </c>
      <c r="J55" s="667"/>
      <c r="K55" s="667"/>
      <c r="L55" s="667"/>
      <c r="M55" s="667"/>
      <c r="N55" s="668"/>
      <c r="O55" s="468"/>
    </row>
    <row r="56" spans="1:15" ht="15">
      <c r="A56" s="465"/>
      <c r="B56" s="360"/>
      <c r="C56" s="360" t="s">
        <v>271</v>
      </c>
      <c r="D56" s="360"/>
      <c r="E56" s="360"/>
      <c r="F56" s="360"/>
      <c r="G56" s="466" t="s">
        <v>223</v>
      </c>
      <c r="H56" s="470"/>
      <c r="I56" s="666" t="s">
        <v>301</v>
      </c>
      <c r="J56" s="666"/>
      <c r="K56" s="666"/>
      <c r="L56" s="666"/>
      <c r="M56" s="666"/>
      <c r="N56" s="669"/>
      <c r="O56" s="468"/>
    </row>
    <row r="57" spans="1:15" ht="15.75">
      <c r="A57" s="465"/>
      <c r="B57" s="360"/>
      <c r="C57" s="360"/>
      <c r="D57" s="360"/>
      <c r="E57" s="360"/>
      <c r="F57" s="360"/>
      <c r="G57" s="466" t="s">
        <v>290</v>
      </c>
      <c r="H57" s="467"/>
      <c r="I57" s="670">
        <v>40614</v>
      </c>
      <c r="J57" s="671"/>
      <c r="K57" s="671"/>
      <c r="L57" s="471" t="s">
        <v>291</v>
      </c>
      <c r="M57" s="672">
        <v>0.6458333333333334</v>
      </c>
      <c r="N57" s="669"/>
      <c r="O57" s="468"/>
    </row>
    <row r="58" spans="1:15" ht="15">
      <c r="A58" s="465"/>
      <c r="B58" s="361"/>
      <c r="C58" s="364" t="s">
        <v>292</v>
      </c>
      <c r="D58" s="360"/>
      <c r="E58" s="360"/>
      <c r="F58" s="360"/>
      <c r="G58" s="364" t="s">
        <v>292</v>
      </c>
      <c r="H58" s="360"/>
      <c r="I58" s="360"/>
      <c r="J58" s="360"/>
      <c r="K58" s="360"/>
      <c r="L58" s="360"/>
      <c r="M58" s="360"/>
      <c r="N58" s="360"/>
      <c r="O58" s="472"/>
    </row>
    <row r="59" spans="1:15" ht="15.75">
      <c r="A59" s="468"/>
      <c r="B59" s="473" t="s">
        <v>205</v>
      </c>
      <c r="C59" s="673" t="s">
        <v>213</v>
      </c>
      <c r="D59" s="678"/>
      <c r="E59" s="474"/>
      <c r="F59" s="475" t="s">
        <v>205</v>
      </c>
      <c r="G59" s="673" t="s">
        <v>275</v>
      </c>
      <c r="H59" s="674"/>
      <c r="I59" s="674"/>
      <c r="J59" s="674"/>
      <c r="K59" s="674"/>
      <c r="L59" s="674"/>
      <c r="M59" s="674"/>
      <c r="N59" s="675"/>
      <c r="O59" s="468"/>
    </row>
    <row r="60" spans="1:15" ht="15">
      <c r="A60" s="468"/>
      <c r="B60" s="476" t="s">
        <v>228</v>
      </c>
      <c r="C60" s="676" t="s">
        <v>303</v>
      </c>
      <c r="D60" s="679" t="s">
        <v>303</v>
      </c>
      <c r="E60" s="477"/>
      <c r="F60" s="478" t="s">
        <v>229</v>
      </c>
      <c r="G60" s="676" t="s">
        <v>106</v>
      </c>
      <c r="H60" s="667" t="s">
        <v>106</v>
      </c>
      <c r="I60" s="667" t="s">
        <v>106</v>
      </c>
      <c r="J60" s="667" t="s">
        <v>106</v>
      </c>
      <c r="K60" s="667" t="s">
        <v>106</v>
      </c>
      <c r="L60" s="667" t="s">
        <v>106</v>
      </c>
      <c r="M60" s="667" t="s">
        <v>106</v>
      </c>
      <c r="N60" s="668" t="s">
        <v>106</v>
      </c>
      <c r="O60" s="468"/>
    </row>
    <row r="61" spans="1:15" ht="15">
      <c r="A61" s="468"/>
      <c r="B61" s="479" t="s">
        <v>230</v>
      </c>
      <c r="C61" s="676" t="s">
        <v>102</v>
      </c>
      <c r="D61" s="679" t="s">
        <v>102</v>
      </c>
      <c r="E61" s="477"/>
      <c r="F61" s="480" t="s">
        <v>231</v>
      </c>
      <c r="G61" s="676" t="s">
        <v>99</v>
      </c>
      <c r="H61" s="667" t="s">
        <v>99</v>
      </c>
      <c r="I61" s="667" t="s">
        <v>99</v>
      </c>
      <c r="J61" s="667" t="s">
        <v>99</v>
      </c>
      <c r="K61" s="667" t="s">
        <v>99</v>
      </c>
      <c r="L61" s="667" t="s">
        <v>99</v>
      </c>
      <c r="M61" s="667" t="s">
        <v>99</v>
      </c>
      <c r="N61" s="668" t="s">
        <v>99</v>
      </c>
      <c r="O61" s="468"/>
    </row>
    <row r="62" spans="1:15" ht="15">
      <c r="A62" s="465"/>
      <c r="B62" s="481" t="s">
        <v>294</v>
      </c>
      <c r="C62" s="482"/>
      <c r="D62" s="483"/>
      <c r="E62" s="484"/>
      <c r="F62" s="481" t="s">
        <v>294</v>
      </c>
      <c r="G62" s="485"/>
      <c r="H62" s="485"/>
      <c r="I62" s="485"/>
      <c r="J62" s="485"/>
      <c r="K62" s="485"/>
      <c r="L62" s="485"/>
      <c r="M62" s="485"/>
      <c r="N62" s="485"/>
      <c r="O62" s="472"/>
    </row>
    <row r="63" spans="1:15" ht="15">
      <c r="A63" s="468"/>
      <c r="B63" s="476"/>
      <c r="C63" s="676" t="s">
        <v>303</v>
      </c>
      <c r="D63" s="677" t="s">
        <v>303</v>
      </c>
      <c r="E63" s="477"/>
      <c r="F63" s="478"/>
      <c r="G63" s="676" t="s">
        <v>106</v>
      </c>
      <c r="H63" s="667" t="s">
        <v>106</v>
      </c>
      <c r="I63" s="667" t="s">
        <v>106</v>
      </c>
      <c r="J63" s="667" t="s">
        <v>106</v>
      </c>
      <c r="K63" s="667" t="s">
        <v>106</v>
      </c>
      <c r="L63" s="667" t="s">
        <v>106</v>
      </c>
      <c r="M63" s="667" t="s">
        <v>106</v>
      </c>
      <c r="N63" s="668" t="s">
        <v>106</v>
      </c>
      <c r="O63" s="468"/>
    </row>
    <row r="64" spans="1:15" ht="15">
      <c r="A64" s="468"/>
      <c r="B64" s="486"/>
      <c r="C64" s="676" t="s">
        <v>102</v>
      </c>
      <c r="D64" s="677" t="s">
        <v>102</v>
      </c>
      <c r="E64" s="477"/>
      <c r="F64" s="487"/>
      <c r="G64" s="676" t="s">
        <v>99</v>
      </c>
      <c r="H64" s="667" t="s">
        <v>99</v>
      </c>
      <c r="I64" s="667" t="s">
        <v>99</v>
      </c>
      <c r="J64" s="667" t="s">
        <v>99</v>
      </c>
      <c r="K64" s="667" t="s">
        <v>99</v>
      </c>
      <c r="L64" s="667" t="s">
        <v>99</v>
      </c>
      <c r="M64" s="667" t="s">
        <v>99</v>
      </c>
      <c r="N64" s="668" t="s">
        <v>99</v>
      </c>
      <c r="O64" s="468"/>
    </row>
    <row r="65" spans="1:15" ht="15.75">
      <c r="A65" s="465"/>
      <c r="B65" s="360"/>
      <c r="C65" s="360"/>
      <c r="D65" s="360"/>
      <c r="E65" s="360"/>
      <c r="F65" s="380" t="s">
        <v>295</v>
      </c>
      <c r="G65" s="364"/>
      <c r="H65" s="364"/>
      <c r="I65" s="364"/>
      <c r="J65" s="360"/>
      <c r="K65" s="360"/>
      <c r="L65" s="360"/>
      <c r="M65" s="381"/>
      <c r="N65" s="361"/>
      <c r="O65" s="472"/>
    </row>
    <row r="66" spans="1:15" ht="15">
      <c r="A66" s="465"/>
      <c r="B66" s="437" t="s">
        <v>296</v>
      </c>
      <c r="C66" s="360"/>
      <c r="D66" s="360"/>
      <c r="E66" s="360"/>
      <c r="F66" s="488" t="s">
        <v>237</v>
      </c>
      <c r="G66" s="488" t="s">
        <v>238</v>
      </c>
      <c r="H66" s="488" t="s">
        <v>239</v>
      </c>
      <c r="I66" s="488" t="s">
        <v>240</v>
      </c>
      <c r="J66" s="488" t="s">
        <v>241</v>
      </c>
      <c r="K66" s="489" t="s">
        <v>36</v>
      </c>
      <c r="L66" s="490"/>
      <c r="M66" s="491" t="s">
        <v>242</v>
      </c>
      <c r="N66" s="492" t="s">
        <v>14</v>
      </c>
      <c r="O66" s="468"/>
    </row>
    <row r="67" spans="1:15" ht="15">
      <c r="A67" s="468"/>
      <c r="B67" s="493" t="s">
        <v>243</v>
      </c>
      <c r="C67" s="494" t="str">
        <f>IF(+C60&gt;"",C60&amp;"-"&amp;G60,"")</f>
        <v>Anna Kirichenko-Viivi-Mari Vastavuo</v>
      </c>
      <c r="D67" s="495"/>
      <c r="E67" s="496"/>
      <c r="F67" s="397">
        <v>9</v>
      </c>
      <c r="G67" s="397">
        <v>6</v>
      </c>
      <c r="H67" s="397">
        <v>-5</v>
      </c>
      <c r="I67" s="397">
        <v>9</v>
      </c>
      <c r="J67" s="397"/>
      <c r="K67" s="497">
        <f>IF(ISBLANK(F67),"",COUNTIF(F67:J67,"&gt;=0"))</f>
        <v>3</v>
      </c>
      <c r="L67" s="498">
        <f>IF(ISBLANK(F67),"",(IF(LEFT(F67,1)="-",1,0)+IF(LEFT(G67,1)="-",1,0)+IF(LEFT(H67,1)="-",1,0)+IF(LEFT(I67,1)="-",1,0)+IF(LEFT(J67,1)="-",1,0)))</f>
        <v>1</v>
      </c>
      <c r="M67" s="499">
        <f aca="true" t="shared" si="2" ref="M67:N71">IF(K67=3,1,"")</f>
        <v>1</v>
      </c>
      <c r="N67" s="500">
        <f t="shared" si="2"/>
      </c>
      <c r="O67" s="468"/>
    </row>
    <row r="68" spans="1:15" ht="15">
      <c r="A68" s="468"/>
      <c r="B68" s="493" t="s">
        <v>244</v>
      </c>
      <c r="C68" s="495" t="str">
        <f>IF(C61&gt;"",C61&amp;" - "&amp;G61,"")</f>
        <v>Sofia Erkheikki - Pinja Eriksson</v>
      </c>
      <c r="D68" s="494"/>
      <c r="E68" s="496"/>
      <c r="F68" s="396">
        <v>-4</v>
      </c>
      <c r="G68" s="397">
        <v>-5</v>
      </c>
      <c r="H68" s="397">
        <v>-8</v>
      </c>
      <c r="I68" s="397"/>
      <c r="J68" s="397"/>
      <c r="K68" s="497">
        <f>IF(ISBLANK(F68),"",COUNTIF(F68:J68,"&gt;=0"))</f>
        <v>0</v>
      </c>
      <c r="L68" s="498">
        <f>IF(ISBLANK(F68),"",(IF(LEFT(F68,1)="-",1,0)+IF(LEFT(G68,1)="-",1,0)+IF(LEFT(H68,1)="-",1,0)+IF(LEFT(I68,1)="-",1,0)+IF(LEFT(J68,1)="-",1,0)))</f>
        <v>3</v>
      </c>
      <c r="M68" s="499">
        <f t="shared" si="2"/>
      </c>
      <c r="N68" s="500">
        <f t="shared" si="2"/>
        <v>1</v>
      </c>
      <c r="O68" s="468"/>
    </row>
    <row r="69" spans="1:15" ht="15">
      <c r="A69" s="468"/>
      <c r="B69" s="501" t="s">
        <v>302</v>
      </c>
      <c r="C69" s="502" t="str">
        <f>IF(C63&gt;"",C63&amp;" / "&amp;C64,"")</f>
        <v>Anna Kirichenko / Sofia Erkheikki</v>
      </c>
      <c r="D69" s="503" t="str">
        <f>IF(G63&gt;"",G63&amp;" / "&amp;G64,"")</f>
        <v>Viivi-Mari Vastavuo / Pinja Eriksson</v>
      </c>
      <c r="E69" s="504"/>
      <c r="F69" s="505">
        <v>8</v>
      </c>
      <c r="G69" s="506">
        <v>-7</v>
      </c>
      <c r="H69" s="507">
        <v>12</v>
      </c>
      <c r="I69" s="507">
        <v>-5</v>
      </c>
      <c r="J69" s="507">
        <v>-8</v>
      </c>
      <c r="K69" s="497">
        <f>IF(ISBLANK(F69),"",COUNTIF(F69:J69,"&gt;=0"))</f>
        <v>2</v>
      </c>
      <c r="L69" s="498">
        <f>IF(ISBLANK(F69),"",(IF(LEFT(F69,1)="-",1,0)+IF(LEFT(G69,1)="-",1,0)+IF(LEFT(H69,1)="-",1,0)+IF(LEFT(I69,1)="-",1,0)+IF(LEFT(J69,1)="-",1,0)))</f>
        <v>3</v>
      </c>
      <c r="M69" s="499">
        <f t="shared" si="2"/>
      </c>
      <c r="N69" s="500">
        <f t="shared" si="2"/>
        <v>1</v>
      </c>
      <c r="O69" s="468"/>
    </row>
    <row r="70" spans="1:15" ht="15">
      <c r="A70" s="468"/>
      <c r="B70" s="493" t="s">
        <v>251</v>
      </c>
      <c r="C70" s="495" t="str">
        <f>IF(+C60&gt;"",C60&amp;" - "&amp;G61,"")</f>
        <v>Anna Kirichenko - Pinja Eriksson</v>
      </c>
      <c r="D70" s="494"/>
      <c r="E70" s="496"/>
      <c r="F70" s="423">
        <v>-11</v>
      </c>
      <c r="G70" s="397">
        <v>-6</v>
      </c>
      <c r="H70" s="397">
        <v>-11</v>
      </c>
      <c r="I70" s="397"/>
      <c r="J70" s="430"/>
      <c r="K70" s="497">
        <f>IF(ISBLANK(F70),"",COUNTIF(F70:J70,"&gt;=0"))</f>
        <v>0</v>
      </c>
      <c r="L70" s="498">
        <f>IF(ISBLANK(F70),"",(IF(LEFT(F70,1)="-",1,0)+IF(LEFT(G70,1)="-",1,0)+IF(LEFT(H70,1)="-",1,0)+IF(LEFT(I70,1)="-",1,0)+IF(LEFT(J70,1)="-",1,0)))</f>
        <v>3</v>
      </c>
      <c r="M70" s="499">
        <f t="shared" si="2"/>
      </c>
      <c r="N70" s="500">
        <f t="shared" si="2"/>
        <v>1</v>
      </c>
      <c r="O70" s="468"/>
    </row>
    <row r="71" spans="1:15" ht="15.75" thickBot="1">
      <c r="A71" s="468"/>
      <c r="B71" s="493" t="s">
        <v>246</v>
      </c>
      <c r="C71" s="495" t="str">
        <f>IF(+C61&gt;"",C61&amp;" - "&amp;G60,"")</f>
        <v>Sofia Erkheikki - Viivi-Mari Vastavuo</v>
      </c>
      <c r="D71" s="494"/>
      <c r="E71" s="496"/>
      <c r="F71" s="430"/>
      <c r="G71" s="397"/>
      <c r="H71" s="430"/>
      <c r="I71" s="397"/>
      <c r="J71" s="397"/>
      <c r="K71" s="497">
        <f>IF(ISBLANK(F71),"",COUNTIF(F71:J71,"&gt;=0"))</f>
      </c>
      <c r="L71" s="508">
        <f>IF(ISBLANK(F71),"",(IF(LEFT(F71,1)="-",1,0)+IF(LEFT(G71,1)="-",1,0)+IF(LEFT(H71,1)="-",1,0)+IF(LEFT(I71,1)="-",1,0)+IF(LEFT(J71,1)="-",1,0)))</f>
      </c>
      <c r="M71" s="499">
        <f t="shared" si="2"/>
      </c>
      <c r="N71" s="500">
        <f t="shared" si="2"/>
      </c>
      <c r="O71" s="468"/>
    </row>
    <row r="72" spans="1:15" ht="16.5" thickBot="1">
      <c r="A72" s="465"/>
      <c r="B72" s="360"/>
      <c r="C72" s="360"/>
      <c r="D72" s="360"/>
      <c r="E72" s="360"/>
      <c r="F72" s="360"/>
      <c r="G72" s="360"/>
      <c r="H72" s="360"/>
      <c r="I72" s="509" t="s">
        <v>252</v>
      </c>
      <c r="J72" s="510"/>
      <c r="K72" s="511">
        <f>IF(ISBLANK(D67),"",SUM(K67:K71))</f>
      </c>
      <c r="L72" s="512">
        <f>IF(ISBLANK(E67),"",SUM(L67:L71))</f>
      </c>
      <c r="M72" s="513">
        <f>IF(ISBLANK(F67),"",SUM(M67:M71))</f>
        <v>1</v>
      </c>
      <c r="N72" s="514">
        <f>IF(ISBLANK(F67),"",SUM(N67:N71))</f>
        <v>3</v>
      </c>
      <c r="O72" s="468"/>
    </row>
    <row r="73" spans="1:15" ht="15">
      <c r="A73" s="465"/>
      <c r="B73" s="383" t="s">
        <v>253</v>
      </c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472"/>
    </row>
    <row r="74" spans="1:15" ht="15">
      <c r="A74" s="465"/>
      <c r="B74" s="439" t="s">
        <v>254</v>
      </c>
      <c r="C74" s="439"/>
      <c r="D74" s="439" t="s">
        <v>255</v>
      </c>
      <c r="E74" s="359"/>
      <c r="F74" s="439"/>
      <c r="G74" s="439" t="s">
        <v>256</v>
      </c>
      <c r="H74" s="359"/>
      <c r="I74" s="439"/>
      <c r="J74" s="440" t="s">
        <v>257</v>
      </c>
      <c r="K74" s="361"/>
      <c r="L74" s="360"/>
      <c r="M74" s="360"/>
      <c r="N74" s="360"/>
      <c r="O74" s="472"/>
    </row>
    <row r="75" spans="1:15" ht="18.75" thickBot="1">
      <c r="A75" s="465"/>
      <c r="B75" s="360"/>
      <c r="C75" s="360"/>
      <c r="D75" s="360"/>
      <c r="E75" s="360"/>
      <c r="F75" s="360"/>
      <c r="G75" s="360"/>
      <c r="H75" s="360"/>
      <c r="I75" s="360"/>
      <c r="J75" s="663" t="str">
        <f>IF(M72=3,C59,IF(N72=3,G59,""))</f>
        <v>MBF 1</v>
      </c>
      <c r="K75" s="664"/>
      <c r="L75" s="664"/>
      <c r="M75" s="664"/>
      <c r="N75" s="665"/>
      <c r="O75" s="468"/>
    </row>
    <row r="76" spans="1:15" ht="18">
      <c r="A76" s="515"/>
      <c r="B76" s="516"/>
      <c r="C76" s="516"/>
      <c r="D76" s="516"/>
      <c r="E76" s="516"/>
      <c r="F76" s="516"/>
      <c r="G76" s="516"/>
      <c r="H76" s="516"/>
      <c r="I76" s="516"/>
      <c r="J76" s="517"/>
      <c r="K76" s="517"/>
      <c r="L76" s="517"/>
      <c r="M76" s="517"/>
      <c r="N76" s="517"/>
      <c r="O76" s="518"/>
    </row>
    <row r="79" spans="1:15" ht="15.75">
      <c r="A79" s="460"/>
      <c r="B79" s="461"/>
      <c r="C79" s="462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4"/>
    </row>
    <row r="80" spans="1:15" ht="15.75">
      <c r="A80" s="465"/>
      <c r="B80" s="361"/>
      <c r="C80" s="383" t="s">
        <v>287</v>
      </c>
      <c r="D80" s="360"/>
      <c r="E80" s="360"/>
      <c r="F80" s="361"/>
      <c r="G80" s="466" t="s">
        <v>219</v>
      </c>
      <c r="H80" s="467"/>
      <c r="I80" s="666" t="s">
        <v>126</v>
      </c>
      <c r="J80" s="667"/>
      <c r="K80" s="667"/>
      <c r="L80" s="667"/>
      <c r="M80" s="667"/>
      <c r="N80" s="668"/>
      <c r="O80" s="468"/>
    </row>
    <row r="81" spans="1:15" ht="20.25">
      <c r="A81" s="465"/>
      <c r="B81" s="362"/>
      <c r="C81" s="469" t="s">
        <v>288</v>
      </c>
      <c r="D81" s="360"/>
      <c r="E81" s="360"/>
      <c r="F81" s="361"/>
      <c r="G81" s="466" t="s">
        <v>221</v>
      </c>
      <c r="H81" s="467"/>
      <c r="I81" s="666" t="s">
        <v>4</v>
      </c>
      <c r="J81" s="667"/>
      <c r="K81" s="667"/>
      <c r="L81" s="667"/>
      <c r="M81" s="667"/>
      <c r="N81" s="668"/>
      <c r="O81" s="468"/>
    </row>
    <row r="82" spans="1:15" ht="15">
      <c r="A82" s="465"/>
      <c r="B82" s="360"/>
      <c r="C82" s="360" t="s">
        <v>300</v>
      </c>
      <c r="D82" s="360"/>
      <c r="E82" s="360"/>
      <c r="F82" s="360"/>
      <c r="G82" s="466" t="s">
        <v>223</v>
      </c>
      <c r="H82" s="470"/>
      <c r="I82" s="666" t="s">
        <v>301</v>
      </c>
      <c r="J82" s="666"/>
      <c r="K82" s="666"/>
      <c r="L82" s="666"/>
      <c r="M82" s="666"/>
      <c r="N82" s="669"/>
      <c r="O82" s="468"/>
    </row>
    <row r="83" spans="1:15" ht="15.75">
      <c r="A83" s="465"/>
      <c r="B83" s="360"/>
      <c r="C83" s="360"/>
      <c r="D83" s="360"/>
      <c r="E83" s="360"/>
      <c r="F83" s="360"/>
      <c r="G83" s="466" t="s">
        <v>290</v>
      </c>
      <c r="H83" s="467"/>
      <c r="I83" s="670">
        <v>40614</v>
      </c>
      <c r="J83" s="671"/>
      <c r="K83" s="671"/>
      <c r="L83" s="471" t="s">
        <v>291</v>
      </c>
      <c r="M83" s="672">
        <v>0.6458333333333334</v>
      </c>
      <c r="N83" s="669"/>
      <c r="O83" s="468"/>
    </row>
    <row r="84" spans="1:15" ht="15">
      <c r="A84" s="465"/>
      <c r="B84" s="361"/>
      <c r="C84" s="364" t="s">
        <v>292</v>
      </c>
      <c r="D84" s="360"/>
      <c r="E84" s="360"/>
      <c r="F84" s="360"/>
      <c r="G84" s="364" t="s">
        <v>292</v>
      </c>
      <c r="H84" s="360"/>
      <c r="I84" s="360"/>
      <c r="J84" s="360"/>
      <c r="K84" s="360"/>
      <c r="L84" s="360"/>
      <c r="M84" s="360"/>
      <c r="N84" s="360"/>
      <c r="O84" s="472"/>
    </row>
    <row r="85" spans="1:15" ht="15.75">
      <c r="A85" s="468"/>
      <c r="B85" s="473" t="s">
        <v>205</v>
      </c>
      <c r="C85" s="673" t="s">
        <v>45</v>
      </c>
      <c r="D85" s="678"/>
      <c r="E85" s="474"/>
      <c r="F85" s="475" t="s">
        <v>205</v>
      </c>
      <c r="G85" s="673" t="s">
        <v>282</v>
      </c>
      <c r="H85" s="674"/>
      <c r="I85" s="674"/>
      <c r="J85" s="674"/>
      <c r="K85" s="674"/>
      <c r="L85" s="674"/>
      <c r="M85" s="674"/>
      <c r="N85" s="675"/>
      <c r="O85" s="468"/>
    </row>
    <row r="86" spans="1:15" ht="15">
      <c r="A86" s="468"/>
      <c r="B86" s="476" t="s">
        <v>228</v>
      </c>
      <c r="C86" s="676" t="s">
        <v>108</v>
      </c>
      <c r="D86" s="677" t="s">
        <v>108</v>
      </c>
      <c r="E86" s="477"/>
      <c r="F86" s="478" t="s">
        <v>229</v>
      </c>
      <c r="G86" s="676" t="s">
        <v>100</v>
      </c>
      <c r="H86" s="667" t="s">
        <v>100</v>
      </c>
      <c r="I86" s="667" t="s">
        <v>100</v>
      </c>
      <c r="J86" s="667" t="s">
        <v>100</v>
      </c>
      <c r="K86" s="667" t="s">
        <v>100</v>
      </c>
      <c r="L86" s="667" t="s">
        <v>100</v>
      </c>
      <c r="M86" s="667" t="s">
        <v>100</v>
      </c>
      <c r="N86" s="668" t="s">
        <v>100</v>
      </c>
      <c r="O86" s="468"/>
    </row>
    <row r="87" spans="1:15" ht="15">
      <c r="A87" s="468"/>
      <c r="B87" s="479" t="s">
        <v>230</v>
      </c>
      <c r="C87" s="676" t="s">
        <v>105</v>
      </c>
      <c r="D87" s="677" t="s">
        <v>105</v>
      </c>
      <c r="E87" s="477"/>
      <c r="F87" s="480" t="s">
        <v>231</v>
      </c>
      <c r="G87" s="676" t="s">
        <v>104</v>
      </c>
      <c r="H87" s="667" t="s">
        <v>104</v>
      </c>
      <c r="I87" s="667" t="s">
        <v>104</v>
      </c>
      <c r="J87" s="667" t="s">
        <v>104</v>
      </c>
      <c r="K87" s="667" t="s">
        <v>104</v>
      </c>
      <c r="L87" s="667" t="s">
        <v>104</v>
      </c>
      <c r="M87" s="667" t="s">
        <v>104</v>
      </c>
      <c r="N87" s="668" t="s">
        <v>104</v>
      </c>
      <c r="O87" s="468"/>
    </row>
    <row r="88" spans="1:15" ht="15">
      <c r="A88" s="465"/>
      <c r="B88" s="481" t="s">
        <v>294</v>
      </c>
      <c r="C88" s="482"/>
      <c r="D88" s="483"/>
      <c r="E88" s="484"/>
      <c r="F88" s="481" t="s">
        <v>294</v>
      </c>
      <c r="G88" s="485"/>
      <c r="H88" s="485"/>
      <c r="I88" s="485"/>
      <c r="J88" s="485"/>
      <c r="K88" s="485"/>
      <c r="L88" s="485"/>
      <c r="M88" s="485"/>
      <c r="N88" s="485"/>
      <c r="O88" s="472"/>
    </row>
    <row r="89" spans="1:15" ht="15">
      <c r="A89" s="468"/>
      <c r="B89" s="476"/>
      <c r="C89" s="676" t="s">
        <v>108</v>
      </c>
      <c r="D89" s="677" t="s">
        <v>108</v>
      </c>
      <c r="E89" s="477"/>
      <c r="F89" s="478"/>
      <c r="G89" s="676" t="s">
        <v>100</v>
      </c>
      <c r="H89" s="667" t="s">
        <v>100</v>
      </c>
      <c r="I89" s="667" t="s">
        <v>100</v>
      </c>
      <c r="J89" s="667" t="s">
        <v>100</v>
      </c>
      <c r="K89" s="667" t="s">
        <v>100</v>
      </c>
      <c r="L89" s="667" t="s">
        <v>100</v>
      </c>
      <c r="M89" s="667" t="s">
        <v>100</v>
      </c>
      <c r="N89" s="668" t="s">
        <v>100</v>
      </c>
      <c r="O89" s="468"/>
    </row>
    <row r="90" spans="1:15" ht="15">
      <c r="A90" s="468"/>
      <c r="B90" s="486"/>
      <c r="C90" s="676" t="s">
        <v>101</v>
      </c>
      <c r="D90" s="677" t="s">
        <v>101</v>
      </c>
      <c r="E90" s="477"/>
      <c r="F90" s="487"/>
      <c r="G90" s="676" t="s">
        <v>104</v>
      </c>
      <c r="H90" s="667" t="s">
        <v>104</v>
      </c>
      <c r="I90" s="667" t="s">
        <v>104</v>
      </c>
      <c r="J90" s="667" t="s">
        <v>104</v>
      </c>
      <c r="K90" s="667" t="s">
        <v>104</v>
      </c>
      <c r="L90" s="667" t="s">
        <v>104</v>
      </c>
      <c r="M90" s="667" t="s">
        <v>104</v>
      </c>
      <c r="N90" s="668" t="s">
        <v>104</v>
      </c>
      <c r="O90" s="468"/>
    </row>
    <row r="91" spans="1:15" ht="15.75">
      <c r="A91" s="465"/>
      <c r="B91" s="360"/>
      <c r="C91" s="360"/>
      <c r="D91" s="360"/>
      <c r="E91" s="360"/>
      <c r="F91" s="380" t="s">
        <v>295</v>
      </c>
      <c r="G91" s="364"/>
      <c r="H91" s="364"/>
      <c r="I91" s="364"/>
      <c r="J91" s="360"/>
      <c r="K91" s="360"/>
      <c r="L91" s="360"/>
      <c r="M91" s="381"/>
      <c r="N91" s="361"/>
      <c r="O91" s="472"/>
    </row>
    <row r="92" spans="1:15" ht="15">
      <c r="A92" s="465"/>
      <c r="B92" s="437" t="s">
        <v>296</v>
      </c>
      <c r="C92" s="360"/>
      <c r="D92" s="360"/>
      <c r="E92" s="360"/>
      <c r="F92" s="488" t="s">
        <v>237</v>
      </c>
      <c r="G92" s="488" t="s">
        <v>238</v>
      </c>
      <c r="H92" s="488" t="s">
        <v>239</v>
      </c>
      <c r="I92" s="488" t="s">
        <v>240</v>
      </c>
      <c r="J92" s="488" t="s">
        <v>241</v>
      </c>
      <c r="K92" s="489" t="s">
        <v>36</v>
      </c>
      <c r="L92" s="490"/>
      <c r="M92" s="491" t="s">
        <v>242</v>
      </c>
      <c r="N92" s="492" t="s">
        <v>14</v>
      </c>
      <c r="O92" s="468"/>
    </row>
    <row r="93" spans="1:15" ht="15">
      <c r="A93" s="468"/>
      <c r="B93" s="493" t="s">
        <v>243</v>
      </c>
      <c r="C93" s="494" t="str">
        <f>IF(+C86&gt;"",C86&amp;"-"&amp;G86,"")</f>
        <v>Sabina Englund-Pihla Eriksson</v>
      </c>
      <c r="D93" s="495"/>
      <c r="E93" s="496"/>
      <c r="F93" s="397">
        <v>-5</v>
      </c>
      <c r="G93" s="397">
        <v>10</v>
      </c>
      <c r="H93" s="397">
        <v>-7</v>
      </c>
      <c r="I93" s="397">
        <v>-8</v>
      </c>
      <c r="J93" s="397"/>
      <c r="K93" s="497">
        <f>IF(ISBLANK(F93),"",COUNTIF(F93:J93,"&gt;=0"))</f>
        <v>1</v>
      </c>
      <c r="L93" s="498">
        <f>IF(ISBLANK(F93),"",(IF(LEFT(F93,1)="-",1,0)+IF(LEFT(G93,1)="-",1,0)+IF(LEFT(H93,1)="-",1,0)+IF(LEFT(I93,1)="-",1,0)+IF(LEFT(J93,1)="-",1,0)))</f>
        <v>3</v>
      </c>
      <c r="M93" s="499">
        <f aca="true" t="shared" si="3" ref="M93:N97">IF(K93=3,1,"")</f>
      </c>
      <c r="N93" s="500">
        <f t="shared" si="3"/>
        <v>1</v>
      </c>
      <c r="O93" s="468"/>
    </row>
    <row r="94" spans="1:15" ht="15">
      <c r="A94" s="468"/>
      <c r="B94" s="493" t="s">
        <v>244</v>
      </c>
      <c r="C94" s="495" t="str">
        <f>IF(C87&gt;"",C87&amp;" - "&amp;G87,"")</f>
        <v>Sofie Eriksson - Annika Lundström</v>
      </c>
      <c r="D94" s="494"/>
      <c r="E94" s="496"/>
      <c r="F94" s="396">
        <v>-4</v>
      </c>
      <c r="G94" s="397">
        <v>-6</v>
      </c>
      <c r="H94" s="397">
        <v>-5</v>
      </c>
      <c r="I94" s="397"/>
      <c r="J94" s="397"/>
      <c r="K94" s="497">
        <f>IF(ISBLANK(F94),"",COUNTIF(F94:J94,"&gt;=0"))</f>
        <v>0</v>
      </c>
      <c r="L94" s="498">
        <f>IF(ISBLANK(F94),"",(IF(LEFT(F94,1)="-",1,0)+IF(LEFT(G94,1)="-",1,0)+IF(LEFT(H94,1)="-",1,0)+IF(LEFT(I94,1)="-",1,0)+IF(LEFT(J94,1)="-",1,0)))</f>
        <v>3</v>
      </c>
      <c r="M94" s="499">
        <f t="shared" si="3"/>
      </c>
      <c r="N94" s="500">
        <f t="shared" si="3"/>
        <v>1</v>
      </c>
      <c r="O94" s="468"/>
    </row>
    <row r="95" spans="1:15" ht="15">
      <c r="A95" s="468"/>
      <c r="B95" s="501" t="s">
        <v>302</v>
      </c>
      <c r="C95" s="502" t="str">
        <f>IF(C89&gt;"",C89&amp;" / "&amp;C90,"")</f>
        <v>Sabina Englund / Carina Englund</v>
      </c>
      <c r="D95" s="503" t="str">
        <f>IF(G89&gt;"",G89&amp;" / "&amp;G90,"")</f>
        <v>Pihla Eriksson / Annika Lundström</v>
      </c>
      <c r="E95" s="504"/>
      <c r="F95" s="505">
        <v>-5</v>
      </c>
      <c r="G95" s="506">
        <v>-12</v>
      </c>
      <c r="H95" s="507">
        <v>-4</v>
      </c>
      <c r="I95" s="507"/>
      <c r="J95" s="507"/>
      <c r="K95" s="497">
        <f>IF(ISBLANK(F95),"",COUNTIF(F95:J95,"&gt;=0"))</f>
        <v>0</v>
      </c>
      <c r="L95" s="498">
        <f>IF(ISBLANK(F95),"",(IF(LEFT(F95,1)="-",1,0)+IF(LEFT(G95,1)="-",1,0)+IF(LEFT(H95,1)="-",1,0)+IF(LEFT(I95,1)="-",1,0)+IF(LEFT(J95,1)="-",1,0)))</f>
        <v>3</v>
      </c>
      <c r="M95" s="499">
        <f t="shared" si="3"/>
      </c>
      <c r="N95" s="500">
        <f t="shared" si="3"/>
        <v>1</v>
      </c>
      <c r="O95" s="468"/>
    </row>
    <row r="96" spans="1:15" ht="15">
      <c r="A96" s="468"/>
      <c r="B96" s="493" t="s">
        <v>251</v>
      </c>
      <c r="C96" s="495" t="str">
        <f>IF(+C86&gt;"",C86&amp;" - "&amp;G87,"")</f>
        <v>Sabina Englund - Annika Lundström</v>
      </c>
      <c r="D96" s="494"/>
      <c r="E96" s="496"/>
      <c r="F96" s="423"/>
      <c r="G96" s="397"/>
      <c r="H96" s="397"/>
      <c r="I96" s="397"/>
      <c r="J96" s="430"/>
      <c r="K96" s="497">
        <f>IF(ISBLANK(F96),"",COUNTIF(F96:J96,"&gt;=0"))</f>
      </c>
      <c r="L96" s="498">
        <f>IF(ISBLANK(F96),"",(IF(LEFT(F96,1)="-",1,0)+IF(LEFT(G96,1)="-",1,0)+IF(LEFT(H96,1)="-",1,0)+IF(LEFT(I96,1)="-",1,0)+IF(LEFT(J96,1)="-",1,0)))</f>
      </c>
      <c r="M96" s="499">
        <f t="shared" si="3"/>
      </c>
      <c r="N96" s="500">
        <f t="shared" si="3"/>
      </c>
      <c r="O96" s="468"/>
    </row>
    <row r="97" spans="1:15" ht="15.75" thickBot="1">
      <c r="A97" s="468"/>
      <c r="B97" s="493" t="s">
        <v>246</v>
      </c>
      <c r="C97" s="495" t="str">
        <f>IF(+C87&gt;"",C87&amp;" - "&amp;G86,"")</f>
        <v>Sofie Eriksson - Pihla Eriksson</v>
      </c>
      <c r="D97" s="494"/>
      <c r="E97" s="496"/>
      <c r="F97" s="430"/>
      <c r="G97" s="397"/>
      <c r="H97" s="430"/>
      <c r="I97" s="397"/>
      <c r="J97" s="397"/>
      <c r="K97" s="497">
        <f>IF(ISBLANK(F97),"",COUNTIF(F97:J97,"&gt;=0"))</f>
      </c>
      <c r="L97" s="508">
        <f>IF(ISBLANK(F97),"",(IF(LEFT(F97,1)="-",1,0)+IF(LEFT(G97,1)="-",1,0)+IF(LEFT(H97,1)="-",1,0)+IF(LEFT(I97,1)="-",1,0)+IF(LEFT(J97,1)="-",1,0)))</f>
      </c>
      <c r="M97" s="499">
        <f t="shared" si="3"/>
      </c>
      <c r="N97" s="500">
        <f t="shared" si="3"/>
      </c>
      <c r="O97" s="468"/>
    </row>
    <row r="98" spans="1:15" ht="16.5" thickBot="1">
      <c r="A98" s="465"/>
      <c r="B98" s="360"/>
      <c r="C98" s="360"/>
      <c r="D98" s="360"/>
      <c r="E98" s="360"/>
      <c r="F98" s="360"/>
      <c r="G98" s="360"/>
      <c r="H98" s="360"/>
      <c r="I98" s="509" t="s">
        <v>252</v>
      </c>
      <c r="J98" s="510"/>
      <c r="K98" s="511">
        <f>IF(ISBLANK(D93),"",SUM(K93:K97))</f>
      </c>
      <c r="L98" s="512">
        <f>IF(ISBLANK(E93),"",SUM(L93:L97))</f>
      </c>
      <c r="M98" s="513">
        <f>IF(ISBLANK(F93),"",SUM(M93:M97))</f>
        <v>0</v>
      </c>
      <c r="N98" s="514">
        <f>IF(ISBLANK(F93),"",SUM(N93:N97))</f>
        <v>3</v>
      </c>
      <c r="O98" s="468"/>
    </row>
    <row r="99" spans="1:15" ht="15">
      <c r="A99" s="465"/>
      <c r="B99" s="383" t="s">
        <v>253</v>
      </c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472"/>
    </row>
    <row r="100" spans="1:15" ht="15">
      <c r="A100" s="465"/>
      <c r="B100" s="439" t="s">
        <v>254</v>
      </c>
      <c r="C100" s="439"/>
      <c r="D100" s="439" t="s">
        <v>255</v>
      </c>
      <c r="E100" s="359"/>
      <c r="F100" s="439"/>
      <c r="G100" s="439" t="s">
        <v>256</v>
      </c>
      <c r="H100" s="359"/>
      <c r="I100" s="439"/>
      <c r="J100" s="440" t="s">
        <v>257</v>
      </c>
      <c r="K100" s="361"/>
      <c r="L100" s="360"/>
      <c r="M100" s="360"/>
      <c r="N100" s="360"/>
      <c r="O100" s="472"/>
    </row>
    <row r="101" spans="1:15" ht="18.75" thickBot="1">
      <c r="A101" s="465"/>
      <c r="B101" s="360"/>
      <c r="C101" s="360"/>
      <c r="D101" s="360"/>
      <c r="E101" s="360"/>
      <c r="F101" s="360"/>
      <c r="G101" s="360"/>
      <c r="H101" s="360"/>
      <c r="I101" s="360"/>
      <c r="J101" s="663" t="str">
        <f>IF(M98=3,C85,IF(N98=3,G85,""))</f>
        <v>MBF 2</v>
      </c>
      <c r="K101" s="664"/>
      <c r="L101" s="664"/>
      <c r="M101" s="664"/>
      <c r="N101" s="665"/>
      <c r="O101" s="468"/>
    </row>
    <row r="102" spans="1:15" ht="18">
      <c r="A102" s="515"/>
      <c r="B102" s="516"/>
      <c r="C102" s="516"/>
      <c r="D102" s="516"/>
      <c r="E102" s="516"/>
      <c r="F102" s="516"/>
      <c r="G102" s="516"/>
      <c r="H102" s="516"/>
      <c r="I102" s="516"/>
      <c r="J102" s="517"/>
      <c r="K102" s="517"/>
      <c r="L102" s="517"/>
      <c r="M102" s="517"/>
      <c r="N102" s="517"/>
      <c r="O102" s="518"/>
    </row>
  </sheetData>
  <mergeCells count="64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J23:N23"/>
    <mergeCell ref="I28:N28"/>
    <mergeCell ref="I29:N29"/>
    <mergeCell ref="I30:N30"/>
    <mergeCell ref="I31:K31"/>
    <mergeCell ref="M31:N31"/>
    <mergeCell ref="C33:D33"/>
    <mergeCell ref="G33:N33"/>
    <mergeCell ref="C34:D34"/>
    <mergeCell ref="G34:N34"/>
    <mergeCell ref="C35:D35"/>
    <mergeCell ref="G35:N35"/>
    <mergeCell ref="C37:D37"/>
    <mergeCell ref="G37:N37"/>
    <mergeCell ref="C38:D38"/>
    <mergeCell ref="G38:N38"/>
    <mergeCell ref="J49:N49"/>
    <mergeCell ref="I54:N54"/>
    <mergeCell ref="I55:N55"/>
    <mergeCell ref="I56:N56"/>
    <mergeCell ref="I57:K57"/>
    <mergeCell ref="M57:N57"/>
    <mergeCell ref="C59:D59"/>
    <mergeCell ref="G59:N59"/>
    <mergeCell ref="C60:D60"/>
    <mergeCell ref="G60:N60"/>
    <mergeCell ref="C61:D61"/>
    <mergeCell ref="G61:N61"/>
    <mergeCell ref="C63:D63"/>
    <mergeCell ref="G63:N63"/>
    <mergeCell ref="C64:D64"/>
    <mergeCell ref="G64:N64"/>
    <mergeCell ref="J75:N75"/>
    <mergeCell ref="I80:N80"/>
    <mergeCell ref="I81:N81"/>
    <mergeCell ref="I82:N82"/>
    <mergeCell ref="I83:K83"/>
    <mergeCell ref="M83:N83"/>
    <mergeCell ref="C85:D85"/>
    <mergeCell ref="G85:N85"/>
    <mergeCell ref="C86:D86"/>
    <mergeCell ref="G86:N86"/>
    <mergeCell ref="C90:D90"/>
    <mergeCell ref="G90:N90"/>
    <mergeCell ref="J101:N101"/>
    <mergeCell ref="C87:D87"/>
    <mergeCell ref="G87:N87"/>
    <mergeCell ref="C89:D89"/>
    <mergeCell ref="G89:N89"/>
  </mergeCells>
  <printOptions/>
  <pageMargins left="0.46" right="0.3" top="0.71" bottom="1" header="0.4921259845" footer="0.4921259845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B2:AI112"/>
  <sheetViews>
    <sheetView workbookViewId="0" topLeftCell="A1">
      <selection activeCell="S88" sqref="S88:T88"/>
    </sheetView>
  </sheetViews>
  <sheetFormatPr defaultColWidth="9.140625" defaultRowHeight="12.75"/>
  <cols>
    <col min="1" max="1" width="1.8515625" style="0" customWidth="1"/>
    <col min="2" max="2" width="6.00390625" style="0" customWidth="1"/>
    <col min="3" max="3" width="21.140625" style="0" customWidth="1"/>
    <col min="4" max="4" width="18.7109375" style="0" customWidth="1"/>
    <col min="5" max="18" width="3.8515625" style="0" customWidth="1"/>
    <col min="19" max="19" width="2.8515625" style="0" customWidth="1"/>
    <col min="20" max="20" width="2.7109375" style="0" customWidth="1"/>
    <col min="21" max="21" width="2.00390625" style="0" customWidth="1"/>
    <col min="22" max="25" width="3.421875" style="0" customWidth="1"/>
    <col min="26" max="35" width="2.7109375" style="0" customWidth="1"/>
  </cols>
  <sheetData>
    <row r="1" ht="13.5" thickBot="1"/>
    <row r="2" spans="2:20" ht="16.5" thickTop="1">
      <c r="B2" s="1"/>
      <c r="C2" s="2" t="s">
        <v>0</v>
      </c>
      <c r="D2" s="3"/>
      <c r="E2" s="3"/>
      <c r="F2" s="3"/>
      <c r="G2" s="4"/>
      <c r="H2" s="3"/>
      <c r="I2" s="5" t="s">
        <v>1</v>
      </c>
      <c r="J2" s="6"/>
      <c r="K2" s="556" t="s">
        <v>87</v>
      </c>
      <c r="L2" s="556"/>
      <c r="M2" s="556"/>
      <c r="N2" s="613"/>
      <c r="O2" s="559" t="s">
        <v>3</v>
      </c>
      <c r="P2" s="614"/>
      <c r="Q2" s="614"/>
      <c r="R2" s="594">
        <v>1</v>
      </c>
      <c r="S2" s="594"/>
      <c r="T2" s="615"/>
    </row>
    <row r="3" spans="2:20" ht="16.5" thickBot="1">
      <c r="B3" s="7"/>
      <c r="C3" s="8" t="s">
        <v>4</v>
      </c>
      <c r="D3" s="9" t="s">
        <v>5</v>
      </c>
      <c r="E3" s="551">
        <v>1</v>
      </c>
      <c r="F3" s="551"/>
      <c r="G3" s="616"/>
      <c r="H3" s="552" t="s">
        <v>6</v>
      </c>
      <c r="I3" s="617"/>
      <c r="J3" s="617"/>
      <c r="K3" s="568">
        <v>40615</v>
      </c>
      <c r="L3" s="568"/>
      <c r="M3" s="568"/>
      <c r="N3" s="569"/>
      <c r="O3" s="10" t="s">
        <v>7</v>
      </c>
      <c r="P3" s="11"/>
      <c r="Q3" s="11"/>
      <c r="R3" s="545" t="s">
        <v>122</v>
      </c>
      <c r="S3" s="545"/>
      <c r="T3" s="546"/>
    </row>
    <row r="4" spans="2:24" ht="15.75" thickTop="1">
      <c r="B4" s="12"/>
      <c r="C4" s="13" t="s">
        <v>8</v>
      </c>
      <c r="D4" s="14" t="s">
        <v>9</v>
      </c>
      <c r="E4" s="590" t="s">
        <v>10</v>
      </c>
      <c r="F4" s="612"/>
      <c r="G4" s="590" t="s">
        <v>11</v>
      </c>
      <c r="H4" s="612"/>
      <c r="I4" s="590" t="s">
        <v>12</v>
      </c>
      <c r="J4" s="612"/>
      <c r="K4" s="590" t="s">
        <v>13</v>
      </c>
      <c r="L4" s="612"/>
      <c r="M4" s="590"/>
      <c r="N4" s="612"/>
      <c r="O4" s="15" t="s">
        <v>14</v>
      </c>
      <c r="P4" s="16" t="s">
        <v>15</v>
      </c>
      <c r="Q4" s="17" t="s">
        <v>16</v>
      </c>
      <c r="R4" s="18"/>
      <c r="S4" s="592" t="s">
        <v>17</v>
      </c>
      <c r="T4" s="593"/>
      <c r="V4" s="19" t="s">
        <v>18</v>
      </c>
      <c r="W4" s="20"/>
      <c r="X4" s="21" t="s">
        <v>19</v>
      </c>
    </row>
    <row r="5" spans="2:24" ht="18" customHeight="1">
      <c r="B5" s="22" t="s">
        <v>10</v>
      </c>
      <c r="C5" s="23" t="s">
        <v>56</v>
      </c>
      <c r="D5" s="24" t="s">
        <v>49</v>
      </c>
      <c r="E5" s="25"/>
      <c r="F5" s="26"/>
      <c r="G5" s="27">
        <f>+Q15</f>
        <v>3</v>
      </c>
      <c r="H5" s="28">
        <f>+R15</f>
        <v>0</v>
      </c>
      <c r="I5" s="27">
        <f>Q11</f>
      </c>
      <c r="J5" s="28">
        <f>R11</f>
      </c>
      <c r="K5" s="27">
        <f>Q13</f>
        <v>3</v>
      </c>
      <c r="L5" s="28">
        <f>R13</f>
        <v>0</v>
      </c>
      <c r="M5" s="27"/>
      <c r="N5" s="28"/>
      <c r="O5" s="29">
        <f>IF(SUM(E5:N5)=0,"",COUNTIF(F5:F8,"3"))</f>
        <v>2</v>
      </c>
      <c r="P5" s="30">
        <f>IF(SUM(F5:O5)=0,"",COUNTIF(E5:E8,"3"))</f>
        <v>0</v>
      </c>
      <c r="Q5" s="31">
        <f>IF(SUM(E5:N5)=0,"",SUM(F5:F8))</f>
        <v>6</v>
      </c>
      <c r="R5" s="32">
        <f>IF(SUM(E5:N5)=0,"",SUM(E5:E8))</f>
        <v>0</v>
      </c>
      <c r="S5" s="586">
        <v>1</v>
      </c>
      <c r="T5" s="587"/>
      <c r="V5" s="33">
        <f>+V11+V13+V15</f>
        <v>66</v>
      </c>
      <c r="W5" s="34">
        <f>+W11+W13+W15</f>
        <v>22</v>
      </c>
      <c r="X5" s="35">
        <f>+V5-W5</f>
        <v>44</v>
      </c>
    </row>
    <row r="6" spans="2:24" ht="18" customHeight="1">
      <c r="B6" s="36" t="s">
        <v>11</v>
      </c>
      <c r="C6" s="23" t="s">
        <v>26</v>
      </c>
      <c r="D6" s="37" t="s">
        <v>27</v>
      </c>
      <c r="E6" s="38">
        <f>+R15</f>
        <v>0</v>
      </c>
      <c r="F6" s="39">
        <f>+Q15</f>
        <v>3</v>
      </c>
      <c r="G6" s="40"/>
      <c r="H6" s="41"/>
      <c r="I6" s="38">
        <f>Q14</f>
      </c>
      <c r="J6" s="39">
        <f>R14</f>
      </c>
      <c r="K6" s="38">
        <f>Q12</f>
        <v>3</v>
      </c>
      <c r="L6" s="39">
        <f>R12</f>
        <v>0</v>
      </c>
      <c r="M6" s="38"/>
      <c r="N6" s="39"/>
      <c r="O6" s="29">
        <f>IF(SUM(E6:N6)=0,"",COUNTIF(H5:H8,"3"))</f>
        <v>1</v>
      </c>
      <c r="P6" s="30">
        <f>IF(SUM(F6:O6)=0,"",COUNTIF(G5:G8,"3"))</f>
        <v>1</v>
      </c>
      <c r="Q6" s="31">
        <f>IF(SUM(E6:N6)=0,"",SUM(H5:H8))</f>
        <v>3</v>
      </c>
      <c r="R6" s="32">
        <f>IF(SUM(E6:N6)=0,"",SUM(G5:G8))</f>
        <v>3</v>
      </c>
      <c r="S6" s="586">
        <v>2</v>
      </c>
      <c r="T6" s="587"/>
      <c r="V6" s="33">
        <f>+V12+V14+W15</f>
        <v>52</v>
      </c>
      <c r="W6" s="34">
        <f>+W12+W14+V15</f>
        <v>53</v>
      </c>
      <c r="X6" s="35">
        <f>+V6-W6</f>
        <v>-1</v>
      </c>
    </row>
    <row r="7" spans="2:24" ht="18" customHeight="1">
      <c r="B7" s="36" t="s">
        <v>12</v>
      </c>
      <c r="C7" s="175" t="s">
        <v>88</v>
      </c>
      <c r="D7" s="37" t="s">
        <v>4</v>
      </c>
      <c r="E7" s="38">
        <f>+R11</f>
      </c>
      <c r="F7" s="39">
        <f>+Q11</f>
      </c>
      <c r="G7" s="38">
        <f>R14</f>
      </c>
      <c r="H7" s="39">
        <f>Q14</f>
      </c>
      <c r="I7" s="40"/>
      <c r="J7" s="41"/>
      <c r="K7" s="38">
        <f>Q16</f>
      </c>
      <c r="L7" s="39">
        <f>R16</f>
      </c>
      <c r="M7" s="38"/>
      <c r="N7" s="39"/>
      <c r="O7" s="29">
        <f>IF(SUM(E7:N7)=0,"",COUNTIF(J5:J8,"3"))</f>
      </c>
      <c r="P7" s="30">
        <f>IF(SUM(F7:O7)=0,"",COUNTIF(I5:I8,"3"))</f>
      </c>
      <c r="Q7" s="31">
        <f>IF(SUM(E7:N7)=0,"",SUM(J5:J8))</f>
      </c>
      <c r="R7" s="32">
        <f>IF(SUM(E7:N7)=0,"",SUM(I5:I8))</f>
      </c>
      <c r="S7" s="619" t="s">
        <v>123</v>
      </c>
      <c r="T7" s="587"/>
      <c r="V7" s="33">
        <f>+W11+W14+V16</f>
        <v>0</v>
      </c>
      <c r="W7" s="34">
        <f>+V11+V14+W16</f>
        <v>0</v>
      </c>
      <c r="X7" s="35">
        <f>+V7-W7</f>
        <v>0</v>
      </c>
    </row>
    <row r="8" spans="2:24" ht="18" customHeight="1" thickBot="1">
      <c r="B8" s="42" t="s">
        <v>13</v>
      </c>
      <c r="C8" s="43" t="s">
        <v>86</v>
      </c>
      <c r="D8" s="44" t="s">
        <v>49</v>
      </c>
      <c r="E8" s="45">
        <f>R13</f>
        <v>0</v>
      </c>
      <c r="F8" s="46">
        <f>Q13</f>
        <v>3</v>
      </c>
      <c r="G8" s="45">
        <f>R12</f>
        <v>0</v>
      </c>
      <c r="H8" s="46">
        <f>Q12</f>
        <v>3</v>
      </c>
      <c r="I8" s="45">
        <f>R16</f>
      </c>
      <c r="J8" s="46">
        <f>Q16</f>
      </c>
      <c r="K8" s="47"/>
      <c r="L8" s="48"/>
      <c r="M8" s="45"/>
      <c r="N8" s="46"/>
      <c r="O8" s="49">
        <f>IF(SUM(E8:N8)=0,"",COUNTIF(L5:L8,"3"))</f>
        <v>0</v>
      </c>
      <c r="P8" s="50">
        <f>IF(SUM(F8:O8)=0,"",COUNTIF(K5:K8,"3"))</f>
        <v>2</v>
      </c>
      <c r="Q8" s="51">
        <f>IF(SUM(E8:N9)=0,"",SUM(L5:L8))</f>
        <v>0</v>
      </c>
      <c r="R8" s="52">
        <f>IF(SUM(E8:N8)=0,"",SUM(K5:K8))</f>
        <v>6</v>
      </c>
      <c r="S8" s="588">
        <v>3</v>
      </c>
      <c r="T8" s="589"/>
      <c r="V8" s="33">
        <f>+W12+W13+W16</f>
        <v>24</v>
      </c>
      <c r="W8" s="34">
        <f>+V12+V13+V16</f>
        <v>67</v>
      </c>
      <c r="X8" s="35">
        <f>+V8-W8</f>
        <v>-43</v>
      </c>
    </row>
    <row r="9" spans="2:25" ht="18" customHeight="1" thickTop="1">
      <c r="B9" s="53"/>
      <c r="C9" s="54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57"/>
      <c r="V9" s="58"/>
      <c r="W9" s="59" t="s">
        <v>29</v>
      </c>
      <c r="X9" s="60">
        <f>SUM(X5:X8)</f>
        <v>0</v>
      </c>
      <c r="Y9" s="59" t="str">
        <f>IF(X9=0,"OK","Virhe")</f>
        <v>OK</v>
      </c>
    </row>
    <row r="10" spans="2:24" ht="18" customHeight="1" thickBot="1">
      <c r="B10" s="61"/>
      <c r="C10" s="62" t="s">
        <v>30</v>
      </c>
      <c r="D10" s="63"/>
      <c r="E10" s="63"/>
      <c r="F10" s="64"/>
      <c r="G10" s="566" t="s">
        <v>31</v>
      </c>
      <c r="H10" s="555"/>
      <c r="I10" s="554" t="s">
        <v>32</v>
      </c>
      <c r="J10" s="610"/>
      <c r="K10" s="554" t="s">
        <v>33</v>
      </c>
      <c r="L10" s="610"/>
      <c r="M10" s="554" t="s">
        <v>34</v>
      </c>
      <c r="N10" s="610"/>
      <c r="O10" s="554" t="s">
        <v>35</v>
      </c>
      <c r="P10" s="610"/>
      <c r="Q10" s="572" t="s">
        <v>36</v>
      </c>
      <c r="R10" s="611"/>
      <c r="T10" s="65"/>
      <c r="V10" s="66" t="s">
        <v>18</v>
      </c>
      <c r="W10" s="67"/>
      <c r="X10" s="21" t="s">
        <v>19</v>
      </c>
    </row>
    <row r="11" spans="2:35" ht="18" customHeight="1">
      <c r="B11" s="68" t="s">
        <v>37</v>
      </c>
      <c r="C11" s="69" t="str">
        <f>IF(C5&gt;"",C5,"")</f>
        <v>Patrik Rissanen</v>
      </c>
      <c r="D11" s="178" t="str">
        <f>IF(C7&gt;"",C7,"")</f>
        <v>Miikka Surakka</v>
      </c>
      <c r="E11" s="55"/>
      <c r="F11" s="71"/>
      <c r="G11" s="608"/>
      <c r="H11" s="609"/>
      <c r="I11" s="603"/>
      <c r="J11" s="604"/>
      <c r="K11" s="603"/>
      <c r="L11" s="604"/>
      <c r="M11" s="603"/>
      <c r="N11" s="604"/>
      <c r="O11" s="605"/>
      <c r="P11" s="606"/>
      <c r="Q11" s="72">
        <f aca="true" t="shared" si="0" ref="Q11:Q16">IF(COUNT(G11:O11)=0,"",COUNTIF(G11:O11,"&gt;=0"))</f>
      </c>
      <c r="R11" s="73">
        <f aca="true" t="shared" si="1" ref="R11:R16">IF(COUNT(G11:O11)=0,"",(IF(LEFT(G11,1)="-",1,0)+IF(LEFT(I11,1)="-",1,0)+IF(LEFT(K11,1)="-",1,0)+IF(LEFT(M11,1)="-",1,0)+IF(LEFT(O11,1)="-",1,0)))</f>
      </c>
      <c r="S11" s="74"/>
      <c r="T11" s="75"/>
      <c r="V11" s="76">
        <f aca="true" t="shared" si="2" ref="V11:W16">+Z11+AB11+AD11+AF11+AH11</f>
        <v>0</v>
      </c>
      <c r="W11" s="77">
        <f t="shared" si="2"/>
        <v>0</v>
      </c>
      <c r="X11" s="78">
        <f aca="true" t="shared" si="3" ref="X11:X16">+V11-W11</f>
        <v>0</v>
      </c>
      <c r="Z11" s="79">
        <f>IF(G11="",0,IF(LEFT(G11,1)="-",ABS(G11),(IF(G11&gt;9,G11+2,11))))</f>
        <v>0</v>
      </c>
      <c r="AA11" s="80">
        <f aca="true" t="shared" si="4" ref="AA11:AA16">IF(G11="",0,IF(LEFT(G11,1)="-",(IF(ABS(G11)&gt;9,(ABS(G11)+2),11)),G11))</f>
        <v>0</v>
      </c>
      <c r="AB11" s="79">
        <f>IF(I11="",0,IF(LEFT(I11,1)="-",ABS(I11),(IF(I11&gt;9,I11+2,11))))</f>
        <v>0</v>
      </c>
      <c r="AC11" s="80">
        <f aca="true" t="shared" si="5" ref="AC11:AC16">IF(I11="",0,IF(LEFT(I11,1)="-",(IF(ABS(I11)&gt;9,(ABS(I11)+2),11)),I11))</f>
        <v>0</v>
      </c>
      <c r="AD11" s="79">
        <f>IF(K11="",0,IF(LEFT(K11,1)="-",ABS(K11),(IF(K11&gt;9,K11+2,11))))</f>
        <v>0</v>
      </c>
      <c r="AE11" s="80">
        <f aca="true" t="shared" si="6" ref="AE11:AE16">IF(K11="",0,IF(LEFT(K11,1)="-",(IF(ABS(K11)&gt;9,(ABS(K11)+2),11)),K11))</f>
        <v>0</v>
      </c>
      <c r="AF11" s="79">
        <f>IF(M11="",0,IF(LEFT(M11,1)="-",ABS(M11),(IF(M11&gt;9,M11+2,11))))</f>
        <v>0</v>
      </c>
      <c r="AG11" s="80">
        <f aca="true" t="shared" si="7" ref="AG11:AG16">IF(M11="",0,IF(LEFT(M11,1)="-",(IF(ABS(M11)&gt;9,(ABS(M11)+2),11)),M11))</f>
        <v>0</v>
      </c>
      <c r="AH11" s="79">
        <f aca="true" t="shared" si="8" ref="AH11:AH16">IF(O11="",0,IF(LEFT(O11,1)="-",ABS(O11),(IF(O11&gt;9,O11+2,11))))</f>
        <v>0</v>
      </c>
      <c r="AI11" s="80">
        <f aca="true" t="shared" si="9" ref="AI11:AI16">IF(O11="",0,IF(LEFT(O11,1)="-",(IF(ABS(O11)&gt;9,(ABS(O11)+2),11)),O11))</f>
        <v>0</v>
      </c>
    </row>
    <row r="12" spans="2:35" ht="18" customHeight="1">
      <c r="B12" s="68" t="s">
        <v>38</v>
      </c>
      <c r="C12" s="69" t="str">
        <f>IF(C6&gt;"",C6,"")</f>
        <v>Tatu Pitkänen</v>
      </c>
      <c r="D12" s="81" t="str">
        <f>IF(C8&gt;"",C8,"")</f>
        <v>Joonas Sopanen</v>
      </c>
      <c r="E12" s="82"/>
      <c r="F12" s="71"/>
      <c r="G12" s="574">
        <v>5</v>
      </c>
      <c r="H12" s="607"/>
      <c r="I12" s="574">
        <v>5</v>
      </c>
      <c r="J12" s="607"/>
      <c r="K12" s="574">
        <v>10</v>
      </c>
      <c r="L12" s="607"/>
      <c r="M12" s="574"/>
      <c r="N12" s="607"/>
      <c r="O12" s="574"/>
      <c r="P12" s="607"/>
      <c r="Q12" s="72">
        <f t="shared" si="0"/>
        <v>3</v>
      </c>
      <c r="R12" s="73">
        <f t="shared" si="1"/>
        <v>0</v>
      </c>
      <c r="S12" s="83"/>
      <c r="T12" s="84"/>
      <c r="V12" s="76">
        <f t="shared" si="2"/>
        <v>34</v>
      </c>
      <c r="W12" s="77">
        <f t="shared" si="2"/>
        <v>20</v>
      </c>
      <c r="X12" s="78">
        <f t="shared" si="3"/>
        <v>14</v>
      </c>
      <c r="Z12" s="85">
        <f>IF(G12="",0,IF(LEFT(G12,1)="-",ABS(G12),(IF(G12&gt;9,G12+2,11))))</f>
        <v>11</v>
      </c>
      <c r="AA12" s="86">
        <f t="shared" si="4"/>
        <v>5</v>
      </c>
      <c r="AB12" s="85">
        <f>IF(I12="",0,IF(LEFT(I12,1)="-",ABS(I12),(IF(I12&gt;9,I12+2,11))))</f>
        <v>11</v>
      </c>
      <c r="AC12" s="86">
        <f t="shared" si="5"/>
        <v>5</v>
      </c>
      <c r="AD12" s="85">
        <f>IF(K12="",0,IF(LEFT(K12,1)="-",ABS(K12),(IF(K12&gt;9,K12+2,11))))</f>
        <v>12</v>
      </c>
      <c r="AE12" s="86">
        <f t="shared" si="6"/>
        <v>10</v>
      </c>
      <c r="AF12" s="85">
        <f>IF(M12="",0,IF(LEFT(M12,1)="-",ABS(M12),(IF(M12&gt;9,M12+2,11))))</f>
        <v>0</v>
      </c>
      <c r="AG12" s="86">
        <f t="shared" si="7"/>
        <v>0</v>
      </c>
      <c r="AH12" s="85">
        <f t="shared" si="8"/>
        <v>0</v>
      </c>
      <c r="AI12" s="86">
        <f t="shared" si="9"/>
        <v>0</v>
      </c>
    </row>
    <row r="13" spans="2:35" ht="18" customHeight="1" thickBot="1">
      <c r="B13" s="68" t="s">
        <v>39</v>
      </c>
      <c r="C13" s="87" t="str">
        <f>IF(C5&gt;"",C5,"")</f>
        <v>Patrik Rissanen</v>
      </c>
      <c r="D13" s="88" t="str">
        <f>IF(C8&gt;"",C8,"")</f>
        <v>Joonas Sopanen</v>
      </c>
      <c r="E13" s="63"/>
      <c r="F13" s="64"/>
      <c r="G13" s="578">
        <v>2</v>
      </c>
      <c r="H13" s="602"/>
      <c r="I13" s="578">
        <v>1</v>
      </c>
      <c r="J13" s="602"/>
      <c r="K13" s="578">
        <v>1</v>
      </c>
      <c r="L13" s="602"/>
      <c r="M13" s="578"/>
      <c r="N13" s="602"/>
      <c r="O13" s="578"/>
      <c r="P13" s="602"/>
      <c r="Q13" s="72">
        <f t="shared" si="0"/>
        <v>3</v>
      </c>
      <c r="R13" s="73">
        <f t="shared" si="1"/>
        <v>0</v>
      </c>
      <c r="S13" s="83"/>
      <c r="T13" s="84"/>
      <c r="V13" s="76">
        <f t="shared" si="2"/>
        <v>33</v>
      </c>
      <c r="W13" s="77">
        <f t="shared" si="2"/>
        <v>4</v>
      </c>
      <c r="X13" s="78">
        <f t="shared" si="3"/>
        <v>29</v>
      </c>
      <c r="Z13" s="85">
        <f aca="true" t="shared" si="10" ref="Z13:AF16">IF(G13="",0,IF(LEFT(G13,1)="-",ABS(G13),(IF(G13&gt;9,G13+2,11))))</f>
        <v>11</v>
      </c>
      <c r="AA13" s="86">
        <f t="shared" si="4"/>
        <v>2</v>
      </c>
      <c r="AB13" s="85">
        <f t="shared" si="10"/>
        <v>11</v>
      </c>
      <c r="AC13" s="86">
        <f t="shared" si="5"/>
        <v>1</v>
      </c>
      <c r="AD13" s="85">
        <f t="shared" si="10"/>
        <v>11</v>
      </c>
      <c r="AE13" s="86">
        <f t="shared" si="6"/>
        <v>1</v>
      </c>
      <c r="AF13" s="85">
        <f t="shared" si="10"/>
        <v>0</v>
      </c>
      <c r="AG13" s="86">
        <f t="shared" si="7"/>
        <v>0</v>
      </c>
      <c r="AH13" s="85">
        <f t="shared" si="8"/>
        <v>0</v>
      </c>
      <c r="AI13" s="86">
        <f t="shared" si="9"/>
        <v>0</v>
      </c>
    </row>
    <row r="14" spans="2:35" ht="18" customHeight="1">
      <c r="B14" s="68" t="s">
        <v>40</v>
      </c>
      <c r="C14" s="69" t="str">
        <f>IF(C6&gt;"",C6,"")</f>
        <v>Tatu Pitkänen</v>
      </c>
      <c r="D14" s="177" t="str">
        <f>IF(C7&gt;"",C7,"")</f>
        <v>Miikka Surakka</v>
      </c>
      <c r="E14" s="55"/>
      <c r="F14" s="71"/>
      <c r="G14" s="603"/>
      <c r="H14" s="604"/>
      <c r="I14" s="603"/>
      <c r="J14" s="604"/>
      <c r="K14" s="603"/>
      <c r="L14" s="604"/>
      <c r="M14" s="603"/>
      <c r="N14" s="604"/>
      <c r="O14" s="603"/>
      <c r="P14" s="604"/>
      <c r="Q14" s="72">
        <f t="shared" si="0"/>
      </c>
      <c r="R14" s="73">
        <f t="shared" si="1"/>
      </c>
      <c r="S14" s="83"/>
      <c r="T14" s="84"/>
      <c r="V14" s="76">
        <f t="shared" si="2"/>
        <v>0</v>
      </c>
      <c r="W14" s="77">
        <f t="shared" si="2"/>
        <v>0</v>
      </c>
      <c r="X14" s="78">
        <f t="shared" si="3"/>
        <v>0</v>
      </c>
      <c r="Z14" s="85">
        <f t="shared" si="10"/>
        <v>0</v>
      </c>
      <c r="AA14" s="86">
        <f t="shared" si="4"/>
        <v>0</v>
      </c>
      <c r="AB14" s="85">
        <f t="shared" si="10"/>
        <v>0</v>
      </c>
      <c r="AC14" s="86">
        <f t="shared" si="5"/>
        <v>0</v>
      </c>
      <c r="AD14" s="85">
        <f t="shared" si="10"/>
        <v>0</v>
      </c>
      <c r="AE14" s="86">
        <f t="shared" si="6"/>
        <v>0</v>
      </c>
      <c r="AF14" s="85">
        <f t="shared" si="10"/>
        <v>0</v>
      </c>
      <c r="AG14" s="86">
        <f t="shared" si="7"/>
        <v>0</v>
      </c>
      <c r="AH14" s="85">
        <f t="shared" si="8"/>
        <v>0</v>
      </c>
      <c r="AI14" s="86">
        <f t="shared" si="9"/>
        <v>0</v>
      </c>
    </row>
    <row r="15" spans="2:35" ht="18" customHeight="1">
      <c r="B15" s="68" t="s">
        <v>41</v>
      </c>
      <c r="C15" s="69" t="str">
        <f>IF(C5&gt;"",C5,"")</f>
        <v>Patrik Rissanen</v>
      </c>
      <c r="D15" s="81" t="str">
        <f>IF(C6&gt;"",C6,"")</f>
        <v>Tatu Pitkänen</v>
      </c>
      <c r="E15" s="82"/>
      <c r="F15" s="71"/>
      <c r="G15" s="574">
        <v>8</v>
      </c>
      <c r="H15" s="607"/>
      <c r="I15" s="574">
        <v>1</v>
      </c>
      <c r="J15" s="607"/>
      <c r="K15" s="583">
        <v>9</v>
      </c>
      <c r="L15" s="618"/>
      <c r="M15" s="574"/>
      <c r="N15" s="607"/>
      <c r="O15" s="574"/>
      <c r="P15" s="607"/>
      <c r="Q15" s="72">
        <f t="shared" si="0"/>
        <v>3</v>
      </c>
      <c r="R15" s="73">
        <f t="shared" si="1"/>
        <v>0</v>
      </c>
      <c r="S15" s="83"/>
      <c r="T15" s="84"/>
      <c r="V15" s="76">
        <f t="shared" si="2"/>
        <v>33</v>
      </c>
      <c r="W15" s="77">
        <f t="shared" si="2"/>
        <v>18</v>
      </c>
      <c r="X15" s="78">
        <f t="shared" si="3"/>
        <v>15</v>
      </c>
      <c r="Z15" s="85">
        <f t="shared" si="10"/>
        <v>11</v>
      </c>
      <c r="AA15" s="86">
        <f t="shared" si="4"/>
        <v>8</v>
      </c>
      <c r="AB15" s="85">
        <f t="shared" si="10"/>
        <v>11</v>
      </c>
      <c r="AC15" s="86">
        <f t="shared" si="5"/>
        <v>1</v>
      </c>
      <c r="AD15" s="85">
        <f t="shared" si="10"/>
        <v>11</v>
      </c>
      <c r="AE15" s="86">
        <f t="shared" si="6"/>
        <v>9</v>
      </c>
      <c r="AF15" s="85">
        <f t="shared" si="10"/>
        <v>0</v>
      </c>
      <c r="AG15" s="86">
        <f t="shared" si="7"/>
        <v>0</v>
      </c>
      <c r="AH15" s="85">
        <f t="shared" si="8"/>
        <v>0</v>
      </c>
      <c r="AI15" s="86">
        <f t="shared" si="9"/>
        <v>0</v>
      </c>
    </row>
    <row r="16" spans="2:35" ht="18" customHeight="1" thickBot="1">
      <c r="B16" s="89" t="s">
        <v>42</v>
      </c>
      <c r="C16" s="179" t="str">
        <f>IF(C7&gt;"",C7,"")</f>
        <v>Miikka Surakka</v>
      </c>
      <c r="D16" s="91" t="str">
        <f>IF(C8&gt;"",C8,"")</f>
        <v>Joonas Sopanen</v>
      </c>
      <c r="E16" s="92"/>
      <c r="F16" s="93"/>
      <c r="G16" s="576"/>
      <c r="H16" s="597"/>
      <c r="I16" s="576"/>
      <c r="J16" s="597"/>
      <c r="K16" s="576"/>
      <c r="L16" s="597"/>
      <c r="M16" s="576"/>
      <c r="N16" s="597"/>
      <c r="O16" s="576"/>
      <c r="P16" s="597"/>
      <c r="Q16" s="94">
        <f t="shared" si="0"/>
      </c>
      <c r="R16" s="95">
        <f t="shared" si="1"/>
      </c>
      <c r="S16" s="96"/>
      <c r="T16" s="97"/>
      <c r="V16" s="76">
        <f t="shared" si="2"/>
        <v>0</v>
      </c>
      <c r="W16" s="77">
        <f t="shared" si="2"/>
        <v>0</v>
      </c>
      <c r="X16" s="78">
        <f t="shared" si="3"/>
        <v>0</v>
      </c>
      <c r="Z16" s="98">
        <f t="shared" si="10"/>
        <v>0</v>
      </c>
      <c r="AA16" s="99">
        <f t="shared" si="4"/>
        <v>0</v>
      </c>
      <c r="AB16" s="98">
        <f t="shared" si="10"/>
        <v>0</v>
      </c>
      <c r="AC16" s="99">
        <f t="shared" si="5"/>
        <v>0</v>
      </c>
      <c r="AD16" s="98">
        <f t="shared" si="10"/>
        <v>0</v>
      </c>
      <c r="AE16" s="99">
        <f t="shared" si="6"/>
        <v>0</v>
      </c>
      <c r="AF16" s="98">
        <f t="shared" si="10"/>
        <v>0</v>
      </c>
      <c r="AG16" s="99">
        <f t="shared" si="7"/>
        <v>0</v>
      </c>
      <c r="AH16" s="98">
        <f t="shared" si="8"/>
        <v>0</v>
      </c>
      <c r="AI16" s="99">
        <f t="shared" si="9"/>
        <v>0</v>
      </c>
    </row>
    <row r="17" ht="25.5" customHeight="1" thickBot="1" thickTop="1"/>
    <row r="18" spans="2:20" ht="16.5" thickTop="1">
      <c r="B18" s="1"/>
      <c r="C18" s="2" t="s">
        <v>0</v>
      </c>
      <c r="D18" s="3"/>
      <c r="E18" s="3"/>
      <c r="F18" s="3"/>
      <c r="G18" s="4"/>
      <c r="H18" s="3"/>
      <c r="I18" s="5" t="s">
        <v>1</v>
      </c>
      <c r="J18" s="6"/>
      <c r="K18" s="556" t="s">
        <v>87</v>
      </c>
      <c r="L18" s="556"/>
      <c r="M18" s="556"/>
      <c r="N18" s="613"/>
      <c r="O18" s="559" t="s">
        <v>3</v>
      </c>
      <c r="P18" s="614"/>
      <c r="Q18" s="614"/>
      <c r="R18" s="594">
        <v>2</v>
      </c>
      <c r="S18" s="594"/>
      <c r="T18" s="615"/>
    </row>
    <row r="19" spans="2:20" ht="16.5" thickBot="1">
      <c r="B19" s="7"/>
      <c r="C19" s="8" t="s">
        <v>4</v>
      </c>
      <c r="D19" s="9" t="s">
        <v>5</v>
      </c>
      <c r="E19" s="551">
        <v>2</v>
      </c>
      <c r="F19" s="551"/>
      <c r="G19" s="616"/>
      <c r="H19" s="552" t="s">
        <v>6</v>
      </c>
      <c r="I19" s="617"/>
      <c r="J19" s="617"/>
      <c r="K19" s="568">
        <v>40615</v>
      </c>
      <c r="L19" s="568"/>
      <c r="M19" s="568"/>
      <c r="N19" s="569"/>
      <c r="O19" s="10" t="s">
        <v>7</v>
      </c>
      <c r="P19" s="11"/>
      <c r="Q19" s="11"/>
      <c r="R19" s="545" t="s">
        <v>122</v>
      </c>
      <c r="S19" s="545"/>
      <c r="T19" s="546"/>
    </row>
    <row r="20" spans="2:24" ht="15.75" thickTop="1">
      <c r="B20" s="12"/>
      <c r="C20" s="13" t="s">
        <v>8</v>
      </c>
      <c r="D20" s="14" t="s">
        <v>9</v>
      </c>
      <c r="E20" s="590" t="s">
        <v>10</v>
      </c>
      <c r="F20" s="612"/>
      <c r="G20" s="590" t="s">
        <v>11</v>
      </c>
      <c r="H20" s="612"/>
      <c r="I20" s="590" t="s">
        <v>12</v>
      </c>
      <c r="J20" s="612"/>
      <c r="K20" s="590" t="s">
        <v>13</v>
      </c>
      <c r="L20" s="612"/>
      <c r="M20" s="590"/>
      <c r="N20" s="612"/>
      <c r="O20" s="15" t="s">
        <v>14</v>
      </c>
      <c r="P20" s="16" t="s">
        <v>15</v>
      </c>
      <c r="Q20" s="17" t="s">
        <v>16</v>
      </c>
      <c r="R20" s="18"/>
      <c r="S20" s="592" t="s">
        <v>17</v>
      </c>
      <c r="T20" s="593"/>
      <c r="V20" s="19" t="s">
        <v>18</v>
      </c>
      <c r="W20" s="20"/>
      <c r="X20" s="21" t="s">
        <v>19</v>
      </c>
    </row>
    <row r="21" spans="2:24" ht="18" customHeight="1">
      <c r="B21" s="22" t="s">
        <v>10</v>
      </c>
      <c r="C21" s="23" t="s">
        <v>60</v>
      </c>
      <c r="D21" s="24" t="s">
        <v>61</v>
      </c>
      <c r="E21" s="25"/>
      <c r="F21" s="26"/>
      <c r="G21" s="27">
        <f>+Q31</f>
        <v>3</v>
      </c>
      <c r="H21" s="28">
        <f>+R31</f>
        <v>0</v>
      </c>
      <c r="I21" s="27">
        <f>Q27</f>
        <v>3</v>
      </c>
      <c r="J21" s="28">
        <f>R27</f>
        <v>0</v>
      </c>
      <c r="K21" s="27">
        <f>Q29</f>
        <v>3</v>
      </c>
      <c r="L21" s="28">
        <f>R29</f>
        <v>0</v>
      </c>
      <c r="M21" s="27"/>
      <c r="N21" s="28"/>
      <c r="O21" s="29">
        <f>IF(SUM(E21:N21)=0,"",COUNTIF(F21:F24,"3"))</f>
        <v>3</v>
      </c>
      <c r="P21" s="30">
        <f>IF(SUM(F21:O21)=0,"",COUNTIF(E21:E24,"3"))</f>
        <v>0</v>
      </c>
      <c r="Q21" s="31">
        <f>IF(SUM(E21:N21)=0,"",SUM(F21:F24))</f>
        <v>9</v>
      </c>
      <c r="R21" s="32">
        <f>IF(SUM(E21:N21)=0,"",SUM(E21:E24))</f>
        <v>0</v>
      </c>
      <c r="S21" s="586">
        <v>1</v>
      </c>
      <c r="T21" s="587"/>
      <c r="V21" s="33">
        <f>+V27+V29+V31</f>
        <v>104</v>
      </c>
      <c r="W21" s="34">
        <f>+W27+W29+W31</f>
        <v>47</v>
      </c>
      <c r="X21" s="35">
        <f>+V21-W21</f>
        <v>57</v>
      </c>
    </row>
    <row r="22" spans="2:24" ht="18" customHeight="1">
      <c r="B22" s="36" t="s">
        <v>11</v>
      </c>
      <c r="C22" s="23" t="s">
        <v>63</v>
      </c>
      <c r="D22" s="37" t="s">
        <v>49</v>
      </c>
      <c r="E22" s="38">
        <f>+R31</f>
        <v>0</v>
      </c>
      <c r="F22" s="39">
        <f>+Q31</f>
        <v>3</v>
      </c>
      <c r="G22" s="40"/>
      <c r="H22" s="41"/>
      <c r="I22" s="38">
        <f>Q30</f>
        <v>3</v>
      </c>
      <c r="J22" s="39">
        <f>R30</f>
        <v>0</v>
      </c>
      <c r="K22" s="38">
        <f>Q28</f>
        <v>3</v>
      </c>
      <c r="L22" s="39">
        <f>R28</f>
        <v>0</v>
      </c>
      <c r="M22" s="38"/>
      <c r="N22" s="39"/>
      <c r="O22" s="29">
        <f>IF(SUM(E22:N22)=0,"",COUNTIF(H21:H24,"3"))</f>
        <v>2</v>
      </c>
      <c r="P22" s="30">
        <f>IF(SUM(F22:O22)=0,"",COUNTIF(G21:G24,"3"))</f>
        <v>1</v>
      </c>
      <c r="Q22" s="31">
        <f>IF(SUM(E22:N22)=0,"",SUM(H21:H24))</f>
        <v>6</v>
      </c>
      <c r="R22" s="32">
        <f>IF(SUM(E22:N22)=0,"",SUM(G21:G24))</f>
        <v>3</v>
      </c>
      <c r="S22" s="586">
        <v>2</v>
      </c>
      <c r="T22" s="587"/>
      <c r="V22" s="33">
        <f>+V28+V30+W31</f>
        <v>95</v>
      </c>
      <c r="W22" s="34">
        <f>+W28+W30+V31</f>
        <v>66</v>
      </c>
      <c r="X22" s="35">
        <f>+V22-W22</f>
        <v>29</v>
      </c>
    </row>
    <row r="23" spans="2:24" ht="18" customHeight="1">
      <c r="B23" s="36" t="s">
        <v>12</v>
      </c>
      <c r="C23" s="23" t="s">
        <v>93</v>
      </c>
      <c r="D23" s="37" t="s">
        <v>47</v>
      </c>
      <c r="E23" s="38">
        <f>+R27</f>
        <v>0</v>
      </c>
      <c r="F23" s="39">
        <f>+Q27</f>
        <v>3</v>
      </c>
      <c r="G23" s="38">
        <f>R30</f>
        <v>0</v>
      </c>
      <c r="H23" s="39">
        <f>Q30</f>
        <v>3</v>
      </c>
      <c r="I23" s="40"/>
      <c r="J23" s="41"/>
      <c r="K23" s="38">
        <f>Q32</f>
        <v>3</v>
      </c>
      <c r="L23" s="39">
        <f>R32</f>
        <v>0</v>
      </c>
      <c r="M23" s="38"/>
      <c r="N23" s="39"/>
      <c r="O23" s="29">
        <f>IF(SUM(E23:N23)=0,"",COUNTIF(J21:J24,"3"))</f>
        <v>1</v>
      </c>
      <c r="P23" s="30">
        <f>IF(SUM(F23:O23)=0,"",COUNTIF(I21:I24,"3"))</f>
        <v>2</v>
      </c>
      <c r="Q23" s="31">
        <f>IF(SUM(E23:N23)=0,"",SUM(J21:J24))</f>
        <v>3</v>
      </c>
      <c r="R23" s="32">
        <f>IF(SUM(E23:N23)=0,"",SUM(I21:I24))</f>
        <v>6</v>
      </c>
      <c r="S23" s="586">
        <v>3</v>
      </c>
      <c r="T23" s="587"/>
      <c r="V23" s="33">
        <f>+W27+W30+V32</f>
        <v>63</v>
      </c>
      <c r="W23" s="34">
        <f>+V27+V30+W32</f>
        <v>73</v>
      </c>
      <c r="X23" s="35">
        <f>+V23-W23</f>
        <v>-10</v>
      </c>
    </row>
    <row r="24" spans="2:24" ht="18" customHeight="1" thickBot="1">
      <c r="B24" s="42" t="s">
        <v>13</v>
      </c>
      <c r="C24" s="43" t="s">
        <v>91</v>
      </c>
      <c r="D24" s="44" t="s">
        <v>49</v>
      </c>
      <c r="E24" s="45">
        <f>R29</f>
        <v>0</v>
      </c>
      <c r="F24" s="46">
        <f>Q29</f>
        <v>3</v>
      </c>
      <c r="G24" s="45">
        <f>R28</f>
        <v>0</v>
      </c>
      <c r="H24" s="46">
        <f>Q28</f>
        <v>3</v>
      </c>
      <c r="I24" s="45">
        <f>R32</f>
        <v>0</v>
      </c>
      <c r="J24" s="46">
        <f>Q32</f>
        <v>3</v>
      </c>
      <c r="K24" s="47"/>
      <c r="L24" s="48"/>
      <c r="M24" s="45"/>
      <c r="N24" s="46"/>
      <c r="O24" s="49">
        <f>IF(SUM(E24:N24)=0,"",COUNTIF(L21:L24,"3"))</f>
        <v>0</v>
      </c>
      <c r="P24" s="50">
        <f>IF(SUM(F24:O24)=0,"",COUNTIF(K21:K24,"3"))</f>
        <v>3</v>
      </c>
      <c r="Q24" s="51">
        <f>IF(SUM(E24:N25)=0,"",SUM(L21:L24))</f>
        <v>0</v>
      </c>
      <c r="R24" s="52">
        <f>IF(SUM(E24:N24)=0,"",SUM(K21:K24))</f>
        <v>9</v>
      </c>
      <c r="S24" s="588">
        <v>4</v>
      </c>
      <c r="T24" s="589"/>
      <c r="V24" s="33">
        <f>+W28+W29+W32</f>
        <v>23</v>
      </c>
      <c r="W24" s="34">
        <f>+V28+V29+V32</f>
        <v>99</v>
      </c>
      <c r="X24" s="35">
        <f>+V24-W24</f>
        <v>-76</v>
      </c>
    </row>
    <row r="25" spans="2:25" ht="18" customHeight="1" thickTop="1">
      <c r="B25" s="53"/>
      <c r="C25" s="54" t="s">
        <v>28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57"/>
      <c r="V25" s="58"/>
      <c r="W25" s="59" t="s">
        <v>29</v>
      </c>
      <c r="X25" s="60">
        <f>SUM(X21:X24)</f>
        <v>0</v>
      </c>
      <c r="Y25" s="59" t="str">
        <f>IF(X25=0,"OK","Virhe")</f>
        <v>OK</v>
      </c>
    </row>
    <row r="26" spans="2:24" ht="18" customHeight="1" thickBot="1">
      <c r="B26" s="61"/>
      <c r="C26" s="62" t="s">
        <v>30</v>
      </c>
      <c r="D26" s="63"/>
      <c r="E26" s="63"/>
      <c r="F26" s="64"/>
      <c r="G26" s="566" t="s">
        <v>31</v>
      </c>
      <c r="H26" s="555"/>
      <c r="I26" s="554" t="s">
        <v>32</v>
      </c>
      <c r="J26" s="610"/>
      <c r="K26" s="554" t="s">
        <v>33</v>
      </c>
      <c r="L26" s="610"/>
      <c r="M26" s="554" t="s">
        <v>34</v>
      </c>
      <c r="N26" s="610"/>
      <c r="O26" s="554" t="s">
        <v>35</v>
      </c>
      <c r="P26" s="610"/>
      <c r="Q26" s="572" t="s">
        <v>36</v>
      </c>
      <c r="R26" s="611"/>
      <c r="T26" s="65"/>
      <c r="V26" s="66" t="s">
        <v>18</v>
      </c>
      <c r="W26" s="67"/>
      <c r="X26" s="21" t="s">
        <v>19</v>
      </c>
    </row>
    <row r="27" spans="2:35" ht="18" customHeight="1">
      <c r="B27" s="68" t="s">
        <v>37</v>
      </c>
      <c r="C27" s="69" t="str">
        <f>IF(C21&gt;"",C21,"")</f>
        <v>Jan Nyberg</v>
      </c>
      <c r="D27" s="70" t="str">
        <f>IF(C23&gt;"",C23,"")</f>
        <v>Max Lotto</v>
      </c>
      <c r="E27" s="55"/>
      <c r="F27" s="71"/>
      <c r="G27" s="608">
        <v>5</v>
      </c>
      <c r="H27" s="609"/>
      <c r="I27" s="603">
        <v>1</v>
      </c>
      <c r="J27" s="604"/>
      <c r="K27" s="603">
        <v>5</v>
      </c>
      <c r="L27" s="604"/>
      <c r="M27" s="603"/>
      <c r="N27" s="604"/>
      <c r="O27" s="605"/>
      <c r="P27" s="606"/>
      <c r="Q27" s="72">
        <f aca="true" t="shared" si="11" ref="Q27:Q32">IF(COUNT(G27:O27)=0,"",COUNTIF(G27:O27,"&gt;=0"))</f>
        <v>3</v>
      </c>
      <c r="R27" s="73">
        <f aca="true" t="shared" si="12" ref="R27:R32">IF(COUNT(G27:O27)=0,"",(IF(LEFT(G27,1)="-",1,0)+IF(LEFT(I27,1)="-",1,0)+IF(LEFT(K27,1)="-",1,0)+IF(LEFT(M27,1)="-",1,0)+IF(LEFT(O27,1)="-",1,0)))</f>
        <v>0</v>
      </c>
      <c r="S27" s="74"/>
      <c r="T27" s="75"/>
      <c r="V27" s="76">
        <f aca="true" t="shared" si="13" ref="V27:W32">+Z27+AB27+AD27+AF27+AH27</f>
        <v>33</v>
      </c>
      <c r="W27" s="77">
        <f t="shared" si="13"/>
        <v>11</v>
      </c>
      <c r="X27" s="78">
        <f aca="true" t="shared" si="14" ref="X27:X32">+V27-W27</f>
        <v>22</v>
      </c>
      <c r="Z27" s="79">
        <f>IF(G27="",0,IF(LEFT(G27,1)="-",ABS(G27),(IF(G27&gt;9,G27+2,11))))</f>
        <v>11</v>
      </c>
      <c r="AA27" s="80">
        <f aca="true" t="shared" si="15" ref="AA27:AA32">IF(G27="",0,IF(LEFT(G27,1)="-",(IF(ABS(G27)&gt;9,(ABS(G27)+2),11)),G27))</f>
        <v>5</v>
      </c>
      <c r="AB27" s="79">
        <f>IF(I27="",0,IF(LEFT(I27,1)="-",ABS(I27),(IF(I27&gt;9,I27+2,11))))</f>
        <v>11</v>
      </c>
      <c r="AC27" s="80">
        <f aca="true" t="shared" si="16" ref="AC27:AC32">IF(I27="",0,IF(LEFT(I27,1)="-",(IF(ABS(I27)&gt;9,(ABS(I27)+2),11)),I27))</f>
        <v>1</v>
      </c>
      <c r="AD27" s="79">
        <f>IF(K27="",0,IF(LEFT(K27,1)="-",ABS(K27),(IF(K27&gt;9,K27+2,11))))</f>
        <v>11</v>
      </c>
      <c r="AE27" s="80">
        <f aca="true" t="shared" si="17" ref="AE27:AE32">IF(K27="",0,IF(LEFT(K27,1)="-",(IF(ABS(K27)&gt;9,(ABS(K27)+2),11)),K27))</f>
        <v>5</v>
      </c>
      <c r="AF27" s="79">
        <f>IF(M27="",0,IF(LEFT(M27,1)="-",ABS(M27),(IF(M27&gt;9,M27+2,11))))</f>
        <v>0</v>
      </c>
      <c r="AG27" s="80">
        <f aca="true" t="shared" si="18" ref="AG27:AG32">IF(M27="",0,IF(LEFT(M27,1)="-",(IF(ABS(M27)&gt;9,(ABS(M27)+2),11)),M27))</f>
        <v>0</v>
      </c>
      <c r="AH27" s="79">
        <f aca="true" t="shared" si="19" ref="AH27:AH32">IF(O27="",0,IF(LEFT(O27,1)="-",ABS(O27),(IF(O27&gt;9,O27+2,11))))</f>
        <v>0</v>
      </c>
      <c r="AI27" s="80">
        <f aca="true" t="shared" si="20" ref="AI27:AI32">IF(O27="",0,IF(LEFT(O27,1)="-",(IF(ABS(O27)&gt;9,(ABS(O27)+2),11)),O27))</f>
        <v>0</v>
      </c>
    </row>
    <row r="28" spans="2:35" ht="18" customHeight="1">
      <c r="B28" s="68" t="s">
        <v>38</v>
      </c>
      <c r="C28" s="69" t="str">
        <f>IF(C22&gt;"",C22,"")</f>
        <v>Jimi Miettinen</v>
      </c>
      <c r="D28" s="81" t="str">
        <f>IF(C24&gt;"",C24,"")</f>
        <v>Eero Koivistoinen</v>
      </c>
      <c r="E28" s="82"/>
      <c r="F28" s="71"/>
      <c r="G28" s="574">
        <v>5</v>
      </c>
      <c r="H28" s="607"/>
      <c r="I28" s="574">
        <v>2</v>
      </c>
      <c r="J28" s="607"/>
      <c r="K28" s="574">
        <v>2</v>
      </c>
      <c r="L28" s="607"/>
      <c r="M28" s="574"/>
      <c r="N28" s="607"/>
      <c r="O28" s="574"/>
      <c r="P28" s="607"/>
      <c r="Q28" s="72">
        <f t="shared" si="11"/>
        <v>3</v>
      </c>
      <c r="R28" s="73">
        <f t="shared" si="12"/>
        <v>0</v>
      </c>
      <c r="S28" s="83"/>
      <c r="T28" s="84"/>
      <c r="V28" s="76">
        <f t="shared" si="13"/>
        <v>33</v>
      </c>
      <c r="W28" s="77">
        <f t="shared" si="13"/>
        <v>9</v>
      </c>
      <c r="X28" s="78">
        <f t="shared" si="14"/>
        <v>24</v>
      </c>
      <c r="Z28" s="85">
        <f>IF(G28="",0,IF(LEFT(G28,1)="-",ABS(G28),(IF(G28&gt;9,G28+2,11))))</f>
        <v>11</v>
      </c>
      <c r="AA28" s="86">
        <f t="shared" si="15"/>
        <v>5</v>
      </c>
      <c r="AB28" s="85">
        <f>IF(I28="",0,IF(LEFT(I28,1)="-",ABS(I28),(IF(I28&gt;9,I28+2,11))))</f>
        <v>11</v>
      </c>
      <c r="AC28" s="86">
        <f t="shared" si="16"/>
        <v>2</v>
      </c>
      <c r="AD28" s="85">
        <f>IF(K28="",0,IF(LEFT(K28,1)="-",ABS(K28),(IF(K28&gt;9,K28+2,11))))</f>
        <v>11</v>
      </c>
      <c r="AE28" s="86">
        <f t="shared" si="17"/>
        <v>2</v>
      </c>
      <c r="AF28" s="85">
        <f>IF(M28="",0,IF(LEFT(M28,1)="-",ABS(M28),(IF(M28&gt;9,M28+2,11))))</f>
        <v>0</v>
      </c>
      <c r="AG28" s="86">
        <f t="shared" si="18"/>
        <v>0</v>
      </c>
      <c r="AH28" s="85">
        <f t="shared" si="19"/>
        <v>0</v>
      </c>
      <c r="AI28" s="86">
        <f t="shared" si="20"/>
        <v>0</v>
      </c>
    </row>
    <row r="29" spans="2:35" ht="18" customHeight="1" thickBot="1">
      <c r="B29" s="68" t="s">
        <v>39</v>
      </c>
      <c r="C29" s="87" t="str">
        <f>IF(C21&gt;"",C21,"")</f>
        <v>Jan Nyberg</v>
      </c>
      <c r="D29" s="88" t="str">
        <f>IF(C24&gt;"",C24,"")</f>
        <v>Eero Koivistoinen</v>
      </c>
      <c r="E29" s="63"/>
      <c r="F29" s="64"/>
      <c r="G29" s="578">
        <v>2</v>
      </c>
      <c r="H29" s="602"/>
      <c r="I29" s="578">
        <v>2</v>
      </c>
      <c r="J29" s="602"/>
      <c r="K29" s="578">
        <v>3</v>
      </c>
      <c r="L29" s="602"/>
      <c r="M29" s="578"/>
      <c r="N29" s="602"/>
      <c r="O29" s="578"/>
      <c r="P29" s="602"/>
      <c r="Q29" s="72">
        <f t="shared" si="11"/>
        <v>3</v>
      </c>
      <c r="R29" s="73">
        <f t="shared" si="12"/>
        <v>0</v>
      </c>
      <c r="S29" s="83"/>
      <c r="T29" s="84"/>
      <c r="V29" s="76">
        <f t="shared" si="13"/>
        <v>33</v>
      </c>
      <c r="W29" s="77">
        <f t="shared" si="13"/>
        <v>7</v>
      </c>
      <c r="X29" s="78">
        <f t="shared" si="14"/>
        <v>26</v>
      </c>
      <c r="Z29" s="85">
        <f aca="true" t="shared" si="21" ref="Z29:AF32">IF(G29="",0,IF(LEFT(G29,1)="-",ABS(G29),(IF(G29&gt;9,G29+2,11))))</f>
        <v>11</v>
      </c>
      <c r="AA29" s="86">
        <f t="shared" si="15"/>
        <v>2</v>
      </c>
      <c r="AB29" s="85">
        <f t="shared" si="21"/>
        <v>11</v>
      </c>
      <c r="AC29" s="86">
        <f t="shared" si="16"/>
        <v>2</v>
      </c>
      <c r="AD29" s="85">
        <f t="shared" si="21"/>
        <v>11</v>
      </c>
      <c r="AE29" s="86">
        <f t="shared" si="17"/>
        <v>3</v>
      </c>
      <c r="AF29" s="85">
        <f t="shared" si="21"/>
        <v>0</v>
      </c>
      <c r="AG29" s="86">
        <f t="shared" si="18"/>
        <v>0</v>
      </c>
      <c r="AH29" s="85">
        <f t="shared" si="19"/>
        <v>0</v>
      </c>
      <c r="AI29" s="86">
        <f t="shared" si="20"/>
        <v>0</v>
      </c>
    </row>
    <row r="30" spans="2:35" ht="18" customHeight="1">
      <c r="B30" s="68" t="s">
        <v>40</v>
      </c>
      <c r="C30" s="69" t="str">
        <f>IF(C22&gt;"",C22,"")</f>
        <v>Jimi Miettinen</v>
      </c>
      <c r="D30" s="81" t="str">
        <f>IF(C23&gt;"",C23,"")</f>
        <v>Max Lotto</v>
      </c>
      <c r="E30" s="55"/>
      <c r="F30" s="71"/>
      <c r="G30" s="603">
        <v>8</v>
      </c>
      <c r="H30" s="604"/>
      <c r="I30" s="603">
        <v>7</v>
      </c>
      <c r="J30" s="604"/>
      <c r="K30" s="603">
        <v>4</v>
      </c>
      <c r="L30" s="604"/>
      <c r="M30" s="603"/>
      <c r="N30" s="604"/>
      <c r="O30" s="603"/>
      <c r="P30" s="604"/>
      <c r="Q30" s="72">
        <f t="shared" si="11"/>
        <v>3</v>
      </c>
      <c r="R30" s="73">
        <f t="shared" si="12"/>
        <v>0</v>
      </c>
      <c r="S30" s="83"/>
      <c r="T30" s="84"/>
      <c r="V30" s="76">
        <f t="shared" si="13"/>
        <v>33</v>
      </c>
      <c r="W30" s="77">
        <f t="shared" si="13"/>
        <v>19</v>
      </c>
      <c r="X30" s="78">
        <f t="shared" si="14"/>
        <v>14</v>
      </c>
      <c r="Z30" s="85">
        <f t="shared" si="21"/>
        <v>11</v>
      </c>
      <c r="AA30" s="86">
        <f t="shared" si="15"/>
        <v>8</v>
      </c>
      <c r="AB30" s="85">
        <f t="shared" si="21"/>
        <v>11</v>
      </c>
      <c r="AC30" s="86">
        <f t="shared" si="16"/>
        <v>7</v>
      </c>
      <c r="AD30" s="85">
        <f t="shared" si="21"/>
        <v>11</v>
      </c>
      <c r="AE30" s="86">
        <f t="shared" si="17"/>
        <v>4</v>
      </c>
      <c r="AF30" s="85">
        <f t="shared" si="21"/>
        <v>0</v>
      </c>
      <c r="AG30" s="86">
        <f t="shared" si="18"/>
        <v>0</v>
      </c>
      <c r="AH30" s="85">
        <f t="shared" si="19"/>
        <v>0</v>
      </c>
      <c r="AI30" s="86">
        <f t="shared" si="20"/>
        <v>0</v>
      </c>
    </row>
    <row r="31" spans="2:35" ht="18" customHeight="1">
      <c r="B31" s="68" t="s">
        <v>41</v>
      </c>
      <c r="C31" s="69" t="str">
        <f>IF(C21&gt;"",C21,"")</f>
        <v>Jan Nyberg</v>
      </c>
      <c r="D31" s="81" t="str">
        <f>IF(C22&gt;"",C22,"")</f>
        <v>Jimi Miettinen</v>
      </c>
      <c r="E31" s="82"/>
      <c r="F31" s="71"/>
      <c r="G31" s="574">
        <v>6</v>
      </c>
      <c r="H31" s="607"/>
      <c r="I31" s="574">
        <v>13</v>
      </c>
      <c r="J31" s="607"/>
      <c r="K31" s="583">
        <v>10</v>
      </c>
      <c r="L31" s="618"/>
      <c r="M31" s="574"/>
      <c r="N31" s="607"/>
      <c r="O31" s="574"/>
      <c r="P31" s="607"/>
      <c r="Q31" s="72">
        <f t="shared" si="11"/>
        <v>3</v>
      </c>
      <c r="R31" s="73">
        <f t="shared" si="12"/>
        <v>0</v>
      </c>
      <c r="S31" s="83"/>
      <c r="T31" s="84"/>
      <c r="V31" s="76">
        <f t="shared" si="13"/>
        <v>38</v>
      </c>
      <c r="W31" s="77">
        <f t="shared" si="13"/>
        <v>29</v>
      </c>
      <c r="X31" s="78">
        <f t="shared" si="14"/>
        <v>9</v>
      </c>
      <c r="Z31" s="85">
        <f t="shared" si="21"/>
        <v>11</v>
      </c>
      <c r="AA31" s="86">
        <f t="shared" si="15"/>
        <v>6</v>
      </c>
      <c r="AB31" s="85">
        <f t="shared" si="21"/>
        <v>15</v>
      </c>
      <c r="AC31" s="86">
        <f t="shared" si="16"/>
        <v>13</v>
      </c>
      <c r="AD31" s="85">
        <f t="shared" si="21"/>
        <v>12</v>
      </c>
      <c r="AE31" s="86">
        <f t="shared" si="17"/>
        <v>10</v>
      </c>
      <c r="AF31" s="85">
        <f t="shared" si="21"/>
        <v>0</v>
      </c>
      <c r="AG31" s="86">
        <f t="shared" si="18"/>
        <v>0</v>
      </c>
      <c r="AH31" s="85">
        <f t="shared" si="19"/>
        <v>0</v>
      </c>
      <c r="AI31" s="86">
        <f t="shared" si="20"/>
        <v>0</v>
      </c>
    </row>
    <row r="32" spans="2:35" ht="18" customHeight="1" thickBot="1">
      <c r="B32" s="89" t="s">
        <v>42</v>
      </c>
      <c r="C32" s="90" t="str">
        <f>IF(C23&gt;"",C23,"")</f>
        <v>Max Lotto</v>
      </c>
      <c r="D32" s="91" t="str">
        <f>IF(C24&gt;"",C24,"")</f>
        <v>Eero Koivistoinen</v>
      </c>
      <c r="E32" s="92"/>
      <c r="F32" s="93"/>
      <c r="G32" s="576">
        <v>2</v>
      </c>
      <c r="H32" s="597"/>
      <c r="I32" s="576">
        <v>1</v>
      </c>
      <c r="J32" s="597"/>
      <c r="K32" s="576">
        <v>4</v>
      </c>
      <c r="L32" s="597"/>
      <c r="M32" s="576"/>
      <c r="N32" s="597"/>
      <c r="O32" s="576"/>
      <c r="P32" s="597"/>
      <c r="Q32" s="94">
        <f t="shared" si="11"/>
        <v>3</v>
      </c>
      <c r="R32" s="95">
        <f t="shared" si="12"/>
        <v>0</v>
      </c>
      <c r="S32" s="96"/>
      <c r="T32" s="97"/>
      <c r="V32" s="76">
        <f t="shared" si="13"/>
        <v>33</v>
      </c>
      <c r="W32" s="77">
        <f t="shared" si="13"/>
        <v>7</v>
      </c>
      <c r="X32" s="78">
        <f t="shared" si="14"/>
        <v>26</v>
      </c>
      <c r="Z32" s="98">
        <f t="shared" si="21"/>
        <v>11</v>
      </c>
      <c r="AA32" s="99">
        <f t="shared" si="15"/>
        <v>2</v>
      </c>
      <c r="AB32" s="98">
        <f t="shared" si="21"/>
        <v>11</v>
      </c>
      <c r="AC32" s="99">
        <f t="shared" si="16"/>
        <v>1</v>
      </c>
      <c r="AD32" s="98">
        <f t="shared" si="21"/>
        <v>11</v>
      </c>
      <c r="AE32" s="99">
        <f t="shared" si="17"/>
        <v>4</v>
      </c>
      <c r="AF32" s="98">
        <f t="shared" si="21"/>
        <v>0</v>
      </c>
      <c r="AG32" s="99">
        <f t="shared" si="18"/>
        <v>0</v>
      </c>
      <c r="AH32" s="98">
        <f t="shared" si="19"/>
        <v>0</v>
      </c>
      <c r="AI32" s="99">
        <f t="shared" si="20"/>
        <v>0</v>
      </c>
    </row>
    <row r="33" ht="26.25" customHeight="1" thickBot="1" thickTop="1"/>
    <row r="34" spans="2:20" ht="16.5" thickTop="1">
      <c r="B34" s="1"/>
      <c r="C34" s="2" t="s">
        <v>0</v>
      </c>
      <c r="D34" s="3"/>
      <c r="E34" s="3"/>
      <c r="F34" s="3"/>
      <c r="G34" s="4"/>
      <c r="H34" s="3"/>
      <c r="I34" s="5" t="s">
        <v>1</v>
      </c>
      <c r="J34" s="6"/>
      <c r="K34" s="556" t="s">
        <v>87</v>
      </c>
      <c r="L34" s="556"/>
      <c r="M34" s="556"/>
      <c r="N34" s="613"/>
      <c r="O34" s="559" t="s">
        <v>3</v>
      </c>
      <c r="P34" s="614"/>
      <c r="Q34" s="614"/>
      <c r="R34" s="594">
        <v>3</v>
      </c>
      <c r="S34" s="594"/>
      <c r="T34" s="615"/>
    </row>
    <row r="35" spans="2:20" ht="16.5" thickBot="1">
      <c r="B35" s="7"/>
      <c r="C35" s="8" t="s">
        <v>4</v>
      </c>
      <c r="D35" s="9" t="s">
        <v>5</v>
      </c>
      <c r="E35" s="551">
        <v>3</v>
      </c>
      <c r="F35" s="551"/>
      <c r="G35" s="616"/>
      <c r="H35" s="552" t="s">
        <v>6</v>
      </c>
      <c r="I35" s="617"/>
      <c r="J35" s="617"/>
      <c r="K35" s="568">
        <v>40615</v>
      </c>
      <c r="L35" s="568"/>
      <c r="M35" s="568"/>
      <c r="N35" s="569"/>
      <c r="O35" s="10" t="s">
        <v>7</v>
      </c>
      <c r="P35" s="11"/>
      <c r="Q35" s="11"/>
      <c r="R35" s="545" t="s">
        <v>122</v>
      </c>
      <c r="S35" s="545"/>
      <c r="T35" s="546"/>
    </row>
    <row r="36" spans="2:24" ht="15.75" thickTop="1">
      <c r="B36" s="12"/>
      <c r="C36" s="13" t="s">
        <v>8</v>
      </c>
      <c r="D36" s="14" t="s">
        <v>9</v>
      </c>
      <c r="E36" s="590" t="s">
        <v>10</v>
      </c>
      <c r="F36" s="612"/>
      <c r="G36" s="590" t="s">
        <v>11</v>
      </c>
      <c r="H36" s="612"/>
      <c r="I36" s="590" t="s">
        <v>12</v>
      </c>
      <c r="J36" s="612"/>
      <c r="K36" s="590" t="s">
        <v>13</v>
      </c>
      <c r="L36" s="612"/>
      <c r="M36" s="590"/>
      <c r="N36" s="612"/>
      <c r="O36" s="15" t="s">
        <v>14</v>
      </c>
      <c r="P36" s="16" t="s">
        <v>15</v>
      </c>
      <c r="Q36" s="17" t="s">
        <v>16</v>
      </c>
      <c r="R36" s="18"/>
      <c r="S36" s="592" t="s">
        <v>17</v>
      </c>
      <c r="T36" s="593"/>
      <c r="V36" s="19" t="s">
        <v>18</v>
      </c>
      <c r="W36" s="20"/>
      <c r="X36" s="21" t="s">
        <v>19</v>
      </c>
    </row>
    <row r="37" spans="2:24" ht="18" customHeight="1">
      <c r="B37" s="22" t="s">
        <v>10</v>
      </c>
      <c r="C37" s="23" t="s">
        <v>70</v>
      </c>
      <c r="D37" s="24" t="s">
        <v>61</v>
      </c>
      <c r="E37" s="25"/>
      <c r="F37" s="26"/>
      <c r="G37" s="27">
        <f>+Q47</f>
        <v>3</v>
      </c>
      <c r="H37" s="28">
        <f>+R47</f>
        <v>0</v>
      </c>
      <c r="I37" s="27">
        <f>Q43</f>
        <v>3</v>
      </c>
      <c r="J37" s="28">
        <f>R43</f>
        <v>0</v>
      </c>
      <c r="K37" s="27">
        <f>Q45</f>
        <v>3</v>
      </c>
      <c r="L37" s="28">
        <f>R45</f>
        <v>0</v>
      </c>
      <c r="M37" s="27"/>
      <c r="N37" s="28"/>
      <c r="O37" s="29">
        <f>IF(SUM(E37:N37)=0,"",COUNTIF(F37:F40,"3"))</f>
        <v>3</v>
      </c>
      <c r="P37" s="30">
        <f>IF(SUM(F37:O37)=0,"",COUNTIF(E37:E40,"3"))</f>
        <v>0</v>
      </c>
      <c r="Q37" s="31">
        <f>IF(SUM(E37:N37)=0,"",SUM(F37:F40))</f>
        <v>9</v>
      </c>
      <c r="R37" s="32">
        <f>IF(SUM(E37:N37)=0,"",SUM(E37:E40))</f>
        <v>0</v>
      </c>
      <c r="S37" s="586">
        <v>1</v>
      </c>
      <c r="T37" s="587"/>
      <c r="V37" s="33">
        <f>+V43+V45+V47</f>
        <v>99</v>
      </c>
      <c r="W37" s="34">
        <f>+W43+W45+W47</f>
        <v>23</v>
      </c>
      <c r="X37" s="35">
        <f>+V37-W37</f>
        <v>76</v>
      </c>
    </row>
    <row r="38" spans="2:24" ht="18" customHeight="1">
      <c r="B38" s="36" t="s">
        <v>11</v>
      </c>
      <c r="C38" s="23" t="s">
        <v>92</v>
      </c>
      <c r="D38" s="37" t="s">
        <v>23</v>
      </c>
      <c r="E38" s="38">
        <f>+R47</f>
        <v>0</v>
      </c>
      <c r="F38" s="39">
        <f>+Q47</f>
        <v>3</v>
      </c>
      <c r="G38" s="40"/>
      <c r="H38" s="41"/>
      <c r="I38" s="38">
        <f>Q46</f>
        <v>3</v>
      </c>
      <c r="J38" s="39">
        <f>R46</f>
        <v>0</v>
      </c>
      <c r="K38" s="38">
        <f>Q44</f>
        <v>3</v>
      </c>
      <c r="L38" s="39">
        <f>R44</f>
        <v>0</v>
      </c>
      <c r="M38" s="38"/>
      <c r="N38" s="39"/>
      <c r="O38" s="29">
        <f>IF(SUM(E38:N38)=0,"",COUNTIF(H37:H40,"3"))</f>
        <v>2</v>
      </c>
      <c r="P38" s="30">
        <f>IF(SUM(F38:O38)=0,"",COUNTIF(G37:G40,"3"))</f>
        <v>1</v>
      </c>
      <c r="Q38" s="31">
        <f>IF(SUM(E38:N38)=0,"",SUM(H37:H40))</f>
        <v>6</v>
      </c>
      <c r="R38" s="32">
        <f>IF(SUM(E38:N38)=0,"",SUM(G37:G40))</f>
        <v>3</v>
      </c>
      <c r="S38" s="586">
        <v>2</v>
      </c>
      <c r="T38" s="587"/>
      <c r="V38" s="33">
        <f>+V44+V46+W47</f>
        <v>78</v>
      </c>
      <c r="W38" s="34">
        <f>+W44+W46+V47</f>
        <v>59</v>
      </c>
      <c r="X38" s="35">
        <f>+V38-W38</f>
        <v>19</v>
      </c>
    </row>
    <row r="39" spans="2:24" ht="18" customHeight="1">
      <c r="B39" s="36" t="s">
        <v>12</v>
      </c>
      <c r="C39" s="23" t="s">
        <v>48</v>
      </c>
      <c r="D39" s="37" t="s">
        <v>49</v>
      </c>
      <c r="E39" s="38">
        <f>+R43</f>
        <v>0</v>
      </c>
      <c r="F39" s="39">
        <f>+Q43</f>
        <v>3</v>
      </c>
      <c r="G39" s="38">
        <f>R46</f>
        <v>0</v>
      </c>
      <c r="H39" s="39">
        <f>Q46</f>
        <v>3</v>
      </c>
      <c r="I39" s="40"/>
      <c r="J39" s="41"/>
      <c r="K39" s="38">
        <f>Q48</f>
        <v>2</v>
      </c>
      <c r="L39" s="39">
        <f>R48</f>
        <v>3</v>
      </c>
      <c r="M39" s="38"/>
      <c r="N39" s="39"/>
      <c r="O39" s="29">
        <f>IF(SUM(E39:N39)=0,"",COUNTIF(J37:J40,"3"))</f>
        <v>0</v>
      </c>
      <c r="P39" s="30">
        <f>IF(SUM(F39:O39)=0,"",COUNTIF(I37:I40,"3"))</f>
        <v>3</v>
      </c>
      <c r="Q39" s="31">
        <f>IF(SUM(E39:N39)=0,"",SUM(J37:J40))</f>
        <v>2</v>
      </c>
      <c r="R39" s="32">
        <f>IF(SUM(E39:N39)=0,"",SUM(I37:I40))</f>
        <v>9</v>
      </c>
      <c r="S39" s="586">
        <v>4</v>
      </c>
      <c r="T39" s="587"/>
      <c r="V39" s="33">
        <f>+W43+W46+V48</f>
        <v>54</v>
      </c>
      <c r="W39" s="34">
        <f>+V43+V46+W48</f>
        <v>119</v>
      </c>
      <c r="X39" s="35">
        <f>+V39-W39</f>
        <v>-65</v>
      </c>
    </row>
    <row r="40" spans="2:24" ht="18" customHeight="1" thickBot="1">
      <c r="B40" s="42" t="s">
        <v>13</v>
      </c>
      <c r="C40" s="43" t="s">
        <v>64</v>
      </c>
      <c r="D40" s="44" t="s">
        <v>49</v>
      </c>
      <c r="E40" s="45">
        <f>R45</f>
        <v>0</v>
      </c>
      <c r="F40" s="46">
        <f>Q45</f>
        <v>3</v>
      </c>
      <c r="G40" s="45">
        <f>R44</f>
        <v>0</v>
      </c>
      <c r="H40" s="46">
        <f>Q44</f>
        <v>3</v>
      </c>
      <c r="I40" s="45">
        <f>R48</f>
        <v>3</v>
      </c>
      <c r="J40" s="46">
        <f>Q48</f>
        <v>2</v>
      </c>
      <c r="K40" s="47"/>
      <c r="L40" s="48"/>
      <c r="M40" s="45"/>
      <c r="N40" s="46"/>
      <c r="O40" s="49">
        <f>IF(SUM(E40:N40)=0,"",COUNTIF(L37:L40,"3"))</f>
        <v>1</v>
      </c>
      <c r="P40" s="50">
        <f>IF(SUM(F40:O40)=0,"",COUNTIF(K37:K40,"3"))</f>
        <v>2</v>
      </c>
      <c r="Q40" s="51">
        <f>IF(SUM(E40:N41)=0,"",SUM(L37:L40))</f>
        <v>3</v>
      </c>
      <c r="R40" s="52">
        <f>IF(SUM(E40:N40)=0,"",SUM(K37:K40))</f>
        <v>8</v>
      </c>
      <c r="S40" s="588">
        <v>3</v>
      </c>
      <c r="T40" s="589"/>
      <c r="V40" s="33">
        <f>+W44+W45+W48</f>
        <v>84</v>
      </c>
      <c r="W40" s="34">
        <f>+V44+V45+V48</f>
        <v>114</v>
      </c>
      <c r="X40" s="35">
        <f>+V40-W40</f>
        <v>-30</v>
      </c>
    </row>
    <row r="41" spans="2:25" ht="18" customHeight="1" thickTop="1">
      <c r="B41" s="53"/>
      <c r="C41" s="54" t="s">
        <v>28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57"/>
      <c r="V41" s="58"/>
      <c r="W41" s="59" t="s">
        <v>29</v>
      </c>
      <c r="X41" s="60">
        <f>SUM(X37:X40)</f>
        <v>0</v>
      </c>
      <c r="Y41" s="59" t="str">
        <f>IF(X41=0,"OK","Virhe")</f>
        <v>OK</v>
      </c>
    </row>
    <row r="42" spans="2:24" ht="18" customHeight="1" thickBot="1">
      <c r="B42" s="61"/>
      <c r="C42" s="62" t="s">
        <v>30</v>
      </c>
      <c r="D42" s="63"/>
      <c r="E42" s="63"/>
      <c r="F42" s="64"/>
      <c r="G42" s="566" t="s">
        <v>31</v>
      </c>
      <c r="H42" s="555"/>
      <c r="I42" s="554" t="s">
        <v>32</v>
      </c>
      <c r="J42" s="610"/>
      <c r="K42" s="554" t="s">
        <v>33</v>
      </c>
      <c r="L42" s="610"/>
      <c r="M42" s="554" t="s">
        <v>34</v>
      </c>
      <c r="N42" s="610"/>
      <c r="O42" s="554" t="s">
        <v>35</v>
      </c>
      <c r="P42" s="610"/>
      <c r="Q42" s="572" t="s">
        <v>36</v>
      </c>
      <c r="R42" s="611"/>
      <c r="T42" s="65"/>
      <c r="V42" s="66" t="s">
        <v>18</v>
      </c>
      <c r="W42" s="67"/>
      <c r="X42" s="21" t="s">
        <v>19</v>
      </c>
    </row>
    <row r="43" spans="2:35" ht="18" customHeight="1">
      <c r="B43" s="68" t="s">
        <v>37</v>
      </c>
      <c r="C43" s="69" t="str">
        <f>IF(C37&gt;"",C37,"")</f>
        <v>Mikhail Kantonistov</v>
      </c>
      <c r="D43" s="70" t="str">
        <f>IF(C39&gt;"",C39,"")</f>
        <v>Topi Ruotsalainen</v>
      </c>
      <c r="E43" s="55"/>
      <c r="F43" s="71"/>
      <c r="G43" s="608">
        <v>0</v>
      </c>
      <c r="H43" s="609"/>
      <c r="I43" s="603">
        <v>1</v>
      </c>
      <c r="J43" s="604"/>
      <c r="K43" s="603">
        <v>1</v>
      </c>
      <c r="L43" s="604"/>
      <c r="M43" s="603"/>
      <c r="N43" s="604"/>
      <c r="O43" s="605"/>
      <c r="P43" s="606"/>
      <c r="Q43" s="72">
        <f aca="true" t="shared" si="22" ref="Q43:Q48">IF(COUNT(G43:O43)=0,"",COUNTIF(G43:O43,"&gt;=0"))</f>
        <v>3</v>
      </c>
      <c r="R43" s="73">
        <f aca="true" t="shared" si="23" ref="R43:R48">IF(COUNT(G43:O43)=0,"",(IF(LEFT(G43,1)="-",1,0)+IF(LEFT(I43,1)="-",1,0)+IF(LEFT(K43,1)="-",1,0)+IF(LEFT(M43,1)="-",1,0)+IF(LEFT(O43,1)="-",1,0)))</f>
        <v>0</v>
      </c>
      <c r="S43" s="74"/>
      <c r="T43" s="75"/>
      <c r="V43" s="76">
        <f aca="true" t="shared" si="24" ref="V43:W48">+Z43+AB43+AD43+AF43+AH43</f>
        <v>33</v>
      </c>
      <c r="W43" s="77">
        <f t="shared" si="24"/>
        <v>2</v>
      </c>
      <c r="X43" s="78">
        <f aca="true" t="shared" si="25" ref="X43:X48">+V43-W43</f>
        <v>31</v>
      </c>
      <c r="Z43" s="79">
        <f>IF(G43="",0,IF(LEFT(G43,1)="-",ABS(G43),(IF(G43&gt;9,G43+2,11))))</f>
        <v>11</v>
      </c>
      <c r="AA43" s="80">
        <f aca="true" t="shared" si="26" ref="AA43:AA48">IF(G43="",0,IF(LEFT(G43,1)="-",(IF(ABS(G43)&gt;9,(ABS(G43)+2),11)),G43))</f>
        <v>0</v>
      </c>
      <c r="AB43" s="79">
        <f>IF(I43="",0,IF(LEFT(I43,1)="-",ABS(I43),(IF(I43&gt;9,I43+2,11))))</f>
        <v>11</v>
      </c>
      <c r="AC43" s="80">
        <f aca="true" t="shared" si="27" ref="AC43:AC48">IF(I43="",0,IF(LEFT(I43,1)="-",(IF(ABS(I43)&gt;9,(ABS(I43)+2),11)),I43))</f>
        <v>1</v>
      </c>
      <c r="AD43" s="79">
        <f>IF(K43="",0,IF(LEFT(K43,1)="-",ABS(K43),(IF(K43&gt;9,K43+2,11))))</f>
        <v>11</v>
      </c>
      <c r="AE43" s="80">
        <f aca="true" t="shared" si="28" ref="AE43:AE48">IF(K43="",0,IF(LEFT(K43,1)="-",(IF(ABS(K43)&gt;9,(ABS(K43)+2),11)),K43))</f>
        <v>1</v>
      </c>
      <c r="AF43" s="79">
        <f>IF(M43="",0,IF(LEFT(M43,1)="-",ABS(M43),(IF(M43&gt;9,M43+2,11))))</f>
        <v>0</v>
      </c>
      <c r="AG43" s="80">
        <f aca="true" t="shared" si="29" ref="AG43:AG48">IF(M43="",0,IF(LEFT(M43,1)="-",(IF(ABS(M43)&gt;9,(ABS(M43)+2),11)),M43))</f>
        <v>0</v>
      </c>
      <c r="AH43" s="79">
        <f aca="true" t="shared" si="30" ref="AH43:AH48">IF(O43="",0,IF(LEFT(O43,1)="-",ABS(O43),(IF(O43&gt;9,O43+2,11))))</f>
        <v>0</v>
      </c>
      <c r="AI43" s="80">
        <f aca="true" t="shared" si="31" ref="AI43:AI48">IF(O43="",0,IF(LEFT(O43,1)="-",(IF(ABS(O43)&gt;9,(ABS(O43)+2),11)),O43))</f>
        <v>0</v>
      </c>
    </row>
    <row r="44" spans="2:35" ht="18" customHeight="1">
      <c r="B44" s="68" t="s">
        <v>38</v>
      </c>
      <c r="C44" s="69" t="str">
        <f>IF(C38&gt;"",C38,"")</f>
        <v>Alex Naumi</v>
      </c>
      <c r="D44" s="81" t="str">
        <f>IF(C40&gt;"",C40,"")</f>
        <v>Tuomas Niskanen</v>
      </c>
      <c r="E44" s="82"/>
      <c r="F44" s="71"/>
      <c r="G44" s="574">
        <v>7</v>
      </c>
      <c r="H44" s="607"/>
      <c r="I44" s="574">
        <v>8</v>
      </c>
      <c r="J44" s="607"/>
      <c r="K44" s="574">
        <v>7</v>
      </c>
      <c r="L44" s="607"/>
      <c r="M44" s="574"/>
      <c r="N44" s="607"/>
      <c r="O44" s="574"/>
      <c r="P44" s="607"/>
      <c r="Q44" s="72">
        <f t="shared" si="22"/>
        <v>3</v>
      </c>
      <c r="R44" s="73">
        <f t="shared" si="23"/>
        <v>0</v>
      </c>
      <c r="S44" s="83"/>
      <c r="T44" s="84"/>
      <c r="V44" s="76">
        <f t="shared" si="24"/>
        <v>33</v>
      </c>
      <c r="W44" s="77">
        <f t="shared" si="24"/>
        <v>22</v>
      </c>
      <c r="X44" s="78">
        <f t="shared" si="25"/>
        <v>11</v>
      </c>
      <c r="Z44" s="85">
        <f>IF(G44="",0,IF(LEFT(G44,1)="-",ABS(G44),(IF(G44&gt;9,G44+2,11))))</f>
        <v>11</v>
      </c>
      <c r="AA44" s="86">
        <f t="shared" si="26"/>
        <v>7</v>
      </c>
      <c r="AB44" s="85">
        <f>IF(I44="",0,IF(LEFT(I44,1)="-",ABS(I44),(IF(I44&gt;9,I44+2,11))))</f>
        <v>11</v>
      </c>
      <c r="AC44" s="86">
        <f t="shared" si="27"/>
        <v>8</v>
      </c>
      <c r="AD44" s="85">
        <f>IF(K44="",0,IF(LEFT(K44,1)="-",ABS(K44),(IF(K44&gt;9,K44+2,11))))</f>
        <v>11</v>
      </c>
      <c r="AE44" s="86">
        <f t="shared" si="28"/>
        <v>7</v>
      </c>
      <c r="AF44" s="85">
        <f>IF(M44="",0,IF(LEFT(M44,1)="-",ABS(M44),(IF(M44&gt;9,M44+2,11))))</f>
        <v>0</v>
      </c>
      <c r="AG44" s="86">
        <f t="shared" si="29"/>
        <v>0</v>
      </c>
      <c r="AH44" s="85">
        <f t="shared" si="30"/>
        <v>0</v>
      </c>
      <c r="AI44" s="86">
        <f t="shared" si="31"/>
        <v>0</v>
      </c>
    </row>
    <row r="45" spans="2:35" ht="18" customHeight="1" thickBot="1">
      <c r="B45" s="68" t="s">
        <v>39</v>
      </c>
      <c r="C45" s="87" t="str">
        <f>IF(C37&gt;"",C37,"")</f>
        <v>Mikhail Kantonistov</v>
      </c>
      <c r="D45" s="88" t="str">
        <f>IF(C40&gt;"",C40,"")</f>
        <v>Tuomas Niskanen</v>
      </c>
      <c r="E45" s="63"/>
      <c r="F45" s="64"/>
      <c r="G45" s="578">
        <v>4</v>
      </c>
      <c r="H45" s="602"/>
      <c r="I45" s="578">
        <v>3</v>
      </c>
      <c r="J45" s="602"/>
      <c r="K45" s="578">
        <v>2</v>
      </c>
      <c r="L45" s="602"/>
      <c r="M45" s="578"/>
      <c r="N45" s="602"/>
      <c r="O45" s="578"/>
      <c r="P45" s="602"/>
      <c r="Q45" s="72">
        <f t="shared" si="22"/>
        <v>3</v>
      </c>
      <c r="R45" s="73">
        <f t="shared" si="23"/>
        <v>0</v>
      </c>
      <c r="S45" s="83"/>
      <c r="T45" s="84"/>
      <c r="V45" s="76">
        <f t="shared" si="24"/>
        <v>33</v>
      </c>
      <c r="W45" s="77">
        <f t="shared" si="24"/>
        <v>9</v>
      </c>
      <c r="X45" s="78">
        <f t="shared" si="25"/>
        <v>24</v>
      </c>
      <c r="Z45" s="85">
        <f aca="true" t="shared" si="32" ref="Z45:AF48">IF(G45="",0,IF(LEFT(G45,1)="-",ABS(G45),(IF(G45&gt;9,G45+2,11))))</f>
        <v>11</v>
      </c>
      <c r="AA45" s="86">
        <f t="shared" si="26"/>
        <v>4</v>
      </c>
      <c r="AB45" s="85">
        <f t="shared" si="32"/>
        <v>11</v>
      </c>
      <c r="AC45" s="86">
        <f t="shared" si="27"/>
        <v>3</v>
      </c>
      <c r="AD45" s="85">
        <f t="shared" si="32"/>
        <v>11</v>
      </c>
      <c r="AE45" s="86">
        <f t="shared" si="28"/>
        <v>2</v>
      </c>
      <c r="AF45" s="85">
        <f t="shared" si="32"/>
        <v>0</v>
      </c>
      <c r="AG45" s="86">
        <f t="shared" si="29"/>
        <v>0</v>
      </c>
      <c r="AH45" s="85">
        <f t="shared" si="30"/>
        <v>0</v>
      </c>
      <c r="AI45" s="86">
        <f t="shared" si="31"/>
        <v>0</v>
      </c>
    </row>
    <row r="46" spans="2:35" ht="18" customHeight="1">
      <c r="B46" s="68" t="s">
        <v>40</v>
      </c>
      <c r="C46" s="69" t="str">
        <f>IF(C38&gt;"",C38,"")</f>
        <v>Alex Naumi</v>
      </c>
      <c r="D46" s="81" t="str">
        <f>IF(C39&gt;"",C39,"")</f>
        <v>Topi Ruotsalainen</v>
      </c>
      <c r="E46" s="55"/>
      <c r="F46" s="71"/>
      <c r="G46" s="603">
        <v>2</v>
      </c>
      <c r="H46" s="604"/>
      <c r="I46" s="603">
        <v>1</v>
      </c>
      <c r="J46" s="604"/>
      <c r="K46" s="603">
        <v>1</v>
      </c>
      <c r="L46" s="604"/>
      <c r="M46" s="603"/>
      <c r="N46" s="604"/>
      <c r="O46" s="603"/>
      <c r="P46" s="604"/>
      <c r="Q46" s="72">
        <f t="shared" si="22"/>
        <v>3</v>
      </c>
      <c r="R46" s="73">
        <f t="shared" si="23"/>
        <v>0</v>
      </c>
      <c r="S46" s="83"/>
      <c r="T46" s="84"/>
      <c r="V46" s="76">
        <f t="shared" si="24"/>
        <v>33</v>
      </c>
      <c r="W46" s="77">
        <f t="shared" si="24"/>
        <v>4</v>
      </c>
      <c r="X46" s="78">
        <f t="shared" si="25"/>
        <v>29</v>
      </c>
      <c r="Z46" s="85">
        <f t="shared" si="32"/>
        <v>11</v>
      </c>
      <c r="AA46" s="86">
        <f t="shared" si="26"/>
        <v>2</v>
      </c>
      <c r="AB46" s="85">
        <f t="shared" si="32"/>
        <v>11</v>
      </c>
      <c r="AC46" s="86">
        <f t="shared" si="27"/>
        <v>1</v>
      </c>
      <c r="AD46" s="85">
        <f t="shared" si="32"/>
        <v>11</v>
      </c>
      <c r="AE46" s="86">
        <f t="shared" si="28"/>
        <v>1</v>
      </c>
      <c r="AF46" s="85">
        <f t="shared" si="32"/>
        <v>0</v>
      </c>
      <c r="AG46" s="86">
        <f t="shared" si="29"/>
        <v>0</v>
      </c>
      <c r="AH46" s="85">
        <f t="shared" si="30"/>
        <v>0</v>
      </c>
      <c r="AI46" s="86">
        <f t="shared" si="31"/>
        <v>0</v>
      </c>
    </row>
    <row r="47" spans="2:35" ht="18" customHeight="1">
      <c r="B47" s="68" t="s">
        <v>41</v>
      </c>
      <c r="C47" s="69" t="str">
        <f>IF(C37&gt;"",C37,"")</f>
        <v>Mikhail Kantonistov</v>
      </c>
      <c r="D47" s="81" t="str">
        <f>IF(C38&gt;"",C38,"")</f>
        <v>Alex Naumi</v>
      </c>
      <c r="E47" s="82"/>
      <c r="F47" s="71"/>
      <c r="G47" s="574">
        <v>2</v>
      </c>
      <c r="H47" s="607"/>
      <c r="I47" s="574">
        <v>8</v>
      </c>
      <c r="J47" s="607"/>
      <c r="K47" s="583">
        <v>2</v>
      </c>
      <c r="L47" s="618"/>
      <c r="M47" s="574"/>
      <c r="N47" s="607"/>
      <c r="O47" s="574"/>
      <c r="P47" s="607"/>
      <c r="Q47" s="72">
        <f t="shared" si="22"/>
        <v>3</v>
      </c>
      <c r="R47" s="73">
        <f t="shared" si="23"/>
        <v>0</v>
      </c>
      <c r="S47" s="83"/>
      <c r="T47" s="84"/>
      <c r="V47" s="76">
        <f t="shared" si="24"/>
        <v>33</v>
      </c>
      <c r="W47" s="77">
        <f t="shared" si="24"/>
        <v>12</v>
      </c>
      <c r="X47" s="78">
        <f t="shared" si="25"/>
        <v>21</v>
      </c>
      <c r="Z47" s="85">
        <f t="shared" si="32"/>
        <v>11</v>
      </c>
      <c r="AA47" s="86">
        <f t="shared" si="26"/>
        <v>2</v>
      </c>
      <c r="AB47" s="85">
        <f t="shared" si="32"/>
        <v>11</v>
      </c>
      <c r="AC47" s="86">
        <f t="shared" si="27"/>
        <v>8</v>
      </c>
      <c r="AD47" s="85">
        <f t="shared" si="32"/>
        <v>11</v>
      </c>
      <c r="AE47" s="86">
        <f t="shared" si="28"/>
        <v>2</v>
      </c>
      <c r="AF47" s="85">
        <f t="shared" si="32"/>
        <v>0</v>
      </c>
      <c r="AG47" s="86">
        <f t="shared" si="29"/>
        <v>0</v>
      </c>
      <c r="AH47" s="85">
        <f t="shared" si="30"/>
        <v>0</v>
      </c>
      <c r="AI47" s="86">
        <f t="shared" si="31"/>
        <v>0</v>
      </c>
    </row>
    <row r="48" spans="2:35" ht="18" customHeight="1" thickBot="1">
      <c r="B48" s="89" t="s">
        <v>42</v>
      </c>
      <c r="C48" s="90" t="str">
        <f>IF(C39&gt;"",C39,"")</f>
        <v>Topi Ruotsalainen</v>
      </c>
      <c r="D48" s="91" t="str">
        <f>IF(C40&gt;"",C40,"")</f>
        <v>Tuomas Niskanen</v>
      </c>
      <c r="E48" s="92"/>
      <c r="F48" s="93"/>
      <c r="G48" s="576">
        <v>8</v>
      </c>
      <c r="H48" s="597"/>
      <c r="I48" s="576">
        <v>-8</v>
      </c>
      <c r="J48" s="597"/>
      <c r="K48" s="576">
        <v>-5</v>
      </c>
      <c r="L48" s="597"/>
      <c r="M48" s="576">
        <v>8</v>
      </c>
      <c r="N48" s="597"/>
      <c r="O48" s="576">
        <v>-13</v>
      </c>
      <c r="P48" s="597"/>
      <c r="Q48" s="94">
        <f t="shared" si="22"/>
        <v>2</v>
      </c>
      <c r="R48" s="95">
        <f t="shared" si="23"/>
        <v>3</v>
      </c>
      <c r="S48" s="96"/>
      <c r="T48" s="97"/>
      <c r="V48" s="76">
        <f t="shared" si="24"/>
        <v>48</v>
      </c>
      <c r="W48" s="77">
        <f t="shared" si="24"/>
        <v>53</v>
      </c>
      <c r="X48" s="78">
        <f t="shared" si="25"/>
        <v>-5</v>
      </c>
      <c r="Z48" s="98">
        <f t="shared" si="32"/>
        <v>11</v>
      </c>
      <c r="AA48" s="99">
        <f t="shared" si="26"/>
        <v>8</v>
      </c>
      <c r="AB48" s="98">
        <f t="shared" si="32"/>
        <v>8</v>
      </c>
      <c r="AC48" s="99">
        <f t="shared" si="27"/>
        <v>11</v>
      </c>
      <c r="AD48" s="98">
        <f t="shared" si="32"/>
        <v>5</v>
      </c>
      <c r="AE48" s="99">
        <f t="shared" si="28"/>
        <v>11</v>
      </c>
      <c r="AF48" s="98">
        <f t="shared" si="32"/>
        <v>11</v>
      </c>
      <c r="AG48" s="99">
        <f t="shared" si="29"/>
        <v>8</v>
      </c>
      <c r="AH48" s="98">
        <f t="shared" si="30"/>
        <v>13</v>
      </c>
      <c r="AI48" s="99">
        <f t="shared" si="31"/>
        <v>15</v>
      </c>
    </row>
    <row r="49" ht="27" customHeight="1" thickBot="1" thickTop="1"/>
    <row r="50" spans="2:20" ht="16.5" thickTop="1">
      <c r="B50" s="1"/>
      <c r="C50" s="2" t="s">
        <v>0</v>
      </c>
      <c r="D50" s="3"/>
      <c r="E50" s="3"/>
      <c r="F50" s="3"/>
      <c r="G50" s="4"/>
      <c r="H50" s="3"/>
      <c r="I50" s="5" t="s">
        <v>1</v>
      </c>
      <c r="J50" s="6"/>
      <c r="K50" s="556" t="s">
        <v>87</v>
      </c>
      <c r="L50" s="556"/>
      <c r="M50" s="556"/>
      <c r="N50" s="613"/>
      <c r="O50" s="559" t="s">
        <v>3</v>
      </c>
      <c r="P50" s="614"/>
      <c r="Q50" s="614"/>
      <c r="R50" s="594">
        <v>4</v>
      </c>
      <c r="S50" s="594"/>
      <c r="T50" s="615"/>
    </row>
    <row r="51" spans="2:20" ht="16.5" thickBot="1">
      <c r="B51" s="7"/>
      <c r="C51" s="8" t="s">
        <v>4</v>
      </c>
      <c r="D51" s="9" t="s">
        <v>5</v>
      </c>
      <c r="E51" s="551">
        <v>4</v>
      </c>
      <c r="F51" s="551"/>
      <c r="G51" s="616"/>
      <c r="H51" s="552" t="s">
        <v>6</v>
      </c>
      <c r="I51" s="617"/>
      <c r="J51" s="617"/>
      <c r="K51" s="568">
        <v>40615</v>
      </c>
      <c r="L51" s="568"/>
      <c r="M51" s="568"/>
      <c r="N51" s="569"/>
      <c r="O51" s="10" t="s">
        <v>7</v>
      </c>
      <c r="P51" s="11"/>
      <c r="Q51" s="11"/>
      <c r="R51" s="545" t="s">
        <v>122</v>
      </c>
      <c r="S51" s="545"/>
      <c r="T51" s="546"/>
    </row>
    <row r="52" spans="2:24" ht="15.75" thickTop="1">
      <c r="B52" s="12"/>
      <c r="C52" s="13" t="s">
        <v>8</v>
      </c>
      <c r="D52" s="14" t="s">
        <v>9</v>
      </c>
      <c r="E52" s="590" t="s">
        <v>10</v>
      </c>
      <c r="F52" s="612"/>
      <c r="G52" s="590" t="s">
        <v>11</v>
      </c>
      <c r="H52" s="612"/>
      <c r="I52" s="590" t="s">
        <v>12</v>
      </c>
      <c r="J52" s="612"/>
      <c r="K52" s="590" t="s">
        <v>13</v>
      </c>
      <c r="L52" s="612"/>
      <c r="M52" s="590"/>
      <c r="N52" s="612"/>
      <c r="O52" s="15" t="s">
        <v>14</v>
      </c>
      <c r="P52" s="16" t="s">
        <v>15</v>
      </c>
      <c r="Q52" s="17" t="s">
        <v>16</v>
      </c>
      <c r="R52" s="18"/>
      <c r="S52" s="592" t="s">
        <v>17</v>
      </c>
      <c r="T52" s="593"/>
      <c r="V52" s="19" t="s">
        <v>18</v>
      </c>
      <c r="W52" s="20"/>
      <c r="X52" s="21" t="s">
        <v>19</v>
      </c>
    </row>
    <row r="53" spans="2:24" ht="18" customHeight="1">
      <c r="B53" s="22" t="s">
        <v>10</v>
      </c>
      <c r="C53" s="23" t="s">
        <v>62</v>
      </c>
      <c r="D53" s="24" t="s">
        <v>27</v>
      </c>
      <c r="E53" s="25"/>
      <c r="F53" s="26"/>
      <c r="G53" s="27">
        <f>+Q63</f>
        <v>3</v>
      </c>
      <c r="H53" s="28">
        <f>+R63</f>
        <v>0</v>
      </c>
      <c r="I53" s="27">
        <f>Q59</f>
        <v>3</v>
      </c>
      <c r="J53" s="28">
        <f>R59</f>
        <v>0</v>
      </c>
      <c r="K53" s="27">
        <f>Q61</f>
        <v>3</v>
      </c>
      <c r="L53" s="28">
        <f>R61</f>
        <v>0</v>
      </c>
      <c r="M53" s="27"/>
      <c r="N53" s="28"/>
      <c r="O53" s="29">
        <f>IF(SUM(E53:N53)=0,"",COUNTIF(F53:F56,"3"))</f>
        <v>3</v>
      </c>
      <c r="P53" s="30">
        <f>IF(SUM(F53:O53)=0,"",COUNTIF(E53:E56,"3"))</f>
        <v>0</v>
      </c>
      <c r="Q53" s="31">
        <f>IF(SUM(E53:N53)=0,"",SUM(F53:F56))</f>
        <v>9</v>
      </c>
      <c r="R53" s="32">
        <f>IF(SUM(E53:N53)=0,"",SUM(E53:E56))</f>
        <v>0</v>
      </c>
      <c r="S53" s="586">
        <v>1</v>
      </c>
      <c r="T53" s="587"/>
      <c r="V53" s="33">
        <f>+V59+V61+V63</f>
        <v>99</v>
      </c>
      <c r="W53" s="34">
        <f>+W59+W61+W63</f>
        <v>41</v>
      </c>
      <c r="X53" s="35">
        <f>+V53-W53</f>
        <v>58</v>
      </c>
    </row>
    <row r="54" spans="2:24" ht="18" customHeight="1">
      <c r="B54" s="36" t="s">
        <v>11</v>
      </c>
      <c r="C54" s="23" t="s">
        <v>46</v>
      </c>
      <c r="D54" s="37" t="s">
        <v>47</v>
      </c>
      <c r="E54" s="38">
        <f>+R63</f>
        <v>0</v>
      </c>
      <c r="F54" s="39">
        <f>+Q63</f>
        <v>3</v>
      </c>
      <c r="G54" s="40"/>
      <c r="H54" s="41"/>
      <c r="I54" s="38">
        <f>Q62</f>
        <v>3</v>
      </c>
      <c r="J54" s="39">
        <f>R62</f>
        <v>1</v>
      </c>
      <c r="K54" s="38">
        <f>Q60</f>
        <v>3</v>
      </c>
      <c r="L54" s="39">
        <f>R60</f>
        <v>0</v>
      </c>
      <c r="M54" s="38"/>
      <c r="N54" s="39"/>
      <c r="O54" s="29">
        <f>IF(SUM(E54:N54)=0,"",COUNTIF(H53:H56,"3"))</f>
        <v>2</v>
      </c>
      <c r="P54" s="30">
        <f>IF(SUM(F54:O54)=0,"",COUNTIF(G53:G56,"3"))</f>
        <v>1</v>
      </c>
      <c r="Q54" s="31">
        <f>IF(SUM(E54:N54)=0,"",SUM(H53:H56))</f>
        <v>6</v>
      </c>
      <c r="R54" s="32">
        <f>IF(SUM(E54:N54)=0,"",SUM(G53:G56))</f>
        <v>4</v>
      </c>
      <c r="S54" s="586">
        <v>2</v>
      </c>
      <c r="T54" s="587"/>
      <c r="V54" s="33">
        <f>+V60+V62+W63</f>
        <v>96</v>
      </c>
      <c r="W54" s="34">
        <f>+W60+W62+V63</f>
        <v>73</v>
      </c>
      <c r="X54" s="35">
        <f>+V54-W54</f>
        <v>23</v>
      </c>
    </row>
    <row r="55" spans="2:24" ht="18" customHeight="1">
      <c r="B55" s="36" t="s">
        <v>12</v>
      </c>
      <c r="C55" s="23" t="s">
        <v>89</v>
      </c>
      <c r="D55" s="37" t="s">
        <v>90</v>
      </c>
      <c r="E55" s="38">
        <f>+R59</f>
        <v>0</v>
      </c>
      <c r="F55" s="39">
        <f>+Q59</f>
        <v>3</v>
      </c>
      <c r="G55" s="38">
        <f>R62</f>
        <v>1</v>
      </c>
      <c r="H55" s="39">
        <f>Q62</f>
        <v>3</v>
      </c>
      <c r="I55" s="40"/>
      <c r="J55" s="41"/>
      <c r="K55" s="38">
        <f>Q64</f>
        <v>3</v>
      </c>
      <c r="L55" s="39">
        <f>R64</f>
        <v>0</v>
      </c>
      <c r="M55" s="38"/>
      <c r="N55" s="39"/>
      <c r="O55" s="29">
        <f>IF(SUM(E55:N55)=0,"",COUNTIF(J53:J56,"3"))</f>
        <v>1</v>
      </c>
      <c r="P55" s="30">
        <f>IF(SUM(F55:O55)=0,"",COUNTIF(I53:I56,"3"))</f>
        <v>2</v>
      </c>
      <c r="Q55" s="31">
        <f>IF(SUM(E55:N55)=0,"",SUM(J53:J56))</f>
        <v>4</v>
      </c>
      <c r="R55" s="32">
        <f>IF(SUM(E55:N55)=0,"",SUM(I53:I56))</f>
        <v>6</v>
      </c>
      <c r="S55" s="586">
        <v>3</v>
      </c>
      <c r="T55" s="587"/>
      <c r="V55" s="33">
        <f>+W59+W62+V64</f>
        <v>78</v>
      </c>
      <c r="W55" s="34">
        <f>+V59+V62+W64</f>
        <v>84</v>
      </c>
      <c r="X55" s="35">
        <f>+V55-W55</f>
        <v>-6</v>
      </c>
    </row>
    <row r="56" spans="2:24" ht="18" customHeight="1" thickBot="1">
      <c r="B56" s="42" t="s">
        <v>13</v>
      </c>
      <c r="C56" s="43" t="s">
        <v>94</v>
      </c>
      <c r="D56" s="44" t="s">
        <v>49</v>
      </c>
      <c r="E56" s="45">
        <f>R61</f>
        <v>0</v>
      </c>
      <c r="F56" s="46">
        <f>Q61</f>
        <v>3</v>
      </c>
      <c r="G56" s="45">
        <f>R60</f>
        <v>0</v>
      </c>
      <c r="H56" s="46">
        <f>Q60</f>
        <v>3</v>
      </c>
      <c r="I56" s="45">
        <f>R64</f>
        <v>0</v>
      </c>
      <c r="J56" s="46">
        <f>Q64</f>
        <v>3</v>
      </c>
      <c r="K56" s="47"/>
      <c r="L56" s="48"/>
      <c r="M56" s="45"/>
      <c r="N56" s="46"/>
      <c r="O56" s="49">
        <f>IF(SUM(E56:N56)=0,"",COUNTIF(L53:L56,"3"))</f>
        <v>0</v>
      </c>
      <c r="P56" s="50">
        <f>IF(SUM(F56:O56)=0,"",COUNTIF(K53:K56,"3"))</f>
        <v>3</v>
      </c>
      <c r="Q56" s="51">
        <f>IF(SUM(E56:N57)=0,"",SUM(L53:L56))</f>
        <v>0</v>
      </c>
      <c r="R56" s="52">
        <f>IF(SUM(E56:N56)=0,"",SUM(K53:K56))</f>
        <v>9</v>
      </c>
      <c r="S56" s="588">
        <v>4</v>
      </c>
      <c r="T56" s="589"/>
      <c r="V56" s="33">
        <f>+W60+W61+W64</f>
        <v>24</v>
      </c>
      <c r="W56" s="34">
        <f>+V60+V61+V64</f>
        <v>99</v>
      </c>
      <c r="X56" s="35">
        <f>+V56-W56</f>
        <v>-75</v>
      </c>
    </row>
    <row r="57" spans="2:25" ht="18" customHeight="1" thickTop="1">
      <c r="B57" s="53"/>
      <c r="C57" s="54" t="s">
        <v>28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  <c r="T57" s="57"/>
      <c r="V57" s="58"/>
      <c r="W57" s="59" t="s">
        <v>29</v>
      </c>
      <c r="X57" s="60">
        <f>SUM(X53:X56)</f>
        <v>0</v>
      </c>
      <c r="Y57" s="59" t="str">
        <f>IF(X57=0,"OK","Virhe")</f>
        <v>OK</v>
      </c>
    </row>
    <row r="58" spans="2:24" ht="18" customHeight="1" thickBot="1">
      <c r="B58" s="61"/>
      <c r="C58" s="62" t="s">
        <v>30</v>
      </c>
      <c r="D58" s="63"/>
      <c r="E58" s="63"/>
      <c r="F58" s="64"/>
      <c r="G58" s="566" t="s">
        <v>31</v>
      </c>
      <c r="H58" s="555"/>
      <c r="I58" s="554" t="s">
        <v>32</v>
      </c>
      <c r="J58" s="610"/>
      <c r="K58" s="554" t="s">
        <v>33</v>
      </c>
      <c r="L58" s="610"/>
      <c r="M58" s="554" t="s">
        <v>34</v>
      </c>
      <c r="N58" s="610"/>
      <c r="O58" s="554" t="s">
        <v>35</v>
      </c>
      <c r="P58" s="610"/>
      <c r="Q58" s="572" t="s">
        <v>36</v>
      </c>
      <c r="R58" s="611"/>
      <c r="T58" s="65"/>
      <c r="V58" s="66" t="s">
        <v>18</v>
      </c>
      <c r="W58" s="67"/>
      <c r="X58" s="21" t="s">
        <v>19</v>
      </c>
    </row>
    <row r="59" spans="2:35" ht="18" customHeight="1">
      <c r="B59" s="68" t="s">
        <v>37</v>
      </c>
      <c r="C59" s="69" t="str">
        <f>IF(C53&gt;"",C53,"")</f>
        <v>Toni Pitkänen</v>
      </c>
      <c r="D59" s="70" t="str">
        <f>IF(C55&gt;"",C55,"")</f>
        <v>Santeri Putila</v>
      </c>
      <c r="E59" s="55"/>
      <c r="F59" s="71"/>
      <c r="G59" s="608">
        <v>4</v>
      </c>
      <c r="H59" s="609"/>
      <c r="I59" s="603">
        <v>3</v>
      </c>
      <c r="J59" s="604"/>
      <c r="K59" s="603">
        <v>6</v>
      </c>
      <c r="L59" s="604"/>
      <c r="M59" s="603"/>
      <c r="N59" s="604"/>
      <c r="O59" s="605"/>
      <c r="P59" s="606"/>
      <c r="Q59" s="72">
        <f aca="true" t="shared" si="33" ref="Q59:Q64">IF(COUNT(G59:O59)=0,"",COUNTIF(G59:O59,"&gt;=0"))</f>
        <v>3</v>
      </c>
      <c r="R59" s="73">
        <f aca="true" t="shared" si="34" ref="R59:R64">IF(COUNT(G59:O59)=0,"",(IF(LEFT(G59,1)="-",1,0)+IF(LEFT(I59,1)="-",1,0)+IF(LEFT(K59,1)="-",1,0)+IF(LEFT(M59,1)="-",1,0)+IF(LEFT(O59,1)="-",1,0)))</f>
        <v>0</v>
      </c>
      <c r="S59" s="74"/>
      <c r="T59" s="75"/>
      <c r="V59" s="76">
        <f aca="true" t="shared" si="35" ref="V59:W64">+Z59+AB59+AD59+AF59+AH59</f>
        <v>33</v>
      </c>
      <c r="W59" s="77">
        <f t="shared" si="35"/>
        <v>13</v>
      </c>
      <c r="X59" s="78">
        <f aca="true" t="shared" si="36" ref="X59:X64">+V59-W59</f>
        <v>20</v>
      </c>
      <c r="Z59" s="79">
        <f>IF(G59="",0,IF(LEFT(G59,1)="-",ABS(G59),(IF(G59&gt;9,G59+2,11))))</f>
        <v>11</v>
      </c>
      <c r="AA59" s="80">
        <f aca="true" t="shared" si="37" ref="AA59:AA64">IF(G59="",0,IF(LEFT(G59,1)="-",(IF(ABS(G59)&gt;9,(ABS(G59)+2),11)),G59))</f>
        <v>4</v>
      </c>
      <c r="AB59" s="79">
        <f>IF(I59="",0,IF(LEFT(I59,1)="-",ABS(I59),(IF(I59&gt;9,I59+2,11))))</f>
        <v>11</v>
      </c>
      <c r="AC59" s="80">
        <f aca="true" t="shared" si="38" ref="AC59:AC64">IF(I59="",0,IF(LEFT(I59,1)="-",(IF(ABS(I59)&gt;9,(ABS(I59)+2),11)),I59))</f>
        <v>3</v>
      </c>
      <c r="AD59" s="79">
        <f>IF(K59="",0,IF(LEFT(K59,1)="-",ABS(K59),(IF(K59&gt;9,K59+2,11))))</f>
        <v>11</v>
      </c>
      <c r="AE59" s="80">
        <f aca="true" t="shared" si="39" ref="AE59:AE64">IF(K59="",0,IF(LEFT(K59,1)="-",(IF(ABS(K59)&gt;9,(ABS(K59)+2),11)),K59))</f>
        <v>6</v>
      </c>
      <c r="AF59" s="79">
        <f>IF(M59="",0,IF(LEFT(M59,1)="-",ABS(M59),(IF(M59&gt;9,M59+2,11))))</f>
        <v>0</v>
      </c>
      <c r="AG59" s="80">
        <f aca="true" t="shared" si="40" ref="AG59:AG64">IF(M59="",0,IF(LEFT(M59,1)="-",(IF(ABS(M59)&gt;9,(ABS(M59)+2),11)),M59))</f>
        <v>0</v>
      </c>
      <c r="AH59" s="79">
        <f aca="true" t="shared" si="41" ref="AH59:AH64">IF(O59="",0,IF(LEFT(O59,1)="-",ABS(O59),(IF(O59&gt;9,O59+2,11))))</f>
        <v>0</v>
      </c>
      <c r="AI59" s="80">
        <f aca="true" t="shared" si="42" ref="AI59:AI64">IF(O59="",0,IF(LEFT(O59,1)="-",(IF(ABS(O59)&gt;9,(ABS(O59)+2),11)),O59))</f>
        <v>0</v>
      </c>
    </row>
    <row r="60" spans="2:35" ht="18" customHeight="1">
      <c r="B60" s="68" t="s">
        <v>38</v>
      </c>
      <c r="C60" s="69" t="str">
        <f>IF(C54&gt;"",C54,"")</f>
        <v>Anton Nurmiaho</v>
      </c>
      <c r="D60" s="81" t="str">
        <f>IF(C56&gt;"",C56,"")</f>
        <v>Martti Koivistoinen</v>
      </c>
      <c r="E60" s="82"/>
      <c r="F60" s="71"/>
      <c r="G60" s="574">
        <v>2</v>
      </c>
      <c r="H60" s="607"/>
      <c r="I60" s="574">
        <v>4</v>
      </c>
      <c r="J60" s="607"/>
      <c r="K60" s="574">
        <v>2</v>
      </c>
      <c r="L60" s="607"/>
      <c r="M60" s="574"/>
      <c r="N60" s="607"/>
      <c r="O60" s="574"/>
      <c r="P60" s="607"/>
      <c r="Q60" s="72">
        <f t="shared" si="33"/>
        <v>3</v>
      </c>
      <c r="R60" s="73">
        <f t="shared" si="34"/>
        <v>0</v>
      </c>
      <c r="S60" s="83"/>
      <c r="T60" s="84"/>
      <c r="V60" s="76">
        <f t="shared" si="35"/>
        <v>33</v>
      </c>
      <c r="W60" s="77">
        <f t="shared" si="35"/>
        <v>8</v>
      </c>
      <c r="X60" s="78">
        <f t="shared" si="36"/>
        <v>25</v>
      </c>
      <c r="Z60" s="85">
        <f>IF(G60="",0,IF(LEFT(G60,1)="-",ABS(G60),(IF(G60&gt;9,G60+2,11))))</f>
        <v>11</v>
      </c>
      <c r="AA60" s="86">
        <f t="shared" si="37"/>
        <v>2</v>
      </c>
      <c r="AB60" s="85">
        <f>IF(I60="",0,IF(LEFT(I60,1)="-",ABS(I60),(IF(I60&gt;9,I60+2,11))))</f>
        <v>11</v>
      </c>
      <c r="AC60" s="86">
        <f t="shared" si="38"/>
        <v>4</v>
      </c>
      <c r="AD60" s="85">
        <f>IF(K60="",0,IF(LEFT(K60,1)="-",ABS(K60),(IF(K60&gt;9,K60+2,11))))</f>
        <v>11</v>
      </c>
      <c r="AE60" s="86">
        <f t="shared" si="39"/>
        <v>2</v>
      </c>
      <c r="AF60" s="85">
        <f>IF(M60="",0,IF(LEFT(M60,1)="-",ABS(M60),(IF(M60&gt;9,M60+2,11))))</f>
        <v>0</v>
      </c>
      <c r="AG60" s="86">
        <f t="shared" si="40"/>
        <v>0</v>
      </c>
      <c r="AH60" s="85">
        <f t="shared" si="41"/>
        <v>0</v>
      </c>
      <c r="AI60" s="86">
        <f t="shared" si="42"/>
        <v>0</v>
      </c>
    </row>
    <row r="61" spans="2:35" ht="18" customHeight="1" thickBot="1">
      <c r="B61" s="68" t="s">
        <v>39</v>
      </c>
      <c r="C61" s="87" t="str">
        <f>IF(C53&gt;"",C53,"")</f>
        <v>Toni Pitkänen</v>
      </c>
      <c r="D61" s="88" t="str">
        <f>IF(C56&gt;"",C56,"")</f>
        <v>Martti Koivistoinen</v>
      </c>
      <c r="E61" s="63"/>
      <c r="F61" s="64"/>
      <c r="G61" s="578">
        <v>2</v>
      </c>
      <c r="H61" s="602"/>
      <c r="I61" s="578">
        <v>3</v>
      </c>
      <c r="J61" s="602"/>
      <c r="K61" s="578">
        <v>3</v>
      </c>
      <c r="L61" s="602"/>
      <c r="M61" s="578"/>
      <c r="N61" s="602"/>
      <c r="O61" s="578"/>
      <c r="P61" s="602"/>
      <c r="Q61" s="72">
        <f t="shared" si="33"/>
        <v>3</v>
      </c>
      <c r="R61" s="73">
        <f t="shared" si="34"/>
        <v>0</v>
      </c>
      <c r="S61" s="83"/>
      <c r="T61" s="84"/>
      <c r="V61" s="76">
        <f t="shared" si="35"/>
        <v>33</v>
      </c>
      <c r="W61" s="77">
        <f t="shared" si="35"/>
        <v>8</v>
      </c>
      <c r="X61" s="78">
        <f t="shared" si="36"/>
        <v>25</v>
      </c>
      <c r="Z61" s="85">
        <f aca="true" t="shared" si="43" ref="Z61:AF64">IF(G61="",0,IF(LEFT(G61,1)="-",ABS(G61),(IF(G61&gt;9,G61+2,11))))</f>
        <v>11</v>
      </c>
      <c r="AA61" s="86">
        <f t="shared" si="37"/>
        <v>2</v>
      </c>
      <c r="AB61" s="85">
        <f t="shared" si="43"/>
        <v>11</v>
      </c>
      <c r="AC61" s="86">
        <f t="shared" si="38"/>
        <v>3</v>
      </c>
      <c r="AD61" s="85">
        <f t="shared" si="43"/>
        <v>11</v>
      </c>
      <c r="AE61" s="86">
        <f t="shared" si="39"/>
        <v>3</v>
      </c>
      <c r="AF61" s="85">
        <f t="shared" si="43"/>
        <v>0</v>
      </c>
      <c r="AG61" s="86">
        <f t="shared" si="40"/>
        <v>0</v>
      </c>
      <c r="AH61" s="85">
        <f t="shared" si="41"/>
        <v>0</v>
      </c>
      <c r="AI61" s="86">
        <f t="shared" si="42"/>
        <v>0</v>
      </c>
    </row>
    <row r="62" spans="2:35" ht="18" customHeight="1">
      <c r="B62" s="68" t="s">
        <v>40</v>
      </c>
      <c r="C62" s="69" t="str">
        <f>IF(C54&gt;"",C54,"")</f>
        <v>Anton Nurmiaho</v>
      </c>
      <c r="D62" s="81" t="str">
        <f>IF(C55&gt;"",C55,"")</f>
        <v>Santeri Putila</v>
      </c>
      <c r="E62" s="55"/>
      <c r="F62" s="71"/>
      <c r="G62" s="603">
        <v>7</v>
      </c>
      <c r="H62" s="604"/>
      <c r="I62" s="603">
        <v>9</v>
      </c>
      <c r="J62" s="604"/>
      <c r="K62" s="603">
        <v>-10</v>
      </c>
      <c r="L62" s="604"/>
      <c r="M62" s="603">
        <v>4</v>
      </c>
      <c r="N62" s="604"/>
      <c r="O62" s="603"/>
      <c r="P62" s="604"/>
      <c r="Q62" s="72">
        <f t="shared" si="33"/>
        <v>3</v>
      </c>
      <c r="R62" s="73">
        <f t="shared" si="34"/>
        <v>1</v>
      </c>
      <c r="S62" s="83"/>
      <c r="T62" s="84"/>
      <c r="V62" s="76">
        <f t="shared" si="35"/>
        <v>43</v>
      </c>
      <c r="W62" s="77">
        <f t="shared" si="35"/>
        <v>32</v>
      </c>
      <c r="X62" s="78">
        <f t="shared" si="36"/>
        <v>11</v>
      </c>
      <c r="Z62" s="85">
        <f t="shared" si="43"/>
        <v>11</v>
      </c>
      <c r="AA62" s="86">
        <f t="shared" si="37"/>
        <v>7</v>
      </c>
      <c r="AB62" s="85">
        <f t="shared" si="43"/>
        <v>11</v>
      </c>
      <c r="AC62" s="86">
        <f t="shared" si="38"/>
        <v>9</v>
      </c>
      <c r="AD62" s="85">
        <f t="shared" si="43"/>
        <v>10</v>
      </c>
      <c r="AE62" s="86">
        <f t="shared" si="39"/>
        <v>12</v>
      </c>
      <c r="AF62" s="85">
        <f t="shared" si="43"/>
        <v>11</v>
      </c>
      <c r="AG62" s="86">
        <f t="shared" si="40"/>
        <v>4</v>
      </c>
      <c r="AH62" s="85">
        <f t="shared" si="41"/>
        <v>0</v>
      </c>
      <c r="AI62" s="86">
        <f t="shared" si="42"/>
        <v>0</v>
      </c>
    </row>
    <row r="63" spans="2:35" ht="18" customHeight="1" thickBot="1">
      <c r="B63" s="68" t="s">
        <v>41</v>
      </c>
      <c r="C63" s="69" t="str">
        <f>IF(C53&gt;"",C53,"")</f>
        <v>Toni Pitkänen</v>
      </c>
      <c r="D63" s="81" t="str">
        <f>IF(C54&gt;"",C54,"")</f>
        <v>Anton Nurmiaho</v>
      </c>
      <c r="E63" s="82"/>
      <c r="F63" s="71"/>
      <c r="G63" s="576">
        <v>7</v>
      </c>
      <c r="H63" s="597"/>
      <c r="I63" s="576">
        <v>9</v>
      </c>
      <c r="J63" s="597"/>
      <c r="K63" s="600">
        <v>4</v>
      </c>
      <c r="L63" s="601"/>
      <c r="M63" s="576"/>
      <c r="N63" s="597"/>
      <c r="O63" s="576"/>
      <c r="P63" s="597"/>
      <c r="Q63" s="72">
        <f t="shared" si="33"/>
        <v>3</v>
      </c>
      <c r="R63" s="73">
        <f t="shared" si="34"/>
        <v>0</v>
      </c>
      <c r="S63" s="83"/>
      <c r="T63" s="84"/>
      <c r="V63" s="76">
        <f t="shared" si="35"/>
        <v>33</v>
      </c>
      <c r="W63" s="77">
        <f t="shared" si="35"/>
        <v>20</v>
      </c>
      <c r="X63" s="78">
        <f t="shared" si="36"/>
        <v>13</v>
      </c>
      <c r="Z63" s="85">
        <f t="shared" si="43"/>
        <v>11</v>
      </c>
      <c r="AA63" s="86">
        <f t="shared" si="37"/>
        <v>7</v>
      </c>
      <c r="AB63" s="85">
        <f t="shared" si="43"/>
        <v>11</v>
      </c>
      <c r="AC63" s="86">
        <f t="shared" si="38"/>
        <v>9</v>
      </c>
      <c r="AD63" s="85">
        <f t="shared" si="43"/>
        <v>11</v>
      </c>
      <c r="AE63" s="86">
        <f t="shared" si="39"/>
        <v>4</v>
      </c>
      <c r="AF63" s="85">
        <f t="shared" si="43"/>
        <v>0</v>
      </c>
      <c r="AG63" s="86">
        <f t="shared" si="40"/>
        <v>0</v>
      </c>
      <c r="AH63" s="85">
        <f t="shared" si="41"/>
        <v>0</v>
      </c>
      <c r="AI63" s="86">
        <f t="shared" si="42"/>
        <v>0</v>
      </c>
    </row>
    <row r="64" spans="2:35" ht="18" customHeight="1" thickBot="1" thickTop="1">
      <c r="B64" s="89" t="s">
        <v>42</v>
      </c>
      <c r="C64" s="90" t="str">
        <f>IF(C55&gt;"",C55,"")</f>
        <v>Santeri Putila</v>
      </c>
      <c r="D64" s="91" t="str">
        <f>IF(C56&gt;"",C56,"")</f>
        <v>Martti Koivistoinen</v>
      </c>
      <c r="E64" s="92"/>
      <c r="F64" s="93"/>
      <c r="G64" s="598">
        <v>0</v>
      </c>
      <c r="H64" s="599"/>
      <c r="I64" s="598">
        <v>4</v>
      </c>
      <c r="J64" s="599"/>
      <c r="K64" s="598">
        <v>4</v>
      </c>
      <c r="L64" s="599"/>
      <c r="M64" s="598"/>
      <c r="N64" s="599"/>
      <c r="O64" s="598"/>
      <c r="P64" s="599"/>
      <c r="Q64" s="94">
        <f t="shared" si="33"/>
        <v>3</v>
      </c>
      <c r="R64" s="95">
        <f t="shared" si="34"/>
        <v>0</v>
      </c>
      <c r="S64" s="96"/>
      <c r="T64" s="97"/>
      <c r="V64" s="76">
        <f t="shared" si="35"/>
        <v>33</v>
      </c>
      <c r="W64" s="77">
        <f t="shared" si="35"/>
        <v>8</v>
      </c>
      <c r="X64" s="78">
        <f t="shared" si="36"/>
        <v>25</v>
      </c>
      <c r="Z64" s="98">
        <f t="shared" si="43"/>
        <v>11</v>
      </c>
      <c r="AA64" s="99">
        <f t="shared" si="37"/>
        <v>0</v>
      </c>
      <c r="AB64" s="98">
        <f t="shared" si="43"/>
        <v>11</v>
      </c>
      <c r="AC64" s="99">
        <f t="shared" si="38"/>
        <v>4</v>
      </c>
      <c r="AD64" s="98">
        <f t="shared" si="43"/>
        <v>11</v>
      </c>
      <c r="AE64" s="99">
        <f t="shared" si="39"/>
        <v>4</v>
      </c>
      <c r="AF64" s="98">
        <f t="shared" si="43"/>
        <v>0</v>
      </c>
      <c r="AG64" s="99">
        <f t="shared" si="40"/>
        <v>0</v>
      </c>
      <c r="AH64" s="98">
        <f t="shared" si="41"/>
        <v>0</v>
      </c>
      <c r="AI64" s="99">
        <f t="shared" si="42"/>
        <v>0</v>
      </c>
    </row>
    <row r="65" ht="26.25" customHeight="1" thickBot="1" thickTop="1"/>
    <row r="66" spans="2:20" ht="16.5" thickTop="1">
      <c r="B66" s="1"/>
      <c r="C66" s="2" t="s">
        <v>0</v>
      </c>
      <c r="D66" s="3"/>
      <c r="E66" s="3"/>
      <c r="F66" s="3"/>
      <c r="G66" s="4"/>
      <c r="H66" s="3"/>
      <c r="I66" s="5" t="s">
        <v>1</v>
      </c>
      <c r="J66" s="6"/>
      <c r="K66" s="556" t="s">
        <v>87</v>
      </c>
      <c r="L66" s="557"/>
      <c r="M66" s="557"/>
      <c r="N66" s="558"/>
      <c r="O66" s="559" t="s">
        <v>3</v>
      </c>
      <c r="P66" s="560"/>
      <c r="Q66" s="560"/>
      <c r="R66" s="594">
        <v>5</v>
      </c>
      <c r="S66" s="595"/>
      <c r="T66" s="596"/>
    </row>
    <row r="67" spans="2:20" ht="16.5" thickBot="1">
      <c r="B67" s="7"/>
      <c r="C67" s="8" t="s">
        <v>4</v>
      </c>
      <c r="D67" s="9" t="s">
        <v>5</v>
      </c>
      <c r="E67" s="551">
        <v>7</v>
      </c>
      <c r="F67" s="521"/>
      <c r="G67" s="522"/>
      <c r="H67" s="552" t="s">
        <v>6</v>
      </c>
      <c r="I67" s="553"/>
      <c r="J67" s="553"/>
      <c r="K67" s="568">
        <v>40615</v>
      </c>
      <c r="L67" s="568"/>
      <c r="M67" s="568"/>
      <c r="N67" s="569"/>
      <c r="O67" s="10" t="s">
        <v>7</v>
      </c>
      <c r="P67" s="11"/>
      <c r="Q67" s="11"/>
      <c r="R67" s="545" t="s">
        <v>122</v>
      </c>
      <c r="S67" s="545"/>
      <c r="T67" s="546"/>
    </row>
    <row r="68" spans="2:24" ht="15.75" thickTop="1">
      <c r="B68" s="12"/>
      <c r="C68" s="13" t="s">
        <v>8</v>
      </c>
      <c r="D68" s="14" t="s">
        <v>9</v>
      </c>
      <c r="E68" s="590" t="s">
        <v>10</v>
      </c>
      <c r="F68" s="591"/>
      <c r="G68" s="590" t="s">
        <v>11</v>
      </c>
      <c r="H68" s="591"/>
      <c r="I68" s="590" t="s">
        <v>12</v>
      </c>
      <c r="J68" s="591"/>
      <c r="K68" s="590" t="s">
        <v>13</v>
      </c>
      <c r="L68" s="591"/>
      <c r="M68" s="590"/>
      <c r="N68" s="591"/>
      <c r="O68" s="15" t="s">
        <v>14</v>
      </c>
      <c r="P68" s="16" t="s">
        <v>15</v>
      </c>
      <c r="Q68" s="17" t="s">
        <v>16</v>
      </c>
      <c r="R68" s="18"/>
      <c r="S68" s="592" t="s">
        <v>17</v>
      </c>
      <c r="T68" s="593"/>
      <c r="V68" s="19" t="s">
        <v>18</v>
      </c>
      <c r="W68" s="20"/>
      <c r="X68" s="21" t="s">
        <v>19</v>
      </c>
    </row>
    <row r="69" spans="2:30" ht="12.75">
      <c r="B69" s="22" t="s">
        <v>10</v>
      </c>
      <c r="C69" s="175" t="s">
        <v>57</v>
      </c>
      <c r="D69" s="24" t="s">
        <v>21</v>
      </c>
      <c r="E69" s="25"/>
      <c r="F69" s="26"/>
      <c r="G69" s="27">
        <f>+Q79</f>
      </c>
      <c r="H69" s="28">
        <f>+R79</f>
      </c>
      <c r="I69" s="27">
        <f>Q75</f>
      </c>
      <c r="J69" s="28">
        <f>R75</f>
      </c>
      <c r="K69" s="27">
        <f>Q77</f>
      </c>
      <c r="L69" s="28">
        <f>R77</f>
      </c>
      <c r="M69" s="27"/>
      <c r="N69" s="28"/>
      <c r="O69" s="29">
        <f>IF(SUM(E69:N69)=0,"",COUNTIF(F69:F72,"3"))</f>
      </c>
      <c r="P69" s="30">
        <f>IF(SUM(F69:O69)=0,"",COUNTIF(E69:E72,"3"))</f>
      </c>
      <c r="Q69" s="31">
        <f>IF(SUM(E69:N69)=0,"",SUM(F69:F72))</f>
      </c>
      <c r="R69" s="32">
        <f>IF(SUM(E69:N69)=0,"",SUM(E69:E72))</f>
      </c>
      <c r="S69" s="586"/>
      <c r="T69" s="587"/>
      <c r="V69" s="33">
        <f>+V75+V77+V79</f>
        <v>0</v>
      </c>
      <c r="W69" s="34">
        <f>+W75+W77+W79</f>
        <v>0</v>
      </c>
      <c r="X69" s="35">
        <f>+V69-W69</f>
        <v>0</v>
      </c>
      <c r="AD69" s="175"/>
    </row>
    <row r="70" spans="2:24" ht="12.75">
      <c r="B70" s="36" t="s">
        <v>11</v>
      </c>
      <c r="C70" s="23" t="s">
        <v>54</v>
      </c>
      <c r="D70" s="37" t="s">
        <v>47</v>
      </c>
      <c r="E70" s="38">
        <f>+R79</f>
      </c>
      <c r="F70" s="39">
        <f>+Q79</f>
      </c>
      <c r="G70" s="40"/>
      <c r="H70" s="41"/>
      <c r="I70" s="38">
        <f>Q78</f>
        <v>3</v>
      </c>
      <c r="J70" s="39">
        <f>R78</f>
        <v>1</v>
      </c>
      <c r="K70" s="38">
        <f>Q76</f>
        <v>3</v>
      </c>
      <c r="L70" s="39">
        <f>R76</f>
        <v>0</v>
      </c>
      <c r="M70" s="38"/>
      <c r="N70" s="39"/>
      <c r="O70" s="29">
        <f>IF(SUM(E70:N70)=0,"",COUNTIF(H69:H72,"3"))</f>
        <v>2</v>
      </c>
      <c r="P70" s="30">
        <f>IF(SUM(F70:O70)=0,"",COUNTIF(G69:G72,"3"))</f>
        <v>0</v>
      </c>
      <c r="Q70" s="31">
        <f>IF(SUM(E70:N70)=0,"",SUM(H69:H72))</f>
        <v>6</v>
      </c>
      <c r="R70" s="32">
        <f>IF(SUM(E70:N70)=0,"",SUM(G69:G72))</f>
        <v>1</v>
      </c>
      <c r="S70" s="586">
        <v>1</v>
      </c>
      <c r="T70" s="587"/>
      <c r="V70" s="33">
        <f>+V76+V78+W79</f>
        <v>71</v>
      </c>
      <c r="W70" s="34">
        <f>+W76+W78+V79</f>
        <v>39</v>
      </c>
      <c r="X70" s="35">
        <f>+V70-W70</f>
        <v>32</v>
      </c>
    </row>
    <row r="71" spans="2:24" ht="12.75">
      <c r="B71" s="36" t="s">
        <v>12</v>
      </c>
      <c r="C71" s="23" t="s">
        <v>73</v>
      </c>
      <c r="D71" s="37" t="s">
        <v>49</v>
      </c>
      <c r="E71" s="38">
        <f>+R75</f>
      </c>
      <c r="F71" s="39">
        <f>+Q75</f>
      </c>
      <c r="G71" s="38">
        <f>R78</f>
        <v>1</v>
      </c>
      <c r="H71" s="39">
        <f>Q78</f>
        <v>3</v>
      </c>
      <c r="I71" s="40"/>
      <c r="J71" s="41"/>
      <c r="K71" s="38">
        <f>Q80</f>
        <v>3</v>
      </c>
      <c r="L71" s="39">
        <f>R80</f>
        <v>0</v>
      </c>
      <c r="M71" s="38"/>
      <c r="N71" s="39"/>
      <c r="O71" s="29">
        <f>IF(SUM(E71:N71)=0,"",COUNTIF(J69:J72,"3"))</f>
        <v>1</v>
      </c>
      <c r="P71" s="30">
        <f>IF(SUM(F71:O71)=0,"",COUNTIF(I69:I72,"3"))</f>
        <v>1</v>
      </c>
      <c r="Q71" s="31">
        <f>IF(SUM(E71:N71)=0,"",SUM(J69:J72))</f>
        <v>4</v>
      </c>
      <c r="R71" s="32">
        <f>IF(SUM(E71:N71)=0,"",SUM(I69:I72))</f>
        <v>3</v>
      </c>
      <c r="S71" s="586">
        <v>2</v>
      </c>
      <c r="T71" s="587"/>
      <c r="V71" s="33">
        <f>+W75+W78+V80</f>
        <v>66</v>
      </c>
      <c r="W71" s="34">
        <f>+V75+V78+W80</f>
        <v>60</v>
      </c>
      <c r="X71" s="35">
        <f>+V71-W71</f>
        <v>6</v>
      </c>
    </row>
    <row r="72" spans="2:24" ht="13.5" thickBot="1">
      <c r="B72" s="42" t="s">
        <v>13</v>
      </c>
      <c r="C72" s="43" t="s">
        <v>95</v>
      </c>
      <c r="D72" s="44" t="s">
        <v>23</v>
      </c>
      <c r="E72" s="45">
        <f>R77</f>
      </c>
      <c r="F72" s="46">
        <f>Q77</f>
      </c>
      <c r="G72" s="45">
        <f>R76</f>
        <v>0</v>
      </c>
      <c r="H72" s="46">
        <f>Q76</f>
        <v>3</v>
      </c>
      <c r="I72" s="45">
        <f>R80</f>
        <v>0</v>
      </c>
      <c r="J72" s="46">
        <f>Q80</f>
        <v>3</v>
      </c>
      <c r="K72" s="47"/>
      <c r="L72" s="48"/>
      <c r="M72" s="45"/>
      <c r="N72" s="46"/>
      <c r="O72" s="49">
        <f>IF(SUM(E72:N72)=0,"",COUNTIF(L69:L72,"3"))</f>
        <v>0</v>
      </c>
      <c r="P72" s="50">
        <f>IF(SUM(F72:O72)=0,"",COUNTIF(K69:K72,"3"))</f>
        <v>2</v>
      </c>
      <c r="Q72" s="51">
        <f>IF(SUM(E72:N73)=0,"",SUM(L69:L72))</f>
        <v>0</v>
      </c>
      <c r="R72" s="52">
        <f>IF(SUM(E72:N72)=0,"",SUM(K69:K72))</f>
        <v>6</v>
      </c>
      <c r="S72" s="588">
        <v>3</v>
      </c>
      <c r="T72" s="589"/>
      <c r="V72" s="33">
        <f>+W76+W77+W80</f>
        <v>29</v>
      </c>
      <c r="W72" s="34">
        <f>+V76+V77+V80</f>
        <v>67</v>
      </c>
      <c r="X72" s="35">
        <f>+V72-W72</f>
        <v>-38</v>
      </c>
    </row>
    <row r="73" spans="2:25" ht="15.75" thickTop="1">
      <c r="B73" s="53"/>
      <c r="C73" s="54" t="s">
        <v>28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57"/>
      <c r="V73" s="58"/>
      <c r="W73" s="59" t="s">
        <v>29</v>
      </c>
      <c r="X73" s="60">
        <f>SUM(X69:X72)</f>
        <v>0</v>
      </c>
      <c r="Y73" s="59" t="str">
        <f>IF(X73=0,"OK","Virhe")</f>
        <v>OK</v>
      </c>
    </row>
    <row r="74" spans="2:24" ht="15.75" thickBot="1">
      <c r="B74" s="61"/>
      <c r="C74" s="62" t="s">
        <v>30</v>
      </c>
      <c r="D74" s="63"/>
      <c r="E74" s="63"/>
      <c r="F74" s="64"/>
      <c r="G74" s="566" t="s">
        <v>31</v>
      </c>
      <c r="H74" s="555"/>
      <c r="I74" s="554" t="s">
        <v>32</v>
      </c>
      <c r="J74" s="555"/>
      <c r="K74" s="554" t="s">
        <v>33</v>
      </c>
      <c r="L74" s="555"/>
      <c r="M74" s="554" t="s">
        <v>34</v>
      </c>
      <c r="N74" s="555"/>
      <c r="O74" s="554" t="s">
        <v>35</v>
      </c>
      <c r="P74" s="555"/>
      <c r="Q74" s="572" t="s">
        <v>36</v>
      </c>
      <c r="R74" s="573"/>
      <c r="T74" s="65"/>
      <c r="V74" s="66" t="s">
        <v>18</v>
      </c>
      <c r="W74" s="67"/>
      <c r="X74" s="21" t="s">
        <v>19</v>
      </c>
    </row>
    <row r="75" spans="2:35" ht="18" customHeight="1">
      <c r="B75" s="68" t="s">
        <v>37</v>
      </c>
      <c r="C75" s="176" t="str">
        <f>IF(C69&gt;"",C69,"")</f>
        <v>Anton Mäkinen</v>
      </c>
      <c r="D75" s="70" t="str">
        <f>IF(C71&gt;"",C71,"")</f>
        <v>Samu Leskinen</v>
      </c>
      <c r="E75" s="55"/>
      <c r="F75" s="71"/>
      <c r="G75" s="584"/>
      <c r="H75" s="585"/>
      <c r="I75" s="580"/>
      <c r="J75" s="581"/>
      <c r="K75" s="580"/>
      <c r="L75" s="581"/>
      <c r="M75" s="580"/>
      <c r="N75" s="581"/>
      <c r="O75" s="582"/>
      <c r="P75" s="581"/>
      <c r="Q75" s="72">
        <f aca="true" t="shared" si="44" ref="Q75:Q80">IF(COUNT(G75:O75)=0,"",COUNTIF(G75:O75,"&gt;=0"))</f>
      </c>
      <c r="R75" s="73">
        <f aca="true" t="shared" si="45" ref="R75:R80">IF(COUNT(G75:O75)=0,"",(IF(LEFT(G75,1)="-",1,0)+IF(LEFT(I75,1)="-",1,0)+IF(LEFT(K75,1)="-",1,0)+IF(LEFT(M75,1)="-",1,0)+IF(LEFT(O75,1)="-",1,0)))</f>
      </c>
      <c r="S75" s="74"/>
      <c r="T75" s="75"/>
      <c r="V75" s="76">
        <f aca="true" t="shared" si="46" ref="V75:W80">+Z75+AB75+AD75+AF75+AH75</f>
        <v>0</v>
      </c>
      <c r="W75" s="77">
        <f t="shared" si="46"/>
        <v>0</v>
      </c>
      <c r="X75" s="78">
        <f aca="true" t="shared" si="47" ref="X75:X80">+V75-W75</f>
        <v>0</v>
      </c>
      <c r="Z75" s="79">
        <f>IF(G75="",0,IF(LEFT(G75,1)="-",ABS(G75),(IF(G75&gt;9,G75+2,11))))</f>
        <v>0</v>
      </c>
      <c r="AA75" s="80">
        <f aca="true" t="shared" si="48" ref="AA75:AA80">IF(G75="",0,IF(LEFT(G75,1)="-",(IF(ABS(G75)&gt;9,(ABS(G75)+2),11)),G75))</f>
        <v>0</v>
      </c>
      <c r="AB75" s="79">
        <f>IF(I75="",0,IF(LEFT(I75,1)="-",ABS(I75),(IF(I75&gt;9,I75+2,11))))</f>
        <v>0</v>
      </c>
      <c r="AC75" s="80">
        <f aca="true" t="shared" si="49" ref="AC75:AC80">IF(I75="",0,IF(LEFT(I75,1)="-",(IF(ABS(I75)&gt;9,(ABS(I75)+2),11)),I75))</f>
        <v>0</v>
      </c>
      <c r="AD75" s="79">
        <f>IF(K75="",0,IF(LEFT(K75,1)="-",ABS(K75),(IF(K75&gt;9,K75+2,11))))</f>
        <v>0</v>
      </c>
      <c r="AE75" s="80">
        <f aca="true" t="shared" si="50" ref="AE75:AE80">IF(K75="",0,IF(LEFT(K75,1)="-",(IF(ABS(K75)&gt;9,(ABS(K75)+2),11)),K75))</f>
        <v>0</v>
      </c>
      <c r="AF75" s="79">
        <f>IF(M75="",0,IF(LEFT(M75,1)="-",ABS(M75),(IF(M75&gt;9,M75+2,11))))</f>
        <v>0</v>
      </c>
      <c r="AG75" s="80">
        <f aca="true" t="shared" si="51" ref="AG75:AG80">IF(M75="",0,IF(LEFT(M75,1)="-",(IF(ABS(M75)&gt;9,(ABS(M75)+2),11)),M75))</f>
        <v>0</v>
      </c>
      <c r="AH75" s="79">
        <f aca="true" t="shared" si="52" ref="AH75:AH80">IF(O75="",0,IF(LEFT(O75,1)="-",ABS(O75),(IF(O75&gt;9,O75+2,11))))</f>
        <v>0</v>
      </c>
      <c r="AI75" s="80">
        <f aca="true" t="shared" si="53" ref="AI75:AI80">IF(O75="",0,IF(LEFT(O75,1)="-",(IF(ABS(O75)&gt;9,(ABS(O75)+2),11)),O75))</f>
        <v>0</v>
      </c>
    </row>
    <row r="76" spans="2:35" ht="18" customHeight="1">
      <c r="B76" s="68" t="s">
        <v>38</v>
      </c>
      <c r="C76" s="69" t="str">
        <f>IF(C70&gt;"",C70,"")</f>
        <v>Rolands Jansons</v>
      </c>
      <c r="D76" s="81" t="str">
        <f>IF(C72&gt;"",C72,"")</f>
        <v>Miro Seitz</v>
      </c>
      <c r="E76" s="82"/>
      <c r="F76" s="71"/>
      <c r="G76" s="574">
        <v>2</v>
      </c>
      <c r="H76" s="575"/>
      <c r="I76" s="574">
        <v>3</v>
      </c>
      <c r="J76" s="575"/>
      <c r="K76" s="574">
        <v>2</v>
      </c>
      <c r="L76" s="575"/>
      <c r="M76" s="574"/>
      <c r="N76" s="575"/>
      <c r="O76" s="574"/>
      <c r="P76" s="575"/>
      <c r="Q76" s="72">
        <f t="shared" si="44"/>
        <v>3</v>
      </c>
      <c r="R76" s="73">
        <f t="shared" si="45"/>
        <v>0</v>
      </c>
      <c r="S76" s="83"/>
      <c r="T76" s="84"/>
      <c r="V76" s="76">
        <f t="shared" si="46"/>
        <v>33</v>
      </c>
      <c r="W76" s="77">
        <f t="shared" si="46"/>
        <v>7</v>
      </c>
      <c r="X76" s="78">
        <f t="shared" si="47"/>
        <v>26</v>
      </c>
      <c r="Z76" s="85">
        <f>IF(G76="",0,IF(LEFT(G76,1)="-",ABS(G76),(IF(G76&gt;9,G76+2,11))))</f>
        <v>11</v>
      </c>
      <c r="AA76" s="86">
        <f t="shared" si="48"/>
        <v>2</v>
      </c>
      <c r="AB76" s="85">
        <f>IF(I76="",0,IF(LEFT(I76,1)="-",ABS(I76),(IF(I76&gt;9,I76+2,11))))</f>
        <v>11</v>
      </c>
      <c r="AC76" s="86">
        <f t="shared" si="49"/>
        <v>3</v>
      </c>
      <c r="AD76" s="85">
        <f>IF(K76="",0,IF(LEFT(K76,1)="-",ABS(K76),(IF(K76&gt;9,K76+2,11))))</f>
        <v>11</v>
      </c>
      <c r="AE76" s="86">
        <f t="shared" si="50"/>
        <v>2</v>
      </c>
      <c r="AF76" s="85">
        <f>IF(M76="",0,IF(LEFT(M76,1)="-",ABS(M76),(IF(M76&gt;9,M76+2,11))))</f>
        <v>0</v>
      </c>
      <c r="AG76" s="86">
        <f t="shared" si="51"/>
        <v>0</v>
      </c>
      <c r="AH76" s="85">
        <f t="shared" si="52"/>
        <v>0</v>
      </c>
      <c r="AI76" s="86">
        <f t="shared" si="53"/>
        <v>0</v>
      </c>
    </row>
    <row r="77" spans="2:35" ht="18" customHeight="1" thickBot="1">
      <c r="B77" s="68" t="s">
        <v>39</v>
      </c>
      <c r="C77" s="180" t="str">
        <f>IF(C69&gt;"",C69,"")</f>
        <v>Anton Mäkinen</v>
      </c>
      <c r="D77" s="88" t="str">
        <f>IF(C72&gt;"",C72,"")</f>
        <v>Miro Seitz</v>
      </c>
      <c r="E77" s="63"/>
      <c r="F77" s="64"/>
      <c r="G77" s="578"/>
      <c r="H77" s="579"/>
      <c r="I77" s="578"/>
      <c r="J77" s="579"/>
      <c r="K77" s="578"/>
      <c r="L77" s="579"/>
      <c r="M77" s="578"/>
      <c r="N77" s="579"/>
      <c r="O77" s="578"/>
      <c r="P77" s="579"/>
      <c r="Q77" s="72">
        <f t="shared" si="44"/>
      </c>
      <c r="R77" s="73">
        <f t="shared" si="45"/>
      </c>
      <c r="S77" s="83"/>
      <c r="T77" s="84"/>
      <c r="V77" s="76">
        <f t="shared" si="46"/>
        <v>0</v>
      </c>
      <c r="W77" s="77">
        <f t="shared" si="46"/>
        <v>0</v>
      </c>
      <c r="X77" s="78">
        <f t="shared" si="47"/>
        <v>0</v>
      </c>
      <c r="Z77" s="85">
        <f aca="true" t="shared" si="54" ref="Z77:AF80">IF(G77="",0,IF(LEFT(G77,1)="-",ABS(G77),(IF(G77&gt;9,G77+2,11))))</f>
        <v>0</v>
      </c>
      <c r="AA77" s="86">
        <f t="shared" si="48"/>
        <v>0</v>
      </c>
      <c r="AB77" s="85">
        <f t="shared" si="54"/>
        <v>0</v>
      </c>
      <c r="AC77" s="86">
        <f t="shared" si="49"/>
        <v>0</v>
      </c>
      <c r="AD77" s="85">
        <f t="shared" si="54"/>
        <v>0</v>
      </c>
      <c r="AE77" s="86">
        <f t="shared" si="50"/>
        <v>0</v>
      </c>
      <c r="AF77" s="85">
        <f t="shared" si="54"/>
        <v>0</v>
      </c>
      <c r="AG77" s="86">
        <f t="shared" si="51"/>
        <v>0</v>
      </c>
      <c r="AH77" s="85">
        <f t="shared" si="52"/>
        <v>0</v>
      </c>
      <c r="AI77" s="86">
        <f t="shared" si="53"/>
        <v>0</v>
      </c>
    </row>
    <row r="78" spans="2:35" ht="18" customHeight="1">
      <c r="B78" s="68" t="s">
        <v>40</v>
      </c>
      <c r="C78" s="69" t="str">
        <f>IF(C70&gt;"",C70,"")</f>
        <v>Rolands Jansons</v>
      </c>
      <c r="D78" s="81" t="str">
        <f>IF(C71&gt;"",C71,"")</f>
        <v>Samu Leskinen</v>
      </c>
      <c r="E78" s="55"/>
      <c r="F78" s="71"/>
      <c r="G78" s="580">
        <v>8</v>
      </c>
      <c r="H78" s="581"/>
      <c r="I78" s="580">
        <v>-5</v>
      </c>
      <c r="J78" s="581"/>
      <c r="K78" s="580">
        <v>4</v>
      </c>
      <c r="L78" s="581"/>
      <c r="M78" s="580">
        <v>9</v>
      </c>
      <c r="N78" s="581"/>
      <c r="O78" s="580"/>
      <c r="P78" s="581"/>
      <c r="Q78" s="72">
        <f t="shared" si="44"/>
        <v>3</v>
      </c>
      <c r="R78" s="73">
        <f t="shared" si="45"/>
        <v>1</v>
      </c>
      <c r="S78" s="83"/>
      <c r="T78" s="84"/>
      <c r="V78" s="76">
        <f t="shared" si="46"/>
        <v>38</v>
      </c>
      <c r="W78" s="77">
        <f t="shared" si="46"/>
        <v>32</v>
      </c>
      <c r="X78" s="78">
        <f t="shared" si="47"/>
        <v>6</v>
      </c>
      <c r="Z78" s="85">
        <f t="shared" si="54"/>
        <v>11</v>
      </c>
      <c r="AA78" s="86">
        <f t="shared" si="48"/>
        <v>8</v>
      </c>
      <c r="AB78" s="85">
        <f t="shared" si="54"/>
        <v>5</v>
      </c>
      <c r="AC78" s="86">
        <f t="shared" si="49"/>
        <v>11</v>
      </c>
      <c r="AD78" s="85">
        <f t="shared" si="54"/>
        <v>11</v>
      </c>
      <c r="AE78" s="86">
        <f t="shared" si="50"/>
        <v>4</v>
      </c>
      <c r="AF78" s="85">
        <f t="shared" si="54"/>
        <v>11</v>
      </c>
      <c r="AG78" s="86">
        <f t="shared" si="51"/>
        <v>9</v>
      </c>
      <c r="AH78" s="85">
        <f t="shared" si="52"/>
        <v>0</v>
      </c>
      <c r="AI78" s="86">
        <f t="shared" si="53"/>
        <v>0</v>
      </c>
    </row>
    <row r="79" spans="2:35" ht="18" customHeight="1">
      <c r="B79" s="68" t="s">
        <v>41</v>
      </c>
      <c r="C79" s="176" t="str">
        <f>IF(C69&gt;"",C69,"")</f>
        <v>Anton Mäkinen</v>
      </c>
      <c r="D79" s="81" t="str">
        <f>IF(C70&gt;"",C70,"")</f>
        <v>Rolands Jansons</v>
      </c>
      <c r="E79" s="82"/>
      <c r="F79" s="71"/>
      <c r="G79" s="574"/>
      <c r="H79" s="575"/>
      <c r="I79" s="574"/>
      <c r="J79" s="575"/>
      <c r="K79" s="583"/>
      <c r="L79" s="575"/>
      <c r="M79" s="574"/>
      <c r="N79" s="575"/>
      <c r="O79" s="574"/>
      <c r="P79" s="575"/>
      <c r="Q79" s="72">
        <f t="shared" si="44"/>
      </c>
      <c r="R79" s="73">
        <f t="shared" si="45"/>
      </c>
      <c r="S79" s="83"/>
      <c r="T79" s="84"/>
      <c r="V79" s="76">
        <f t="shared" si="46"/>
        <v>0</v>
      </c>
      <c r="W79" s="77">
        <f t="shared" si="46"/>
        <v>0</v>
      </c>
      <c r="X79" s="78">
        <f t="shared" si="47"/>
        <v>0</v>
      </c>
      <c r="Z79" s="85">
        <f t="shared" si="54"/>
        <v>0</v>
      </c>
      <c r="AA79" s="86">
        <f t="shared" si="48"/>
        <v>0</v>
      </c>
      <c r="AB79" s="85">
        <f t="shared" si="54"/>
        <v>0</v>
      </c>
      <c r="AC79" s="86">
        <f t="shared" si="49"/>
        <v>0</v>
      </c>
      <c r="AD79" s="85">
        <f t="shared" si="54"/>
        <v>0</v>
      </c>
      <c r="AE79" s="86">
        <f t="shared" si="50"/>
        <v>0</v>
      </c>
      <c r="AF79" s="85">
        <f t="shared" si="54"/>
        <v>0</v>
      </c>
      <c r="AG79" s="86">
        <f t="shared" si="51"/>
        <v>0</v>
      </c>
      <c r="AH79" s="85">
        <f t="shared" si="52"/>
        <v>0</v>
      </c>
      <c r="AI79" s="86">
        <f t="shared" si="53"/>
        <v>0</v>
      </c>
    </row>
    <row r="80" spans="2:35" ht="18" customHeight="1" thickBot="1">
      <c r="B80" s="89" t="s">
        <v>42</v>
      </c>
      <c r="C80" s="90" t="str">
        <f>IF(C71&gt;"",C71,"")</f>
        <v>Samu Leskinen</v>
      </c>
      <c r="D80" s="91" t="str">
        <f>IF(C72&gt;"",C72,"")</f>
        <v>Miro Seitz</v>
      </c>
      <c r="E80" s="92"/>
      <c r="F80" s="93"/>
      <c r="G80" s="576">
        <v>3</v>
      </c>
      <c r="H80" s="577"/>
      <c r="I80" s="576">
        <v>10</v>
      </c>
      <c r="J80" s="577"/>
      <c r="K80" s="576">
        <v>9</v>
      </c>
      <c r="L80" s="577"/>
      <c r="M80" s="576"/>
      <c r="N80" s="577"/>
      <c r="O80" s="576"/>
      <c r="P80" s="577"/>
      <c r="Q80" s="94">
        <f t="shared" si="44"/>
        <v>3</v>
      </c>
      <c r="R80" s="95">
        <f t="shared" si="45"/>
        <v>0</v>
      </c>
      <c r="S80" s="96"/>
      <c r="T80" s="97"/>
      <c r="V80" s="76">
        <f t="shared" si="46"/>
        <v>34</v>
      </c>
      <c r="W80" s="77">
        <f t="shared" si="46"/>
        <v>22</v>
      </c>
      <c r="X80" s="78">
        <f t="shared" si="47"/>
        <v>12</v>
      </c>
      <c r="Z80" s="98">
        <f t="shared" si="54"/>
        <v>11</v>
      </c>
      <c r="AA80" s="99">
        <f t="shared" si="48"/>
        <v>3</v>
      </c>
      <c r="AB80" s="98">
        <f t="shared" si="54"/>
        <v>12</v>
      </c>
      <c r="AC80" s="99">
        <f t="shared" si="49"/>
        <v>10</v>
      </c>
      <c r="AD80" s="98">
        <f t="shared" si="54"/>
        <v>11</v>
      </c>
      <c r="AE80" s="99">
        <f t="shared" si="50"/>
        <v>9</v>
      </c>
      <c r="AF80" s="98">
        <f t="shared" si="54"/>
        <v>0</v>
      </c>
      <c r="AG80" s="99">
        <f t="shared" si="51"/>
        <v>0</v>
      </c>
      <c r="AH80" s="98">
        <f t="shared" si="52"/>
        <v>0</v>
      </c>
      <c r="AI80" s="99">
        <f t="shared" si="53"/>
        <v>0</v>
      </c>
    </row>
    <row r="81" ht="30.75" customHeight="1" thickBot="1" thickTop="1"/>
    <row r="82" spans="2:20" ht="16.5" thickTop="1">
      <c r="B82" s="1"/>
      <c r="C82" s="2" t="s">
        <v>0</v>
      </c>
      <c r="D82" s="3"/>
      <c r="E82" s="3"/>
      <c r="F82" s="3"/>
      <c r="G82" s="4"/>
      <c r="H82" s="3"/>
      <c r="I82" s="5" t="s">
        <v>1</v>
      </c>
      <c r="J82" s="6"/>
      <c r="K82" s="556" t="s">
        <v>87</v>
      </c>
      <c r="L82" s="557"/>
      <c r="M82" s="557"/>
      <c r="N82" s="558"/>
      <c r="O82" s="559" t="s">
        <v>3</v>
      </c>
      <c r="P82" s="560"/>
      <c r="Q82" s="560"/>
      <c r="R82" s="594">
        <v>6</v>
      </c>
      <c r="S82" s="595"/>
      <c r="T82" s="596"/>
    </row>
    <row r="83" spans="2:20" ht="16.5" thickBot="1">
      <c r="B83" s="7"/>
      <c r="C83" s="8" t="s">
        <v>4</v>
      </c>
      <c r="D83" s="9" t="s">
        <v>5</v>
      </c>
      <c r="E83" s="551">
        <v>8</v>
      </c>
      <c r="F83" s="521"/>
      <c r="G83" s="522"/>
      <c r="H83" s="552" t="s">
        <v>6</v>
      </c>
      <c r="I83" s="553"/>
      <c r="J83" s="553"/>
      <c r="K83" s="568">
        <v>40615</v>
      </c>
      <c r="L83" s="568"/>
      <c r="M83" s="568"/>
      <c r="N83" s="569"/>
      <c r="O83" s="10" t="s">
        <v>7</v>
      </c>
      <c r="P83" s="11"/>
      <c r="Q83" s="11"/>
      <c r="R83" s="545" t="s">
        <v>122</v>
      </c>
      <c r="S83" s="545"/>
      <c r="T83" s="546"/>
    </row>
    <row r="84" spans="2:24" ht="15.75" thickTop="1">
      <c r="B84" s="12"/>
      <c r="C84" s="13" t="s">
        <v>8</v>
      </c>
      <c r="D84" s="14" t="s">
        <v>9</v>
      </c>
      <c r="E84" s="590" t="s">
        <v>10</v>
      </c>
      <c r="F84" s="591"/>
      <c r="G84" s="590" t="s">
        <v>11</v>
      </c>
      <c r="H84" s="591"/>
      <c r="I84" s="590" t="s">
        <v>12</v>
      </c>
      <c r="J84" s="591"/>
      <c r="K84" s="590" t="s">
        <v>13</v>
      </c>
      <c r="L84" s="591"/>
      <c r="M84" s="590"/>
      <c r="N84" s="591"/>
      <c r="O84" s="15" t="s">
        <v>14</v>
      </c>
      <c r="P84" s="16" t="s">
        <v>15</v>
      </c>
      <c r="Q84" s="17" t="s">
        <v>16</v>
      </c>
      <c r="R84" s="18"/>
      <c r="S84" s="592" t="s">
        <v>17</v>
      </c>
      <c r="T84" s="593"/>
      <c r="V84" s="19" t="s">
        <v>18</v>
      </c>
      <c r="W84" s="20"/>
      <c r="X84" s="21" t="s">
        <v>19</v>
      </c>
    </row>
    <row r="85" spans="2:24" ht="12.75">
      <c r="B85" s="22" t="s">
        <v>10</v>
      </c>
      <c r="C85" s="23" t="s">
        <v>22</v>
      </c>
      <c r="D85" s="24" t="s">
        <v>23</v>
      </c>
      <c r="E85" s="25"/>
      <c r="F85" s="26"/>
      <c r="G85" s="27">
        <f>+Q95</f>
      </c>
      <c r="H85" s="28">
        <f>+R95</f>
      </c>
      <c r="I85" s="27">
        <f>Q91</f>
        <v>3</v>
      </c>
      <c r="J85" s="28">
        <f>R91</f>
        <v>0</v>
      </c>
      <c r="K85" s="27">
        <f>Q93</f>
        <v>3</v>
      </c>
      <c r="L85" s="28">
        <f>R93</f>
        <v>0</v>
      </c>
      <c r="M85" s="27"/>
      <c r="N85" s="28"/>
      <c r="O85" s="29">
        <f>IF(SUM(E85:N85)=0,"",COUNTIF(F85:F88,"3"))</f>
        <v>2</v>
      </c>
      <c r="P85" s="30">
        <f>IF(SUM(F85:O85)=0,"",COUNTIF(E85:E88,"3"))</f>
        <v>0</v>
      </c>
      <c r="Q85" s="31">
        <f>IF(SUM(E85:N85)=0,"",SUM(F85:F88))</f>
        <v>6</v>
      </c>
      <c r="R85" s="32">
        <f>IF(SUM(E85:N85)=0,"",SUM(E85:E88))</f>
        <v>0</v>
      </c>
      <c r="S85" s="586">
        <v>1</v>
      </c>
      <c r="T85" s="587"/>
      <c r="V85" s="33">
        <f>+V91+V93+V95</f>
        <v>66</v>
      </c>
      <c r="W85" s="34">
        <f>+W91+W93+W95</f>
        <v>21</v>
      </c>
      <c r="X85" s="35">
        <f>+V85-W85</f>
        <v>45</v>
      </c>
    </row>
    <row r="86" spans="2:24" ht="12.75">
      <c r="B86" s="36" t="s">
        <v>11</v>
      </c>
      <c r="C86" s="175" t="s">
        <v>67</v>
      </c>
      <c r="D86" s="37" t="s">
        <v>47</v>
      </c>
      <c r="E86" s="38">
        <f>+R95</f>
      </c>
      <c r="F86" s="39">
        <f>+Q95</f>
      </c>
      <c r="G86" s="40"/>
      <c r="H86" s="41"/>
      <c r="I86" s="38">
        <f>Q94</f>
      </c>
      <c r="J86" s="39">
        <f>R94</f>
      </c>
      <c r="K86" s="38">
        <f>Q92</f>
      </c>
      <c r="L86" s="39">
        <f>R92</f>
      </c>
      <c r="M86" s="38"/>
      <c r="N86" s="39"/>
      <c r="O86" s="29">
        <f>IF(SUM(E86:N86)=0,"",COUNTIF(H85:H88,"3"))</f>
      </c>
      <c r="P86" s="30">
        <f>IF(SUM(F86:O86)=0,"",COUNTIF(G85:G88,"3"))</f>
      </c>
      <c r="Q86" s="31">
        <f>IF(SUM(E86:N86)=0,"",SUM(H85:H88))</f>
      </c>
      <c r="R86" s="32">
        <f>IF(SUM(E86:N86)=0,"",SUM(G85:G88))</f>
      </c>
      <c r="S86" s="586"/>
      <c r="T86" s="587"/>
      <c r="V86" s="33">
        <f>+V92+V94+W95</f>
        <v>0</v>
      </c>
      <c r="W86" s="34">
        <f>+W92+W94+V95</f>
        <v>0</v>
      </c>
      <c r="X86" s="35">
        <f>+V86-W86</f>
        <v>0</v>
      </c>
    </row>
    <row r="87" spans="2:24" ht="12.75">
      <c r="B87" s="36" t="s">
        <v>12</v>
      </c>
      <c r="C87" s="23" t="s">
        <v>96</v>
      </c>
      <c r="D87" s="37" t="s">
        <v>97</v>
      </c>
      <c r="E87" s="38">
        <f>+R91</f>
        <v>0</v>
      </c>
      <c r="F87" s="39">
        <f>+Q91</f>
        <v>3</v>
      </c>
      <c r="G87" s="38">
        <f>R94</f>
      </c>
      <c r="H87" s="39">
        <f>Q94</f>
      </c>
      <c r="I87" s="40"/>
      <c r="J87" s="41"/>
      <c r="K87" s="38">
        <f>Q96</f>
        <v>3</v>
      </c>
      <c r="L87" s="39">
        <f>R96</f>
        <v>0</v>
      </c>
      <c r="M87" s="38"/>
      <c r="N87" s="39"/>
      <c r="O87" s="29">
        <f>IF(SUM(E87:N87)=0,"",COUNTIF(J85:J88,"3"))</f>
        <v>1</v>
      </c>
      <c r="P87" s="30">
        <f>IF(SUM(F87:O87)=0,"",COUNTIF(I85:I88,"3"))</f>
        <v>1</v>
      </c>
      <c r="Q87" s="31">
        <f>IF(SUM(E87:N87)=0,"",SUM(J85:J88))</f>
        <v>3</v>
      </c>
      <c r="R87" s="32">
        <f>IF(SUM(E87:N87)=0,"",SUM(I85:I88))</f>
        <v>3</v>
      </c>
      <c r="S87" s="586">
        <v>2</v>
      </c>
      <c r="T87" s="587"/>
      <c r="V87" s="33">
        <f>+W91+W94+V96</f>
        <v>47</v>
      </c>
      <c r="W87" s="34">
        <f>+V91+V94+W96</f>
        <v>53</v>
      </c>
      <c r="X87" s="35">
        <f>+V87-W87</f>
        <v>-6</v>
      </c>
    </row>
    <row r="88" spans="2:24" ht="13.5" thickBot="1">
      <c r="B88" s="42" t="s">
        <v>13</v>
      </c>
      <c r="C88" s="43" t="s">
        <v>59</v>
      </c>
      <c r="D88" s="44" t="s">
        <v>49</v>
      </c>
      <c r="E88" s="45">
        <f>R93</f>
        <v>0</v>
      </c>
      <c r="F88" s="46">
        <f>Q93</f>
        <v>3</v>
      </c>
      <c r="G88" s="45">
        <f>R92</f>
      </c>
      <c r="H88" s="46">
        <f>Q92</f>
      </c>
      <c r="I88" s="45">
        <f>R96</f>
        <v>0</v>
      </c>
      <c r="J88" s="46">
        <f>Q96</f>
        <v>3</v>
      </c>
      <c r="K88" s="47"/>
      <c r="L88" s="48"/>
      <c r="M88" s="45"/>
      <c r="N88" s="46"/>
      <c r="O88" s="49">
        <f>IF(SUM(E88:N88)=0,"",COUNTIF(L85:L88,"3"))</f>
        <v>0</v>
      </c>
      <c r="P88" s="50">
        <f>IF(SUM(F88:O88)=0,"",COUNTIF(K85:K88,"3"))</f>
        <v>2</v>
      </c>
      <c r="Q88" s="51">
        <f>IF(SUM(E88:N89)=0,"",SUM(L85:L88))</f>
        <v>0</v>
      </c>
      <c r="R88" s="52">
        <f>IF(SUM(E88:N88)=0,"",SUM(K85:K88))</f>
        <v>6</v>
      </c>
      <c r="S88" s="588">
        <v>3</v>
      </c>
      <c r="T88" s="589"/>
      <c r="V88" s="33">
        <f>+W92+W93+W96</f>
        <v>27</v>
      </c>
      <c r="W88" s="34">
        <f>+V92+V93+V96</f>
        <v>66</v>
      </c>
      <c r="X88" s="35">
        <f>+V88-W88</f>
        <v>-39</v>
      </c>
    </row>
    <row r="89" spans="2:25" ht="15.75" thickTop="1">
      <c r="B89" s="53"/>
      <c r="C89" s="54" t="s">
        <v>28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57"/>
      <c r="V89" s="58"/>
      <c r="W89" s="59" t="s">
        <v>29</v>
      </c>
      <c r="X89" s="60">
        <f>SUM(X85:X88)</f>
        <v>0</v>
      </c>
      <c r="Y89" s="59" t="str">
        <f>IF(X89=0,"OK","Virhe")</f>
        <v>OK</v>
      </c>
    </row>
    <row r="90" spans="2:24" ht="15" customHeight="1" thickBot="1">
      <c r="B90" s="61"/>
      <c r="C90" s="62" t="s">
        <v>30</v>
      </c>
      <c r="D90" s="63"/>
      <c r="E90" s="63"/>
      <c r="F90" s="64"/>
      <c r="G90" s="566" t="s">
        <v>31</v>
      </c>
      <c r="H90" s="555"/>
      <c r="I90" s="554" t="s">
        <v>32</v>
      </c>
      <c r="J90" s="555"/>
      <c r="K90" s="554" t="s">
        <v>33</v>
      </c>
      <c r="L90" s="555"/>
      <c r="M90" s="554" t="s">
        <v>34</v>
      </c>
      <c r="N90" s="555"/>
      <c r="O90" s="554" t="s">
        <v>35</v>
      </c>
      <c r="P90" s="555"/>
      <c r="Q90" s="572" t="s">
        <v>36</v>
      </c>
      <c r="R90" s="573"/>
      <c r="T90" s="65"/>
      <c r="V90" s="66" t="s">
        <v>18</v>
      </c>
      <c r="W90" s="67"/>
      <c r="X90" s="21" t="s">
        <v>19</v>
      </c>
    </row>
    <row r="91" spans="2:35" ht="18.75" customHeight="1">
      <c r="B91" s="68" t="s">
        <v>37</v>
      </c>
      <c r="C91" s="69" t="str">
        <f>IF(C85&gt;"",C85,"")</f>
        <v>Veikka Flemming</v>
      </c>
      <c r="D91" s="70" t="str">
        <f>IF(C87&gt;"",C87,"")</f>
        <v>Olli Julin</v>
      </c>
      <c r="E91" s="55"/>
      <c r="F91" s="71"/>
      <c r="G91" s="584">
        <v>2</v>
      </c>
      <c r="H91" s="585"/>
      <c r="I91" s="580">
        <v>4</v>
      </c>
      <c r="J91" s="581"/>
      <c r="K91" s="580">
        <v>8</v>
      </c>
      <c r="L91" s="581"/>
      <c r="M91" s="580"/>
      <c r="N91" s="581"/>
      <c r="O91" s="582"/>
      <c r="P91" s="581"/>
      <c r="Q91" s="72">
        <f aca="true" t="shared" si="55" ref="Q91:Q96">IF(COUNT(G91:O91)=0,"",COUNTIF(G91:O91,"&gt;=0"))</f>
        <v>3</v>
      </c>
      <c r="R91" s="73">
        <f aca="true" t="shared" si="56" ref="R91:R96">IF(COUNT(G91:O91)=0,"",(IF(LEFT(G91,1)="-",1,0)+IF(LEFT(I91,1)="-",1,0)+IF(LEFT(K91,1)="-",1,0)+IF(LEFT(M91,1)="-",1,0)+IF(LEFT(O91,1)="-",1,0)))</f>
        <v>0</v>
      </c>
      <c r="S91" s="74"/>
      <c r="T91" s="75"/>
      <c r="V91" s="76">
        <f aca="true" t="shared" si="57" ref="V91:W96">+Z91+AB91+AD91+AF91+AH91</f>
        <v>33</v>
      </c>
      <c r="W91" s="77">
        <f t="shared" si="57"/>
        <v>14</v>
      </c>
      <c r="X91" s="78">
        <f aca="true" t="shared" si="58" ref="X91:X96">+V91-W91</f>
        <v>19</v>
      </c>
      <c r="Z91" s="79">
        <f>IF(G91="",0,IF(LEFT(G91,1)="-",ABS(G91),(IF(G91&gt;9,G91+2,11))))</f>
        <v>11</v>
      </c>
      <c r="AA91" s="80">
        <f aca="true" t="shared" si="59" ref="AA91:AA96">IF(G91="",0,IF(LEFT(G91,1)="-",(IF(ABS(G91)&gt;9,(ABS(G91)+2),11)),G91))</f>
        <v>2</v>
      </c>
      <c r="AB91" s="79">
        <f>IF(I91="",0,IF(LEFT(I91,1)="-",ABS(I91),(IF(I91&gt;9,I91+2,11))))</f>
        <v>11</v>
      </c>
      <c r="AC91" s="80">
        <f aca="true" t="shared" si="60" ref="AC91:AC96">IF(I91="",0,IF(LEFT(I91,1)="-",(IF(ABS(I91)&gt;9,(ABS(I91)+2),11)),I91))</f>
        <v>4</v>
      </c>
      <c r="AD91" s="79">
        <f>IF(K91="",0,IF(LEFT(K91,1)="-",ABS(K91),(IF(K91&gt;9,K91+2,11))))</f>
        <v>11</v>
      </c>
      <c r="AE91" s="80">
        <f aca="true" t="shared" si="61" ref="AE91:AE96">IF(K91="",0,IF(LEFT(K91,1)="-",(IF(ABS(K91)&gt;9,(ABS(K91)+2),11)),K91))</f>
        <v>8</v>
      </c>
      <c r="AF91" s="79">
        <f>IF(M91="",0,IF(LEFT(M91,1)="-",ABS(M91),(IF(M91&gt;9,M91+2,11))))</f>
        <v>0</v>
      </c>
      <c r="AG91" s="80">
        <f aca="true" t="shared" si="62" ref="AG91:AG96">IF(M91="",0,IF(LEFT(M91,1)="-",(IF(ABS(M91)&gt;9,(ABS(M91)+2),11)),M91))</f>
        <v>0</v>
      </c>
      <c r="AH91" s="79">
        <f aca="true" t="shared" si="63" ref="AH91:AH96">IF(O91="",0,IF(LEFT(O91,1)="-",ABS(O91),(IF(O91&gt;9,O91+2,11))))</f>
        <v>0</v>
      </c>
      <c r="AI91" s="80">
        <f aca="true" t="shared" si="64" ref="AI91:AI96">IF(O91="",0,IF(LEFT(O91,1)="-",(IF(ABS(O91)&gt;9,(ABS(O91)+2),11)),O91))</f>
        <v>0</v>
      </c>
    </row>
    <row r="92" spans="2:35" ht="18.75" customHeight="1">
      <c r="B92" s="68" t="s">
        <v>38</v>
      </c>
      <c r="C92" s="176" t="str">
        <f>IF(C86&gt;"",C86,"")</f>
        <v>Erik Kemppainen</v>
      </c>
      <c r="D92" s="81" t="str">
        <f>IF(C88&gt;"",C88,"")</f>
        <v>Arttu Vartiainen</v>
      </c>
      <c r="E92" s="82"/>
      <c r="F92" s="71"/>
      <c r="G92" s="574"/>
      <c r="H92" s="575"/>
      <c r="I92" s="574"/>
      <c r="J92" s="575"/>
      <c r="K92" s="574"/>
      <c r="L92" s="575"/>
      <c r="M92" s="574"/>
      <c r="N92" s="575"/>
      <c r="O92" s="574"/>
      <c r="P92" s="575"/>
      <c r="Q92" s="72">
        <f t="shared" si="55"/>
      </c>
      <c r="R92" s="73">
        <f t="shared" si="56"/>
      </c>
      <c r="S92" s="83"/>
      <c r="T92" s="84"/>
      <c r="V92" s="76">
        <f t="shared" si="57"/>
        <v>0</v>
      </c>
      <c r="W92" s="77">
        <f t="shared" si="57"/>
        <v>0</v>
      </c>
      <c r="X92" s="78">
        <f t="shared" si="58"/>
        <v>0</v>
      </c>
      <c r="Z92" s="85">
        <f>IF(G92="",0,IF(LEFT(G92,1)="-",ABS(G92),(IF(G92&gt;9,G92+2,11))))</f>
        <v>0</v>
      </c>
      <c r="AA92" s="86">
        <f t="shared" si="59"/>
        <v>0</v>
      </c>
      <c r="AB92" s="85">
        <f>IF(I92="",0,IF(LEFT(I92,1)="-",ABS(I92),(IF(I92&gt;9,I92+2,11))))</f>
        <v>0</v>
      </c>
      <c r="AC92" s="86">
        <f t="shared" si="60"/>
        <v>0</v>
      </c>
      <c r="AD92" s="85">
        <f>IF(K92="",0,IF(LEFT(K92,1)="-",ABS(K92),(IF(K92&gt;9,K92+2,11))))</f>
        <v>0</v>
      </c>
      <c r="AE92" s="86">
        <f t="shared" si="61"/>
        <v>0</v>
      </c>
      <c r="AF92" s="85">
        <f>IF(M92="",0,IF(LEFT(M92,1)="-",ABS(M92),(IF(M92&gt;9,M92+2,11))))</f>
        <v>0</v>
      </c>
      <c r="AG92" s="86">
        <f t="shared" si="62"/>
        <v>0</v>
      </c>
      <c r="AH92" s="85">
        <f t="shared" si="63"/>
        <v>0</v>
      </c>
      <c r="AI92" s="86">
        <f t="shared" si="64"/>
        <v>0</v>
      </c>
    </row>
    <row r="93" spans="2:35" ht="18.75" customHeight="1" thickBot="1">
      <c r="B93" s="68" t="s">
        <v>39</v>
      </c>
      <c r="C93" s="87" t="str">
        <f>IF(C85&gt;"",C85,"")</f>
        <v>Veikka Flemming</v>
      </c>
      <c r="D93" s="88" t="str">
        <f>IF(C88&gt;"",C88,"")</f>
        <v>Arttu Vartiainen</v>
      </c>
      <c r="E93" s="63"/>
      <c r="F93" s="64"/>
      <c r="G93" s="578">
        <v>2</v>
      </c>
      <c r="H93" s="579"/>
      <c r="I93" s="578">
        <v>3</v>
      </c>
      <c r="J93" s="579"/>
      <c r="K93" s="578">
        <v>2</v>
      </c>
      <c r="L93" s="579"/>
      <c r="M93" s="578"/>
      <c r="N93" s="579"/>
      <c r="O93" s="578"/>
      <c r="P93" s="579"/>
      <c r="Q93" s="72">
        <f t="shared" si="55"/>
        <v>3</v>
      </c>
      <c r="R93" s="73">
        <f t="shared" si="56"/>
        <v>0</v>
      </c>
      <c r="S93" s="83"/>
      <c r="T93" s="84"/>
      <c r="V93" s="76">
        <f t="shared" si="57"/>
        <v>33</v>
      </c>
      <c r="W93" s="77">
        <f t="shared" si="57"/>
        <v>7</v>
      </c>
      <c r="X93" s="78">
        <f t="shared" si="58"/>
        <v>26</v>
      </c>
      <c r="Z93" s="85">
        <f aca="true" t="shared" si="65" ref="Z93:AF96">IF(G93="",0,IF(LEFT(G93,1)="-",ABS(G93),(IF(G93&gt;9,G93+2,11))))</f>
        <v>11</v>
      </c>
      <c r="AA93" s="86">
        <f t="shared" si="59"/>
        <v>2</v>
      </c>
      <c r="AB93" s="85">
        <f t="shared" si="65"/>
        <v>11</v>
      </c>
      <c r="AC93" s="86">
        <f t="shared" si="60"/>
        <v>3</v>
      </c>
      <c r="AD93" s="85">
        <f t="shared" si="65"/>
        <v>11</v>
      </c>
      <c r="AE93" s="86">
        <f t="shared" si="61"/>
        <v>2</v>
      </c>
      <c r="AF93" s="85">
        <f t="shared" si="65"/>
        <v>0</v>
      </c>
      <c r="AG93" s="86">
        <f t="shared" si="62"/>
        <v>0</v>
      </c>
      <c r="AH93" s="85">
        <f t="shared" si="63"/>
        <v>0</v>
      </c>
      <c r="AI93" s="86">
        <f t="shared" si="64"/>
        <v>0</v>
      </c>
    </row>
    <row r="94" spans="2:35" ht="18.75" customHeight="1">
      <c r="B94" s="68" t="s">
        <v>40</v>
      </c>
      <c r="C94" s="176" t="str">
        <f>IF(C86&gt;"",C86,"")</f>
        <v>Erik Kemppainen</v>
      </c>
      <c r="D94" s="81" t="str">
        <f>IF(C87&gt;"",C87,"")</f>
        <v>Olli Julin</v>
      </c>
      <c r="E94" s="55"/>
      <c r="F94" s="71"/>
      <c r="G94" s="580"/>
      <c r="H94" s="581"/>
      <c r="I94" s="580"/>
      <c r="J94" s="581"/>
      <c r="K94" s="580"/>
      <c r="L94" s="581"/>
      <c r="M94" s="580"/>
      <c r="N94" s="581"/>
      <c r="O94" s="580"/>
      <c r="P94" s="581"/>
      <c r="Q94" s="72">
        <f t="shared" si="55"/>
      </c>
      <c r="R94" s="73">
        <f t="shared" si="56"/>
      </c>
      <c r="S94" s="83"/>
      <c r="T94" s="84"/>
      <c r="V94" s="76">
        <f t="shared" si="57"/>
        <v>0</v>
      </c>
      <c r="W94" s="77">
        <f t="shared" si="57"/>
        <v>0</v>
      </c>
      <c r="X94" s="78">
        <f t="shared" si="58"/>
        <v>0</v>
      </c>
      <c r="Z94" s="85">
        <f t="shared" si="65"/>
        <v>0</v>
      </c>
      <c r="AA94" s="86">
        <f t="shared" si="59"/>
        <v>0</v>
      </c>
      <c r="AB94" s="85">
        <f t="shared" si="65"/>
        <v>0</v>
      </c>
      <c r="AC94" s="86">
        <f t="shared" si="60"/>
        <v>0</v>
      </c>
      <c r="AD94" s="85">
        <f t="shared" si="65"/>
        <v>0</v>
      </c>
      <c r="AE94" s="86">
        <f t="shared" si="61"/>
        <v>0</v>
      </c>
      <c r="AF94" s="85">
        <f t="shared" si="65"/>
        <v>0</v>
      </c>
      <c r="AG94" s="86">
        <f t="shared" si="62"/>
        <v>0</v>
      </c>
      <c r="AH94" s="85">
        <f t="shared" si="63"/>
        <v>0</v>
      </c>
      <c r="AI94" s="86">
        <f t="shared" si="64"/>
        <v>0</v>
      </c>
    </row>
    <row r="95" spans="2:35" ht="18.75" customHeight="1">
      <c r="B95" s="68" t="s">
        <v>41</v>
      </c>
      <c r="C95" s="69" t="str">
        <f>IF(C85&gt;"",C85,"")</f>
        <v>Veikka Flemming</v>
      </c>
      <c r="D95" s="177" t="str">
        <f>IF(C86&gt;"",C86,"")</f>
        <v>Erik Kemppainen</v>
      </c>
      <c r="E95" s="82"/>
      <c r="F95" s="71"/>
      <c r="G95" s="574"/>
      <c r="H95" s="575"/>
      <c r="I95" s="574"/>
      <c r="J95" s="575"/>
      <c r="K95" s="583"/>
      <c r="L95" s="575"/>
      <c r="M95" s="574"/>
      <c r="N95" s="575"/>
      <c r="O95" s="574"/>
      <c r="P95" s="575"/>
      <c r="Q95" s="72">
        <f t="shared" si="55"/>
      </c>
      <c r="R95" s="73">
        <f t="shared" si="56"/>
      </c>
      <c r="S95" s="83"/>
      <c r="T95" s="84"/>
      <c r="V95" s="76">
        <f t="shared" si="57"/>
        <v>0</v>
      </c>
      <c r="W95" s="77">
        <f t="shared" si="57"/>
        <v>0</v>
      </c>
      <c r="X95" s="78">
        <f t="shared" si="58"/>
        <v>0</v>
      </c>
      <c r="Z95" s="85">
        <f t="shared" si="65"/>
        <v>0</v>
      </c>
      <c r="AA95" s="86">
        <f t="shared" si="59"/>
        <v>0</v>
      </c>
      <c r="AB95" s="85">
        <f t="shared" si="65"/>
        <v>0</v>
      </c>
      <c r="AC95" s="86">
        <f t="shared" si="60"/>
        <v>0</v>
      </c>
      <c r="AD95" s="85">
        <f t="shared" si="65"/>
        <v>0</v>
      </c>
      <c r="AE95" s="86">
        <f t="shared" si="61"/>
        <v>0</v>
      </c>
      <c r="AF95" s="85">
        <f t="shared" si="65"/>
        <v>0</v>
      </c>
      <c r="AG95" s="86">
        <f t="shared" si="62"/>
        <v>0</v>
      </c>
      <c r="AH95" s="85">
        <f t="shared" si="63"/>
        <v>0</v>
      </c>
      <c r="AI95" s="86">
        <f t="shared" si="64"/>
        <v>0</v>
      </c>
    </row>
    <row r="96" spans="2:35" ht="18.75" customHeight="1" thickBot="1">
      <c r="B96" s="89" t="s">
        <v>42</v>
      </c>
      <c r="C96" s="90" t="str">
        <f>IF(C87&gt;"",C87,"")</f>
        <v>Olli Julin</v>
      </c>
      <c r="D96" s="91" t="str">
        <f>IF(C88&gt;"",C88,"")</f>
        <v>Arttu Vartiainen</v>
      </c>
      <c r="E96" s="92"/>
      <c r="F96" s="93"/>
      <c r="G96" s="576">
        <v>7</v>
      </c>
      <c r="H96" s="577"/>
      <c r="I96" s="576">
        <v>8</v>
      </c>
      <c r="J96" s="577"/>
      <c r="K96" s="576">
        <v>5</v>
      </c>
      <c r="L96" s="577"/>
      <c r="M96" s="576"/>
      <c r="N96" s="577"/>
      <c r="O96" s="576"/>
      <c r="P96" s="577"/>
      <c r="Q96" s="94">
        <f t="shared" si="55"/>
        <v>3</v>
      </c>
      <c r="R96" s="95">
        <f t="shared" si="56"/>
        <v>0</v>
      </c>
      <c r="S96" s="96"/>
      <c r="T96" s="97"/>
      <c r="V96" s="76">
        <f t="shared" si="57"/>
        <v>33</v>
      </c>
      <c r="W96" s="77">
        <f t="shared" si="57"/>
        <v>20</v>
      </c>
      <c r="X96" s="78">
        <f t="shared" si="58"/>
        <v>13</v>
      </c>
      <c r="Z96" s="98">
        <f t="shared" si="65"/>
        <v>11</v>
      </c>
      <c r="AA96" s="99">
        <f t="shared" si="59"/>
        <v>7</v>
      </c>
      <c r="AB96" s="98">
        <f t="shared" si="65"/>
        <v>11</v>
      </c>
      <c r="AC96" s="99">
        <f t="shared" si="60"/>
        <v>8</v>
      </c>
      <c r="AD96" s="98">
        <f t="shared" si="65"/>
        <v>11</v>
      </c>
      <c r="AE96" s="99">
        <f t="shared" si="61"/>
        <v>5</v>
      </c>
      <c r="AF96" s="98">
        <f t="shared" si="65"/>
        <v>0</v>
      </c>
      <c r="AG96" s="99">
        <f t="shared" si="62"/>
        <v>0</v>
      </c>
      <c r="AH96" s="98">
        <f t="shared" si="63"/>
        <v>0</v>
      </c>
      <c r="AI96" s="99">
        <f t="shared" si="64"/>
        <v>0</v>
      </c>
    </row>
    <row r="97" ht="21.75" customHeight="1" thickBot="1" thickTop="1"/>
    <row r="98" spans="2:20" ht="16.5" thickTop="1">
      <c r="B98" s="1"/>
      <c r="C98" s="2" t="s">
        <v>0</v>
      </c>
      <c r="D98" s="3"/>
      <c r="E98" s="3"/>
      <c r="F98" s="3"/>
      <c r="G98" s="4"/>
      <c r="H98" s="3"/>
      <c r="I98" s="5" t="s">
        <v>1</v>
      </c>
      <c r="J98" s="6"/>
      <c r="K98" s="556" t="s">
        <v>87</v>
      </c>
      <c r="L98" s="557"/>
      <c r="M98" s="557"/>
      <c r="N98" s="558"/>
      <c r="O98" s="559" t="s">
        <v>3</v>
      </c>
      <c r="P98" s="560"/>
      <c r="Q98" s="560"/>
      <c r="R98" s="594">
        <v>7</v>
      </c>
      <c r="S98" s="595"/>
      <c r="T98" s="596"/>
    </row>
    <row r="99" spans="2:20" ht="16.5" thickBot="1">
      <c r="B99" s="7"/>
      <c r="C99" s="8" t="s">
        <v>4</v>
      </c>
      <c r="D99" s="9" t="s">
        <v>5</v>
      </c>
      <c r="E99" s="551">
        <v>9</v>
      </c>
      <c r="F99" s="521"/>
      <c r="G99" s="522"/>
      <c r="H99" s="552" t="s">
        <v>6</v>
      </c>
      <c r="I99" s="553"/>
      <c r="J99" s="553"/>
      <c r="K99" s="568">
        <v>40615</v>
      </c>
      <c r="L99" s="568"/>
      <c r="M99" s="568"/>
      <c r="N99" s="569"/>
      <c r="O99" s="10" t="s">
        <v>7</v>
      </c>
      <c r="P99" s="11"/>
      <c r="Q99" s="11"/>
      <c r="R99" s="545" t="s">
        <v>122</v>
      </c>
      <c r="S99" s="545"/>
      <c r="T99" s="546"/>
    </row>
    <row r="100" spans="2:24" ht="15.75" thickTop="1">
      <c r="B100" s="12"/>
      <c r="C100" s="13" t="s">
        <v>8</v>
      </c>
      <c r="D100" s="14" t="s">
        <v>9</v>
      </c>
      <c r="E100" s="590" t="s">
        <v>10</v>
      </c>
      <c r="F100" s="591"/>
      <c r="G100" s="590" t="s">
        <v>11</v>
      </c>
      <c r="H100" s="591"/>
      <c r="I100" s="590" t="s">
        <v>12</v>
      </c>
      <c r="J100" s="591"/>
      <c r="K100" s="590" t="s">
        <v>13</v>
      </c>
      <c r="L100" s="591"/>
      <c r="M100" s="590"/>
      <c r="N100" s="591"/>
      <c r="O100" s="15" t="s">
        <v>14</v>
      </c>
      <c r="P100" s="16" t="s">
        <v>15</v>
      </c>
      <c r="Q100" s="17" t="s">
        <v>16</v>
      </c>
      <c r="R100" s="18"/>
      <c r="S100" s="592" t="s">
        <v>17</v>
      </c>
      <c r="T100" s="593"/>
      <c r="V100" s="19" t="s">
        <v>18</v>
      </c>
      <c r="W100" s="20"/>
      <c r="X100" s="21" t="s">
        <v>19</v>
      </c>
    </row>
    <row r="101" spans="2:24" ht="12.75">
      <c r="B101" s="22" t="s">
        <v>10</v>
      </c>
      <c r="C101" s="23" t="s">
        <v>24</v>
      </c>
      <c r="D101" s="24" t="s">
        <v>25</v>
      </c>
      <c r="E101" s="25"/>
      <c r="F101" s="26"/>
      <c r="G101" s="27">
        <f>+Q111</f>
        <v>0</v>
      </c>
      <c r="H101" s="28">
        <f>+R111</f>
        <v>3</v>
      </c>
      <c r="I101" s="27">
        <f>Q107</f>
        <v>3</v>
      </c>
      <c r="J101" s="28">
        <f>R107</f>
        <v>0</v>
      </c>
      <c r="K101" s="27">
        <f>Q109</f>
        <v>3</v>
      </c>
      <c r="L101" s="28">
        <f>R109</f>
        <v>0</v>
      </c>
      <c r="M101" s="27"/>
      <c r="N101" s="28"/>
      <c r="O101" s="29">
        <f>IF(SUM(E101:N101)=0,"",COUNTIF(F101:F104,"3"))</f>
        <v>2</v>
      </c>
      <c r="P101" s="30">
        <f>IF(SUM(F101:O101)=0,"",COUNTIF(E101:E104,"3"))</f>
        <v>1</v>
      </c>
      <c r="Q101" s="31">
        <f>IF(SUM(E101:N101)=0,"",SUM(F101:F104))</f>
        <v>6</v>
      </c>
      <c r="R101" s="32">
        <f>IF(SUM(E101:N101)=0,"",SUM(E101:E104))</f>
        <v>3</v>
      </c>
      <c r="S101" s="586">
        <v>2</v>
      </c>
      <c r="T101" s="587"/>
      <c r="V101" s="33">
        <f>+V107+V109+V111</f>
        <v>98</v>
      </c>
      <c r="W101" s="34">
        <f>+W107+W109+W111</f>
        <v>78</v>
      </c>
      <c r="X101" s="35">
        <f>+V101-W101</f>
        <v>20</v>
      </c>
    </row>
    <row r="102" spans="2:24" ht="12.75">
      <c r="B102" s="36" t="s">
        <v>11</v>
      </c>
      <c r="C102" s="23" t="s">
        <v>72</v>
      </c>
      <c r="D102" s="37" t="s">
        <v>27</v>
      </c>
      <c r="E102" s="38">
        <f>+R111</f>
        <v>3</v>
      </c>
      <c r="F102" s="39">
        <f>+Q111</f>
        <v>0</v>
      </c>
      <c r="G102" s="40"/>
      <c r="H102" s="41"/>
      <c r="I102" s="38">
        <f>Q110</f>
        <v>3</v>
      </c>
      <c r="J102" s="39">
        <f>R110</f>
        <v>0</v>
      </c>
      <c r="K102" s="38">
        <f>Q108</f>
        <v>3</v>
      </c>
      <c r="L102" s="39">
        <f>R108</f>
        <v>0</v>
      </c>
      <c r="M102" s="38"/>
      <c r="N102" s="39"/>
      <c r="O102" s="29">
        <f>IF(SUM(E102:N102)=0,"",COUNTIF(H101:H104,"3"))</f>
        <v>3</v>
      </c>
      <c r="P102" s="30">
        <f>IF(SUM(F102:O102)=0,"",COUNTIF(G101:G104,"3"))</f>
        <v>0</v>
      </c>
      <c r="Q102" s="31">
        <f>IF(SUM(E102:N102)=0,"",SUM(H101:H104))</f>
        <v>9</v>
      </c>
      <c r="R102" s="32">
        <f>IF(SUM(E102:N102)=0,"",SUM(G101:G104))</f>
        <v>0</v>
      </c>
      <c r="S102" s="586">
        <v>1</v>
      </c>
      <c r="T102" s="587"/>
      <c r="V102" s="33">
        <f>+V108+V110+W111</f>
        <v>107</v>
      </c>
      <c r="W102" s="34">
        <f>+W108+W110+V111</f>
        <v>65</v>
      </c>
      <c r="X102" s="35">
        <f>+V102-W102</f>
        <v>42</v>
      </c>
    </row>
    <row r="103" spans="2:24" ht="12.75">
      <c r="B103" s="36" t="s">
        <v>12</v>
      </c>
      <c r="C103" s="23" t="s">
        <v>85</v>
      </c>
      <c r="D103" s="37" t="s">
        <v>21</v>
      </c>
      <c r="E103" s="38">
        <f>+R107</f>
        <v>0</v>
      </c>
      <c r="F103" s="39">
        <f>+Q107</f>
        <v>3</v>
      </c>
      <c r="G103" s="38">
        <f>R110</f>
        <v>0</v>
      </c>
      <c r="H103" s="39">
        <f>Q110</f>
        <v>3</v>
      </c>
      <c r="I103" s="40"/>
      <c r="J103" s="41"/>
      <c r="K103" s="38">
        <f>Q112</f>
        <v>3</v>
      </c>
      <c r="L103" s="39">
        <f>R112</f>
        <v>0</v>
      </c>
      <c r="M103" s="38"/>
      <c r="N103" s="39"/>
      <c r="O103" s="29">
        <f>IF(SUM(E103:N103)=0,"",COUNTIF(J101:J104,"3"))</f>
        <v>1</v>
      </c>
      <c r="P103" s="30">
        <f>IF(SUM(F103:O103)=0,"",COUNTIF(I101:I104,"3"))</f>
        <v>2</v>
      </c>
      <c r="Q103" s="31">
        <f>IF(SUM(E103:N103)=0,"",SUM(J101:J104))</f>
        <v>3</v>
      </c>
      <c r="R103" s="32">
        <f>IF(SUM(E103:N103)=0,"",SUM(I101:I104))</f>
        <v>6</v>
      </c>
      <c r="S103" s="586">
        <v>3</v>
      </c>
      <c r="T103" s="587"/>
      <c r="V103" s="33">
        <f>+W107+W110+V112</f>
        <v>85</v>
      </c>
      <c r="W103" s="34">
        <f>+V107+V110+W112</f>
        <v>103</v>
      </c>
      <c r="X103" s="35">
        <f>+V103-W103</f>
        <v>-18</v>
      </c>
    </row>
    <row r="104" spans="2:24" ht="13.5" thickBot="1">
      <c r="B104" s="42" t="s">
        <v>13</v>
      </c>
      <c r="C104" s="43" t="s">
        <v>55</v>
      </c>
      <c r="D104" s="44" t="s">
        <v>49</v>
      </c>
      <c r="E104" s="45">
        <f>R109</f>
        <v>0</v>
      </c>
      <c r="F104" s="46">
        <f>Q109</f>
        <v>3</v>
      </c>
      <c r="G104" s="45">
        <f>R108</f>
        <v>0</v>
      </c>
      <c r="H104" s="46">
        <f>Q108</f>
        <v>3</v>
      </c>
      <c r="I104" s="45">
        <f>R112</f>
        <v>0</v>
      </c>
      <c r="J104" s="46">
        <f>Q112</f>
        <v>3</v>
      </c>
      <c r="K104" s="47"/>
      <c r="L104" s="48"/>
      <c r="M104" s="45"/>
      <c r="N104" s="46"/>
      <c r="O104" s="49">
        <f>IF(SUM(E104:N104)=0,"",COUNTIF(L101:L104,"3"))</f>
        <v>0</v>
      </c>
      <c r="P104" s="50">
        <f>IF(SUM(F104:O104)=0,"",COUNTIF(K101:K104,"3"))</f>
        <v>3</v>
      </c>
      <c r="Q104" s="51">
        <f>IF(SUM(E104:N105)=0,"",SUM(L101:L104))</f>
        <v>0</v>
      </c>
      <c r="R104" s="52">
        <f>IF(SUM(E104:N104)=0,"",SUM(K101:K104))</f>
        <v>9</v>
      </c>
      <c r="S104" s="588">
        <v>4</v>
      </c>
      <c r="T104" s="589"/>
      <c r="V104" s="33">
        <f>+W108+W109+W112</f>
        <v>63</v>
      </c>
      <c r="W104" s="34">
        <f>+V108+V109+V112</f>
        <v>107</v>
      </c>
      <c r="X104" s="35">
        <f>+V104-W104</f>
        <v>-44</v>
      </c>
    </row>
    <row r="105" spans="2:25" ht="15.75" thickTop="1">
      <c r="B105" s="53"/>
      <c r="C105" s="54" t="s">
        <v>28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6"/>
      <c r="T105" s="57"/>
      <c r="V105" s="58"/>
      <c r="W105" s="59" t="s">
        <v>29</v>
      </c>
      <c r="X105" s="60">
        <f>SUM(X101:X104)</f>
        <v>0</v>
      </c>
      <c r="Y105" s="59" t="str">
        <f>IF(X105=0,"OK","Virhe")</f>
        <v>OK</v>
      </c>
    </row>
    <row r="106" spans="2:24" ht="15.75" thickBot="1">
      <c r="B106" s="61"/>
      <c r="C106" s="62" t="s">
        <v>30</v>
      </c>
      <c r="D106" s="63"/>
      <c r="E106" s="63"/>
      <c r="F106" s="64"/>
      <c r="G106" s="566" t="s">
        <v>31</v>
      </c>
      <c r="H106" s="555"/>
      <c r="I106" s="554" t="s">
        <v>32</v>
      </c>
      <c r="J106" s="555"/>
      <c r="K106" s="554" t="s">
        <v>33</v>
      </c>
      <c r="L106" s="555"/>
      <c r="M106" s="554" t="s">
        <v>34</v>
      </c>
      <c r="N106" s="555"/>
      <c r="O106" s="554" t="s">
        <v>35</v>
      </c>
      <c r="P106" s="555"/>
      <c r="Q106" s="572" t="s">
        <v>36</v>
      </c>
      <c r="R106" s="573"/>
      <c r="T106" s="65"/>
      <c r="V106" s="66" t="s">
        <v>18</v>
      </c>
      <c r="W106" s="67"/>
      <c r="X106" s="21" t="s">
        <v>19</v>
      </c>
    </row>
    <row r="107" spans="2:35" ht="18" customHeight="1">
      <c r="B107" s="68" t="s">
        <v>37</v>
      </c>
      <c r="C107" s="69" t="str">
        <f>IF(C101&gt;"",C101,"")</f>
        <v>Joonatan Nieminen</v>
      </c>
      <c r="D107" s="70" t="str">
        <f>IF(C103&gt;"",C103,"")</f>
        <v>Frej Hewitt</v>
      </c>
      <c r="E107" s="55"/>
      <c r="F107" s="71"/>
      <c r="G107" s="584">
        <v>6</v>
      </c>
      <c r="H107" s="585"/>
      <c r="I107" s="580">
        <v>10</v>
      </c>
      <c r="J107" s="581"/>
      <c r="K107" s="580">
        <v>7</v>
      </c>
      <c r="L107" s="581"/>
      <c r="M107" s="580"/>
      <c r="N107" s="581"/>
      <c r="O107" s="582"/>
      <c r="P107" s="581"/>
      <c r="Q107" s="72">
        <f aca="true" t="shared" si="66" ref="Q107:Q112">IF(COUNT(G107:O107)=0,"",COUNTIF(G107:O107,"&gt;=0"))</f>
        <v>3</v>
      </c>
      <c r="R107" s="73">
        <f aca="true" t="shared" si="67" ref="R107:R112">IF(COUNT(G107:O107)=0,"",(IF(LEFT(G107,1)="-",1,0)+IF(LEFT(I107,1)="-",1,0)+IF(LEFT(K107,1)="-",1,0)+IF(LEFT(M107,1)="-",1,0)+IF(LEFT(O107,1)="-",1,0)))</f>
        <v>0</v>
      </c>
      <c r="S107" s="74"/>
      <c r="T107" s="75"/>
      <c r="V107" s="76">
        <f aca="true" t="shared" si="68" ref="V107:W112">+Z107+AB107+AD107+AF107+AH107</f>
        <v>34</v>
      </c>
      <c r="W107" s="77">
        <f t="shared" si="68"/>
        <v>23</v>
      </c>
      <c r="X107" s="78">
        <f aca="true" t="shared" si="69" ref="X107:X112">+V107-W107</f>
        <v>11</v>
      </c>
      <c r="Z107" s="79">
        <f>IF(G107="",0,IF(LEFT(G107,1)="-",ABS(G107),(IF(G107&gt;9,G107+2,11))))</f>
        <v>11</v>
      </c>
      <c r="AA107" s="80">
        <f aca="true" t="shared" si="70" ref="AA107:AA112">IF(G107="",0,IF(LEFT(G107,1)="-",(IF(ABS(G107)&gt;9,(ABS(G107)+2),11)),G107))</f>
        <v>6</v>
      </c>
      <c r="AB107" s="79">
        <f>IF(I107="",0,IF(LEFT(I107,1)="-",ABS(I107),(IF(I107&gt;9,I107+2,11))))</f>
        <v>12</v>
      </c>
      <c r="AC107" s="80">
        <f aca="true" t="shared" si="71" ref="AC107:AC112">IF(I107="",0,IF(LEFT(I107,1)="-",(IF(ABS(I107)&gt;9,(ABS(I107)+2),11)),I107))</f>
        <v>10</v>
      </c>
      <c r="AD107" s="79">
        <f>IF(K107="",0,IF(LEFT(K107,1)="-",ABS(K107),(IF(K107&gt;9,K107+2,11))))</f>
        <v>11</v>
      </c>
      <c r="AE107" s="80">
        <f aca="true" t="shared" si="72" ref="AE107:AE112">IF(K107="",0,IF(LEFT(K107,1)="-",(IF(ABS(K107)&gt;9,(ABS(K107)+2),11)),K107))</f>
        <v>7</v>
      </c>
      <c r="AF107" s="79">
        <f>IF(M107="",0,IF(LEFT(M107,1)="-",ABS(M107),(IF(M107&gt;9,M107+2,11))))</f>
        <v>0</v>
      </c>
      <c r="AG107" s="80">
        <f aca="true" t="shared" si="73" ref="AG107:AG112">IF(M107="",0,IF(LEFT(M107,1)="-",(IF(ABS(M107)&gt;9,(ABS(M107)+2),11)),M107))</f>
        <v>0</v>
      </c>
      <c r="AH107" s="79">
        <f aca="true" t="shared" si="74" ref="AH107:AH112">IF(O107="",0,IF(LEFT(O107,1)="-",ABS(O107),(IF(O107&gt;9,O107+2,11))))</f>
        <v>0</v>
      </c>
      <c r="AI107" s="80">
        <f aca="true" t="shared" si="75" ref="AI107:AI112">IF(O107="",0,IF(LEFT(O107,1)="-",(IF(ABS(O107)&gt;9,(ABS(O107)+2),11)),O107))</f>
        <v>0</v>
      </c>
    </row>
    <row r="108" spans="2:35" ht="18" customHeight="1">
      <c r="B108" s="68" t="s">
        <v>38</v>
      </c>
      <c r="C108" s="69" t="str">
        <f>IF(C102&gt;"",C102,"")</f>
        <v>Asko Keinonen</v>
      </c>
      <c r="D108" s="81" t="str">
        <f>IF(C104&gt;"",C104,"")</f>
        <v>Lauri Jalkanen</v>
      </c>
      <c r="E108" s="82"/>
      <c r="F108" s="71"/>
      <c r="G108" s="574">
        <v>2</v>
      </c>
      <c r="H108" s="575"/>
      <c r="I108" s="574">
        <v>2</v>
      </c>
      <c r="J108" s="575"/>
      <c r="K108" s="574">
        <v>9</v>
      </c>
      <c r="L108" s="575"/>
      <c r="M108" s="574"/>
      <c r="N108" s="575"/>
      <c r="O108" s="574"/>
      <c r="P108" s="575"/>
      <c r="Q108" s="72">
        <f t="shared" si="66"/>
        <v>3</v>
      </c>
      <c r="R108" s="73">
        <f t="shared" si="67"/>
        <v>0</v>
      </c>
      <c r="S108" s="83"/>
      <c r="T108" s="84"/>
      <c r="V108" s="76">
        <f t="shared" si="68"/>
        <v>33</v>
      </c>
      <c r="W108" s="77">
        <f t="shared" si="68"/>
        <v>13</v>
      </c>
      <c r="X108" s="78">
        <f t="shared" si="69"/>
        <v>20</v>
      </c>
      <c r="Z108" s="85">
        <f>IF(G108="",0,IF(LEFT(G108,1)="-",ABS(G108),(IF(G108&gt;9,G108+2,11))))</f>
        <v>11</v>
      </c>
      <c r="AA108" s="86">
        <f t="shared" si="70"/>
        <v>2</v>
      </c>
      <c r="AB108" s="85">
        <f>IF(I108="",0,IF(LEFT(I108,1)="-",ABS(I108),(IF(I108&gt;9,I108+2,11))))</f>
        <v>11</v>
      </c>
      <c r="AC108" s="86">
        <f t="shared" si="71"/>
        <v>2</v>
      </c>
      <c r="AD108" s="85">
        <f>IF(K108="",0,IF(LEFT(K108,1)="-",ABS(K108),(IF(K108&gt;9,K108+2,11))))</f>
        <v>11</v>
      </c>
      <c r="AE108" s="86">
        <f t="shared" si="72"/>
        <v>9</v>
      </c>
      <c r="AF108" s="85">
        <f>IF(M108="",0,IF(LEFT(M108,1)="-",ABS(M108),(IF(M108&gt;9,M108+2,11))))</f>
        <v>0</v>
      </c>
      <c r="AG108" s="86">
        <f t="shared" si="73"/>
        <v>0</v>
      </c>
      <c r="AH108" s="85">
        <f t="shared" si="74"/>
        <v>0</v>
      </c>
      <c r="AI108" s="86">
        <f t="shared" si="75"/>
        <v>0</v>
      </c>
    </row>
    <row r="109" spans="2:35" ht="18" customHeight="1" thickBot="1">
      <c r="B109" s="68" t="s">
        <v>39</v>
      </c>
      <c r="C109" s="87" t="str">
        <f>IF(C101&gt;"",C101,"")</f>
        <v>Joonatan Nieminen</v>
      </c>
      <c r="D109" s="88" t="str">
        <f>IF(C104&gt;"",C104,"")</f>
        <v>Lauri Jalkanen</v>
      </c>
      <c r="E109" s="63"/>
      <c r="F109" s="64"/>
      <c r="G109" s="578">
        <v>5</v>
      </c>
      <c r="H109" s="579"/>
      <c r="I109" s="578">
        <v>1</v>
      </c>
      <c r="J109" s="579"/>
      <c r="K109" s="578">
        <v>9</v>
      </c>
      <c r="L109" s="579"/>
      <c r="M109" s="578"/>
      <c r="N109" s="579"/>
      <c r="O109" s="578"/>
      <c r="P109" s="579"/>
      <c r="Q109" s="72">
        <f t="shared" si="66"/>
        <v>3</v>
      </c>
      <c r="R109" s="73">
        <f t="shared" si="67"/>
        <v>0</v>
      </c>
      <c r="S109" s="83"/>
      <c r="T109" s="84"/>
      <c r="V109" s="76">
        <f t="shared" si="68"/>
        <v>33</v>
      </c>
      <c r="W109" s="77">
        <f t="shared" si="68"/>
        <v>15</v>
      </c>
      <c r="X109" s="78">
        <f t="shared" si="69"/>
        <v>18</v>
      </c>
      <c r="Z109" s="85">
        <f aca="true" t="shared" si="76" ref="Z109:AF112">IF(G109="",0,IF(LEFT(G109,1)="-",ABS(G109),(IF(G109&gt;9,G109+2,11))))</f>
        <v>11</v>
      </c>
      <c r="AA109" s="86">
        <f t="shared" si="70"/>
        <v>5</v>
      </c>
      <c r="AB109" s="85">
        <f t="shared" si="76"/>
        <v>11</v>
      </c>
      <c r="AC109" s="86">
        <f t="shared" si="71"/>
        <v>1</v>
      </c>
      <c r="AD109" s="85">
        <f t="shared" si="76"/>
        <v>11</v>
      </c>
      <c r="AE109" s="86">
        <f t="shared" si="72"/>
        <v>9</v>
      </c>
      <c r="AF109" s="85">
        <f t="shared" si="76"/>
        <v>0</v>
      </c>
      <c r="AG109" s="86">
        <f t="shared" si="73"/>
        <v>0</v>
      </c>
      <c r="AH109" s="85">
        <f t="shared" si="74"/>
        <v>0</v>
      </c>
      <c r="AI109" s="86">
        <f t="shared" si="75"/>
        <v>0</v>
      </c>
    </row>
    <row r="110" spans="2:35" ht="18" customHeight="1">
      <c r="B110" s="68" t="s">
        <v>40</v>
      </c>
      <c r="C110" s="69" t="str">
        <f>IF(C102&gt;"",C102,"")</f>
        <v>Asko Keinonen</v>
      </c>
      <c r="D110" s="81" t="str">
        <f>IF(C103&gt;"",C103,"")</f>
        <v>Frej Hewitt</v>
      </c>
      <c r="E110" s="55"/>
      <c r="F110" s="71"/>
      <c r="G110" s="580">
        <v>4</v>
      </c>
      <c r="H110" s="581"/>
      <c r="I110" s="580">
        <v>10</v>
      </c>
      <c r="J110" s="581"/>
      <c r="K110" s="580">
        <v>7</v>
      </c>
      <c r="L110" s="581"/>
      <c r="M110" s="580"/>
      <c r="N110" s="581"/>
      <c r="O110" s="580"/>
      <c r="P110" s="581"/>
      <c r="Q110" s="72">
        <f t="shared" si="66"/>
        <v>3</v>
      </c>
      <c r="R110" s="73">
        <f t="shared" si="67"/>
        <v>0</v>
      </c>
      <c r="S110" s="83"/>
      <c r="T110" s="84"/>
      <c r="V110" s="76">
        <f t="shared" si="68"/>
        <v>34</v>
      </c>
      <c r="W110" s="77">
        <f t="shared" si="68"/>
        <v>21</v>
      </c>
      <c r="X110" s="78">
        <f t="shared" si="69"/>
        <v>13</v>
      </c>
      <c r="Z110" s="85">
        <f t="shared" si="76"/>
        <v>11</v>
      </c>
      <c r="AA110" s="86">
        <f t="shared" si="70"/>
        <v>4</v>
      </c>
      <c r="AB110" s="85">
        <f t="shared" si="76"/>
        <v>12</v>
      </c>
      <c r="AC110" s="86">
        <f t="shared" si="71"/>
        <v>10</v>
      </c>
      <c r="AD110" s="85">
        <f t="shared" si="76"/>
        <v>11</v>
      </c>
      <c r="AE110" s="86">
        <f t="shared" si="72"/>
        <v>7</v>
      </c>
      <c r="AF110" s="85">
        <f t="shared" si="76"/>
        <v>0</v>
      </c>
      <c r="AG110" s="86">
        <f t="shared" si="73"/>
        <v>0</v>
      </c>
      <c r="AH110" s="85">
        <f t="shared" si="74"/>
        <v>0</v>
      </c>
      <c r="AI110" s="86">
        <f t="shared" si="75"/>
        <v>0</v>
      </c>
    </row>
    <row r="111" spans="2:35" ht="18" customHeight="1">
      <c r="B111" s="68" t="s">
        <v>41</v>
      </c>
      <c r="C111" s="69" t="str">
        <f>IF(C101&gt;"",C101,"")</f>
        <v>Joonatan Nieminen</v>
      </c>
      <c r="D111" s="81" t="str">
        <f>IF(C102&gt;"",C102,"")</f>
        <v>Asko Keinonen</v>
      </c>
      <c r="E111" s="82"/>
      <c r="F111" s="71"/>
      <c r="G111" s="574">
        <v>-16</v>
      </c>
      <c r="H111" s="575"/>
      <c r="I111" s="574">
        <v>-7</v>
      </c>
      <c r="J111" s="575"/>
      <c r="K111" s="583">
        <v>-8</v>
      </c>
      <c r="L111" s="575"/>
      <c r="M111" s="574"/>
      <c r="N111" s="575"/>
      <c r="O111" s="574"/>
      <c r="P111" s="575"/>
      <c r="Q111" s="72">
        <f t="shared" si="66"/>
        <v>0</v>
      </c>
      <c r="R111" s="73">
        <f t="shared" si="67"/>
        <v>3</v>
      </c>
      <c r="S111" s="83"/>
      <c r="T111" s="84"/>
      <c r="V111" s="76">
        <f t="shared" si="68"/>
        <v>31</v>
      </c>
      <c r="W111" s="77">
        <f t="shared" si="68"/>
        <v>40</v>
      </c>
      <c r="X111" s="78">
        <f t="shared" si="69"/>
        <v>-9</v>
      </c>
      <c r="Z111" s="85">
        <f t="shared" si="76"/>
        <v>16</v>
      </c>
      <c r="AA111" s="86">
        <f t="shared" si="70"/>
        <v>18</v>
      </c>
      <c r="AB111" s="85">
        <f t="shared" si="76"/>
        <v>7</v>
      </c>
      <c r="AC111" s="86">
        <f t="shared" si="71"/>
        <v>11</v>
      </c>
      <c r="AD111" s="85">
        <f t="shared" si="76"/>
        <v>8</v>
      </c>
      <c r="AE111" s="86">
        <f t="shared" si="72"/>
        <v>11</v>
      </c>
      <c r="AF111" s="85">
        <f t="shared" si="76"/>
        <v>0</v>
      </c>
      <c r="AG111" s="86">
        <f t="shared" si="73"/>
        <v>0</v>
      </c>
      <c r="AH111" s="85">
        <f t="shared" si="74"/>
        <v>0</v>
      </c>
      <c r="AI111" s="86">
        <f t="shared" si="75"/>
        <v>0</v>
      </c>
    </row>
    <row r="112" spans="2:35" ht="18" customHeight="1" thickBot="1">
      <c r="B112" s="89" t="s">
        <v>42</v>
      </c>
      <c r="C112" s="90" t="str">
        <f>IF(C103&gt;"",C103,"")</f>
        <v>Frej Hewitt</v>
      </c>
      <c r="D112" s="91" t="str">
        <f>IF(C104&gt;"",C104,"")</f>
        <v>Lauri Jalkanen</v>
      </c>
      <c r="E112" s="92"/>
      <c r="F112" s="93"/>
      <c r="G112" s="576">
        <v>9</v>
      </c>
      <c r="H112" s="577"/>
      <c r="I112" s="576">
        <v>10</v>
      </c>
      <c r="J112" s="577"/>
      <c r="K112" s="576">
        <v>16</v>
      </c>
      <c r="L112" s="577"/>
      <c r="M112" s="576"/>
      <c r="N112" s="577"/>
      <c r="O112" s="576"/>
      <c r="P112" s="577"/>
      <c r="Q112" s="94">
        <f t="shared" si="66"/>
        <v>3</v>
      </c>
      <c r="R112" s="95">
        <f t="shared" si="67"/>
        <v>0</v>
      </c>
      <c r="S112" s="96"/>
      <c r="T112" s="97"/>
      <c r="V112" s="76">
        <f t="shared" si="68"/>
        <v>41</v>
      </c>
      <c r="W112" s="77">
        <f t="shared" si="68"/>
        <v>35</v>
      </c>
      <c r="X112" s="78">
        <f t="shared" si="69"/>
        <v>6</v>
      </c>
      <c r="Z112" s="98">
        <f t="shared" si="76"/>
        <v>11</v>
      </c>
      <c r="AA112" s="99">
        <f t="shared" si="70"/>
        <v>9</v>
      </c>
      <c r="AB112" s="98">
        <f t="shared" si="76"/>
        <v>12</v>
      </c>
      <c r="AC112" s="99">
        <f t="shared" si="71"/>
        <v>10</v>
      </c>
      <c r="AD112" s="98">
        <f t="shared" si="76"/>
        <v>18</v>
      </c>
      <c r="AE112" s="99">
        <f t="shared" si="72"/>
        <v>16</v>
      </c>
      <c r="AF112" s="98">
        <f t="shared" si="76"/>
        <v>0</v>
      </c>
      <c r="AG112" s="99">
        <f t="shared" si="73"/>
        <v>0</v>
      </c>
      <c r="AH112" s="98">
        <f t="shared" si="74"/>
        <v>0</v>
      </c>
      <c r="AI112" s="99">
        <f t="shared" si="75"/>
        <v>0</v>
      </c>
    </row>
    <row r="113" ht="13.5" thickTop="1"/>
  </sheetData>
  <mergeCells count="371">
    <mergeCell ref="K2:N2"/>
    <mergeCell ref="O2:Q2"/>
    <mergeCell ref="R2:T2"/>
    <mergeCell ref="E3:G3"/>
    <mergeCell ref="H3:J3"/>
    <mergeCell ref="K3:N3"/>
    <mergeCell ref="R3:T3"/>
    <mergeCell ref="E4:F4"/>
    <mergeCell ref="G4:H4"/>
    <mergeCell ref="I4:J4"/>
    <mergeCell ref="K4:L4"/>
    <mergeCell ref="M4:N4"/>
    <mergeCell ref="S4:T4"/>
    <mergeCell ref="S5:T5"/>
    <mergeCell ref="S6:T6"/>
    <mergeCell ref="S7:T7"/>
    <mergeCell ref="S8:T8"/>
    <mergeCell ref="G10:H10"/>
    <mergeCell ref="I10:J10"/>
    <mergeCell ref="K10:L10"/>
    <mergeCell ref="M10:N10"/>
    <mergeCell ref="O10:P10"/>
    <mergeCell ref="Q10:R10"/>
    <mergeCell ref="O11:P11"/>
    <mergeCell ref="G12:H12"/>
    <mergeCell ref="I12:J12"/>
    <mergeCell ref="K12:L12"/>
    <mergeCell ref="M12:N12"/>
    <mergeCell ref="O12:P12"/>
    <mergeCell ref="G11:H11"/>
    <mergeCell ref="I11:J11"/>
    <mergeCell ref="K11:L11"/>
    <mergeCell ref="M11:N11"/>
    <mergeCell ref="O13:P13"/>
    <mergeCell ref="G14:H14"/>
    <mergeCell ref="I14:J14"/>
    <mergeCell ref="K14:L14"/>
    <mergeCell ref="M14:N14"/>
    <mergeCell ref="O14:P14"/>
    <mergeCell ref="G13:H13"/>
    <mergeCell ref="I13:J13"/>
    <mergeCell ref="K13:L13"/>
    <mergeCell ref="M13:N13"/>
    <mergeCell ref="O15:P15"/>
    <mergeCell ref="G16:H16"/>
    <mergeCell ref="I16:J16"/>
    <mergeCell ref="K16:L16"/>
    <mergeCell ref="M16:N16"/>
    <mergeCell ref="O16:P16"/>
    <mergeCell ref="G15:H15"/>
    <mergeCell ref="I15:J15"/>
    <mergeCell ref="K15:L15"/>
    <mergeCell ref="M15:N15"/>
    <mergeCell ref="K18:N18"/>
    <mergeCell ref="O18:Q18"/>
    <mergeCell ref="R18:T18"/>
    <mergeCell ref="E19:G19"/>
    <mergeCell ref="H19:J19"/>
    <mergeCell ref="K19:N19"/>
    <mergeCell ref="R19:T19"/>
    <mergeCell ref="E20:F20"/>
    <mergeCell ref="G20:H20"/>
    <mergeCell ref="I20:J20"/>
    <mergeCell ref="K20:L20"/>
    <mergeCell ref="M20:N20"/>
    <mergeCell ref="S20:T20"/>
    <mergeCell ref="S21:T21"/>
    <mergeCell ref="S22:T22"/>
    <mergeCell ref="S23:T23"/>
    <mergeCell ref="S24:T24"/>
    <mergeCell ref="G26:H26"/>
    <mergeCell ref="I26:J26"/>
    <mergeCell ref="K26:L26"/>
    <mergeCell ref="M26:N26"/>
    <mergeCell ref="O26:P26"/>
    <mergeCell ref="Q26:R26"/>
    <mergeCell ref="O27:P27"/>
    <mergeCell ref="G28:H28"/>
    <mergeCell ref="I28:J28"/>
    <mergeCell ref="K28:L28"/>
    <mergeCell ref="M28:N28"/>
    <mergeCell ref="O28:P28"/>
    <mergeCell ref="G27:H27"/>
    <mergeCell ref="I27:J27"/>
    <mergeCell ref="K27:L27"/>
    <mergeCell ref="M27:N27"/>
    <mergeCell ref="O29:P29"/>
    <mergeCell ref="G30:H30"/>
    <mergeCell ref="I30:J30"/>
    <mergeCell ref="K30:L30"/>
    <mergeCell ref="M30:N30"/>
    <mergeCell ref="O30:P30"/>
    <mergeCell ref="G29:H29"/>
    <mergeCell ref="I29:J29"/>
    <mergeCell ref="K29:L29"/>
    <mergeCell ref="M29:N29"/>
    <mergeCell ref="O31:P31"/>
    <mergeCell ref="G32:H32"/>
    <mergeCell ref="I32:J32"/>
    <mergeCell ref="K32:L32"/>
    <mergeCell ref="M32:N32"/>
    <mergeCell ref="O32:P32"/>
    <mergeCell ref="G31:H31"/>
    <mergeCell ref="I31:J31"/>
    <mergeCell ref="K31:L31"/>
    <mergeCell ref="M31:N31"/>
    <mergeCell ref="K34:N34"/>
    <mergeCell ref="O34:Q34"/>
    <mergeCell ref="R34:T34"/>
    <mergeCell ref="E35:G35"/>
    <mergeCell ref="H35:J35"/>
    <mergeCell ref="K35:N35"/>
    <mergeCell ref="R35:T35"/>
    <mergeCell ref="E36:F36"/>
    <mergeCell ref="G36:H36"/>
    <mergeCell ref="I36:J36"/>
    <mergeCell ref="K36:L36"/>
    <mergeCell ref="M36:N36"/>
    <mergeCell ref="S36:T36"/>
    <mergeCell ref="S37:T37"/>
    <mergeCell ref="S38:T38"/>
    <mergeCell ref="S39:T39"/>
    <mergeCell ref="S40:T40"/>
    <mergeCell ref="G42:H42"/>
    <mergeCell ref="I42:J42"/>
    <mergeCell ref="K42:L42"/>
    <mergeCell ref="M42:N42"/>
    <mergeCell ref="O42:P42"/>
    <mergeCell ref="Q42:R42"/>
    <mergeCell ref="O43:P43"/>
    <mergeCell ref="G44:H44"/>
    <mergeCell ref="I44:J44"/>
    <mergeCell ref="K44:L44"/>
    <mergeCell ref="M44:N44"/>
    <mergeCell ref="O44:P44"/>
    <mergeCell ref="G43:H43"/>
    <mergeCell ref="I43:J43"/>
    <mergeCell ref="K43:L43"/>
    <mergeCell ref="M43:N43"/>
    <mergeCell ref="O45:P45"/>
    <mergeCell ref="G46:H46"/>
    <mergeCell ref="I46:J46"/>
    <mergeCell ref="K46:L46"/>
    <mergeCell ref="M46:N46"/>
    <mergeCell ref="O46:P46"/>
    <mergeCell ref="G45:H45"/>
    <mergeCell ref="I45:J45"/>
    <mergeCell ref="K45:L45"/>
    <mergeCell ref="M45:N45"/>
    <mergeCell ref="O47:P47"/>
    <mergeCell ref="G48:H48"/>
    <mergeCell ref="I48:J48"/>
    <mergeCell ref="K48:L48"/>
    <mergeCell ref="M48:N48"/>
    <mergeCell ref="O48:P48"/>
    <mergeCell ref="G47:H47"/>
    <mergeCell ref="I47:J47"/>
    <mergeCell ref="K47:L47"/>
    <mergeCell ref="M47:N47"/>
    <mergeCell ref="K50:N50"/>
    <mergeCell ref="O50:Q50"/>
    <mergeCell ref="R50:T50"/>
    <mergeCell ref="E51:G51"/>
    <mergeCell ref="H51:J51"/>
    <mergeCell ref="K51:N51"/>
    <mergeCell ref="R51:T51"/>
    <mergeCell ref="E52:F52"/>
    <mergeCell ref="G52:H52"/>
    <mergeCell ref="I52:J52"/>
    <mergeCell ref="K52:L52"/>
    <mergeCell ref="M52:N52"/>
    <mergeCell ref="S52:T52"/>
    <mergeCell ref="S53:T53"/>
    <mergeCell ref="S54:T54"/>
    <mergeCell ref="S55:T55"/>
    <mergeCell ref="S56:T56"/>
    <mergeCell ref="G58:H58"/>
    <mergeCell ref="I58:J58"/>
    <mergeCell ref="K58:L58"/>
    <mergeCell ref="M58:N58"/>
    <mergeCell ref="O58:P58"/>
    <mergeCell ref="Q58:R58"/>
    <mergeCell ref="O59:P59"/>
    <mergeCell ref="G60:H60"/>
    <mergeCell ref="I60:J60"/>
    <mergeCell ref="K60:L60"/>
    <mergeCell ref="M60:N60"/>
    <mergeCell ref="O60:P60"/>
    <mergeCell ref="G59:H59"/>
    <mergeCell ref="I59:J59"/>
    <mergeCell ref="K59:L59"/>
    <mergeCell ref="M59:N59"/>
    <mergeCell ref="O61:P61"/>
    <mergeCell ref="G62:H62"/>
    <mergeCell ref="I62:J62"/>
    <mergeCell ref="K62:L62"/>
    <mergeCell ref="M62:N62"/>
    <mergeCell ref="O62:P62"/>
    <mergeCell ref="G61:H61"/>
    <mergeCell ref="I61:J61"/>
    <mergeCell ref="K61:L61"/>
    <mergeCell ref="M61:N61"/>
    <mergeCell ref="O63:P63"/>
    <mergeCell ref="G64:H64"/>
    <mergeCell ref="I64:J64"/>
    <mergeCell ref="K64:L64"/>
    <mergeCell ref="M64:N64"/>
    <mergeCell ref="O64:P64"/>
    <mergeCell ref="G63:H63"/>
    <mergeCell ref="I63:J63"/>
    <mergeCell ref="K63:L63"/>
    <mergeCell ref="M63:N63"/>
    <mergeCell ref="K66:N66"/>
    <mergeCell ref="O66:Q66"/>
    <mergeCell ref="R66:T66"/>
    <mergeCell ref="E67:G67"/>
    <mergeCell ref="H67:J67"/>
    <mergeCell ref="K67:N67"/>
    <mergeCell ref="R67:T67"/>
    <mergeCell ref="E68:F68"/>
    <mergeCell ref="G68:H68"/>
    <mergeCell ref="I68:J68"/>
    <mergeCell ref="K68:L68"/>
    <mergeCell ref="M68:N68"/>
    <mergeCell ref="S68:T68"/>
    <mergeCell ref="S69:T69"/>
    <mergeCell ref="S70:T70"/>
    <mergeCell ref="S71:T71"/>
    <mergeCell ref="S72:T72"/>
    <mergeCell ref="G74:H74"/>
    <mergeCell ref="I74:J74"/>
    <mergeCell ref="K74:L74"/>
    <mergeCell ref="M74:N74"/>
    <mergeCell ref="O74:P74"/>
    <mergeCell ref="Q74:R74"/>
    <mergeCell ref="O75:P75"/>
    <mergeCell ref="G76:H76"/>
    <mergeCell ref="I76:J76"/>
    <mergeCell ref="K76:L76"/>
    <mergeCell ref="M76:N76"/>
    <mergeCell ref="O76:P76"/>
    <mergeCell ref="G75:H75"/>
    <mergeCell ref="I75:J75"/>
    <mergeCell ref="K75:L75"/>
    <mergeCell ref="M75:N75"/>
    <mergeCell ref="O77:P77"/>
    <mergeCell ref="G78:H78"/>
    <mergeCell ref="I78:J78"/>
    <mergeCell ref="K78:L78"/>
    <mergeCell ref="M78:N78"/>
    <mergeCell ref="O78:P78"/>
    <mergeCell ref="G77:H77"/>
    <mergeCell ref="I77:J77"/>
    <mergeCell ref="K77:L77"/>
    <mergeCell ref="M77:N77"/>
    <mergeCell ref="O79:P79"/>
    <mergeCell ref="G80:H80"/>
    <mergeCell ref="I80:J80"/>
    <mergeCell ref="K80:L80"/>
    <mergeCell ref="M80:N80"/>
    <mergeCell ref="O80:P80"/>
    <mergeCell ref="G79:H79"/>
    <mergeCell ref="I79:J79"/>
    <mergeCell ref="K79:L79"/>
    <mergeCell ref="M79:N79"/>
    <mergeCell ref="K82:N82"/>
    <mergeCell ref="O82:Q82"/>
    <mergeCell ref="R82:T82"/>
    <mergeCell ref="E83:G83"/>
    <mergeCell ref="H83:J83"/>
    <mergeCell ref="K83:N83"/>
    <mergeCell ref="R83:T83"/>
    <mergeCell ref="E84:F84"/>
    <mergeCell ref="G84:H84"/>
    <mergeCell ref="I84:J84"/>
    <mergeCell ref="K84:L84"/>
    <mergeCell ref="M84:N84"/>
    <mergeCell ref="S84:T84"/>
    <mergeCell ref="S85:T85"/>
    <mergeCell ref="S86:T86"/>
    <mergeCell ref="S87:T87"/>
    <mergeCell ref="S88:T88"/>
    <mergeCell ref="G90:H90"/>
    <mergeCell ref="I90:J90"/>
    <mergeCell ref="K90:L90"/>
    <mergeCell ref="M90:N90"/>
    <mergeCell ref="O90:P90"/>
    <mergeCell ref="Q90:R90"/>
    <mergeCell ref="O91:P91"/>
    <mergeCell ref="G92:H92"/>
    <mergeCell ref="I92:J92"/>
    <mergeCell ref="K92:L92"/>
    <mergeCell ref="M92:N92"/>
    <mergeCell ref="O92:P92"/>
    <mergeCell ref="G91:H91"/>
    <mergeCell ref="I91:J91"/>
    <mergeCell ref="K91:L91"/>
    <mergeCell ref="M91:N91"/>
    <mergeCell ref="O93:P93"/>
    <mergeCell ref="G94:H94"/>
    <mergeCell ref="I94:J94"/>
    <mergeCell ref="K94:L94"/>
    <mergeCell ref="M94:N94"/>
    <mergeCell ref="O94:P94"/>
    <mergeCell ref="G93:H93"/>
    <mergeCell ref="I93:J93"/>
    <mergeCell ref="K93:L93"/>
    <mergeCell ref="M93:N93"/>
    <mergeCell ref="O95:P95"/>
    <mergeCell ref="G96:H96"/>
    <mergeCell ref="I96:J96"/>
    <mergeCell ref="K96:L96"/>
    <mergeCell ref="M96:N96"/>
    <mergeCell ref="O96:P96"/>
    <mergeCell ref="G95:H95"/>
    <mergeCell ref="I95:J95"/>
    <mergeCell ref="K95:L95"/>
    <mergeCell ref="M95:N95"/>
    <mergeCell ref="K98:N98"/>
    <mergeCell ref="O98:Q98"/>
    <mergeCell ref="R98:T98"/>
    <mergeCell ref="E99:G99"/>
    <mergeCell ref="H99:J99"/>
    <mergeCell ref="K99:N99"/>
    <mergeCell ref="R99:T99"/>
    <mergeCell ref="E100:F100"/>
    <mergeCell ref="G100:H100"/>
    <mergeCell ref="I100:J100"/>
    <mergeCell ref="K100:L100"/>
    <mergeCell ref="M100:N100"/>
    <mergeCell ref="S100:T100"/>
    <mergeCell ref="S101:T101"/>
    <mergeCell ref="S102:T102"/>
    <mergeCell ref="S103:T103"/>
    <mergeCell ref="S104:T104"/>
    <mergeCell ref="G106:H106"/>
    <mergeCell ref="I106:J106"/>
    <mergeCell ref="K106:L106"/>
    <mergeCell ref="M106:N106"/>
    <mergeCell ref="O106:P106"/>
    <mergeCell ref="Q106:R106"/>
    <mergeCell ref="O107:P107"/>
    <mergeCell ref="G108:H108"/>
    <mergeCell ref="I108:J108"/>
    <mergeCell ref="K108:L108"/>
    <mergeCell ref="M108:N108"/>
    <mergeCell ref="O108:P108"/>
    <mergeCell ref="G107:H107"/>
    <mergeCell ref="I107:J107"/>
    <mergeCell ref="K107:L107"/>
    <mergeCell ref="M107:N107"/>
    <mergeCell ref="O109:P109"/>
    <mergeCell ref="G110:H110"/>
    <mergeCell ref="I110:J110"/>
    <mergeCell ref="K110:L110"/>
    <mergeCell ref="M110:N110"/>
    <mergeCell ref="O110:P110"/>
    <mergeCell ref="G109:H109"/>
    <mergeCell ref="I109:J109"/>
    <mergeCell ref="K109:L109"/>
    <mergeCell ref="M109:N109"/>
    <mergeCell ref="O111:P111"/>
    <mergeCell ref="G112:H112"/>
    <mergeCell ref="I112:J112"/>
    <mergeCell ref="K112:L112"/>
    <mergeCell ref="M112:N112"/>
    <mergeCell ref="O112:P112"/>
    <mergeCell ref="G111:H111"/>
    <mergeCell ref="I111:J111"/>
    <mergeCell ref="K111:L111"/>
    <mergeCell ref="M111:N111"/>
  </mergeCells>
  <printOptions/>
  <pageMargins left="0.45" right="0.34" top="0.45" bottom="0.4" header="0.31" footer="0.27"/>
  <pageSetup fitToHeight="3" horizontalDpi="600" verticalDpi="600" orientation="portrait" paperSize="9" scale="92" r:id="rId1"/>
  <rowBreaks count="1" manualBreakCount="1">
    <brk id="97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8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6.00390625" style="0" customWidth="1"/>
    <col min="3" max="3" width="21.140625" style="0" customWidth="1"/>
    <col min="4" max="4" width="18.7109375" style="0" customWidth="1"/>
    <col min="5" max="18" width="3.8515625" style="0" customWidth="1"/>
    <col min="19" max="19" width="2.8515625" style="0" customWidth="1"/>
    <col min="20" max="20" width="2.7109375" style="0" customWidth="1"/>
    <col min="21" max="21" width="2.00390625" style="0" customWidth="1"/>
    <col min="22" max="25" width="3.421875" style="0" customWidth="1"/>
    <col min="26" max="35" width="2.7109375" style="0" customWidth="1"/>
  </cols>
  <sheetData>
    <row r="1" ht="13.5" thickBot="1"/>
    <row r="2" spans="2:20" ht="16.5" thickTop="1">
      <c r="B2" s="1"/>
      <c r="C2" s="2" t="s">
        <v>0</v>
      </c>
      <c r="D2" s="3"/>
      <c r="E2" s="3"/>
      <c r="F2" s="3"/>
      <c r="G2" s="4"/>
      <c r="H2" s="3"/>
      <c r="I2" s="5" t="s">
        <v>1</v>
      </c>
      <c r="J2" s="6"/>
      <c r="K2" s="556" t="s">
        <v>98</v>
      </c>
      <c r="L2" s="557"/>
      <c r="M2" s="557"/>
      <c r="N2" s="558"/>
      <c r="O2" s="559" t="s">
        <v>3</v>
      </c>
      <c r="P2" s="560"/>
      <c r="Q2" s="560"/>
      <c r="R2" s="594">
        <v>1</v>
      </c>
      <c r="S2" s="595"/>
      <c r="T2" s="596"/>
    </row>
    <row r="3" spans="2:20" ht="16.5" thickBot="1">
      <c r="B3" s="7"/>
      <c r="C3" s="8" t="s">
        <v>4</v>
      </c>
      <c r="D3" s="9" t="s">
        <v>5</v>
      </c>
      <c r="E3" s="551">
        <v>10</v>
      </c>
      <c r="F3" s="521"/>
      <c r="G3" s="522"/>
      <c r="H3" s="552" t="s">
        <v>6</v>
      </c>
      <c r="I3" s="553"/>
      <c r="J3" s="553"/>
      <c r="K3" s="568">
        <v>40615</v>
      </c>
      <c r="L3" s="568"/>
      <c r="M3" s="568"/>
      <c r="N3" s="569"/>
      <c r="O3" s="10" t="s">
        <v>7</v>
      </c>
      <c r="P3" s="11"/>
      <c r="Q3" s="11"/>
      <c r="R3" s="545" t="s">
        <v>114</v>
      </c>
      <c r="S3" s="545"/>
      <c r="T3" s="546"/>
    </row>
    <row r="4" spans="2:24" ht="15.75" thickTop="1">
      <c r="B4" s="12"/>
      <c r="C4" s="13" t="s">
        <v>8</v>
      </c>
      <c r="D4" s="14" t="s">
        <v>9</v>
      </c>
      <c r="E4" s="590" t="s">
        <v>10</v>
      </c>
      <c r="F4" s="591"/>
      <c r="G4" s="590" t="s">
        <v>11</v>
      </c>
      <c r="H4" s="591"/>
      <c r="I4" s="590" t="s">
        <v>12</v>
      </c>
      <c r="J4" s="591"/>
      <c r="K4" s="590" t="s">
        <v>13</v>
      </c>
      <c r="L4" s="591"/>
      <c r="M4" s="590"/>
      <c r="N4" s="591"/>
      <c r="O4" s="15" t="s">
        <v>14</v>
      </c>
      <c r="P4" s="16" t="s">
        <v>15</v>
      </c>
      <c r="Q4" s="17" t="s">
        <v>16</v>
      </c>
      <c r="R4" s="18"/>
      <c r="S4" s="592" t="s">
        <v>17</v>
      </c>
      <c r="T4" s="593"/>
      <c r="V4" s="19" t="s">
        <v>18</v>
      </c>
      <c r="W4" s="20"/>
      <c r="X4" s="21" t="s">
        <v>19</v>
      </c>
    </row>
    <row r="5" spans="2:24" ht="16.5" customHeight="1">
      <c r="B5" s="22" t="s">
        <v>10</v>
      </c>
      <c r="C5" s="23" t="s">
        <v>99</v>
      </c>
      <c r="D5" s="24" t="s">
        <v>21</v>
      </c>
      <c r="E5" s="25"/>
      <c r="F5" s="26"/>
      <c r="G5" s="27">
        <f>+Q15</f>
        <v>3</v>
      </c>
      <c r="H5" s="28">
        <f>+R15</f>
        <v>0</v>
      </c>
      <c r="I5" s="27">
        <f>Q11</f>
        <v>3</v>
      </c>
      <c r="J5" s="28">
        <f>R11</f>
        <v>0</v>
      </c>
      <c r="K5" s="27">
        <f>Q13</f>
      </c>
      <c r="L5" s="28">
        <f>R13</f>
      </c>
      <c r="M5" s="27"/>
      <c r="N5" s="28"/>
      <c r="O5" s="29">
        <f>IF(SUM(E5:N5)=0,"",COUNTIF(F5:F8,"3"))</f>
        <v>2</v>
      </c>
      <c r="P5" s="30">
        <f>IF(SUM(F5:O5)=0,"",COUNTIF(E5:E8,"3"))</f>
        <v>0</v>
      </c>
      <c r="Q5" s="31">
        <f>IF(SUM(E5:N5)=0,"",SUM(F5:F8))</f>
        <v>6</v>
      </c>
      <c r="R5" s="32">
        <f>IF(SUM(E5:N5)=0,"",SUM(E5:E8))</f>
        <v>0</v>
      </c>
      <c r="S5" s="586">
        <v>1</v>
      </c>
      <c r="T5" s="587"/>
      <c r="V5" s="33">
        <f>+V11+V13+V15</f>
        <v>66</v>
      </c>
      <c r="W5" s="34">
        <f>+W11+W13+W15</f>
        <v>19</v>
      </c>
      <c r="X5" s="35">
        <f>+V5-W5</f>
        <v>47</v>
      </c>
    </row>
    <row r="6" spans="2:24" ht="16.5" customHeight="1">
      <c r="B6" s="36" t="s">
        <v>11</v>
      </c>
      <c r="C6" s="23" t="s">
        <v>100</v>
      </c>
      <c r="D6" s="37" t="s">
        <v>21</v>
      </c>
      <c r="E6" s="38">
        <f>+R15</f>
        <v>0</v>
      </c>
      <c r="F6" s="39">
        <f>+Q15</f>
        <v>3</v>
      </c>
      <c r="G6" s="40"/>
      <c r="H6" s="41"/>
      <c r="I6" s="38">
        <f>Q14</f>
        <v>3</v>
      </c>
      <c r="J6" s="39">
        <f>R14</f>
        <v>0</v>
      </c>
      <c r="K6" s="38">
        <f>Q12</f>
      </c>
      <c r="L6" s="39">
        <f>R12</f>
      </c>
      <c r="M6" s="38"/>
      <c r="N6" s="39"/>
      <c r="O6" s="29">
        <f>IF(SUM(E6:N6)=0,"",COUNTIF(H5:H8,"3"))</f>
        <v>1</v>
      </c>
      <c r="P6" s="30">
        <f>IF(SUM(F6:O6)=0,"",COUNTIF(G5:G8,"3"))</f>
        <v>1</v>
      </c>
      <c r="Q6" s="31">
        <f>IF(SUM(E6:N6)=0,"",SUM(H5:H8))</f>
        <v>3</v>
      </c>
      <c r="R6" s="32">
        <f>IF(SUM(E6:N6)=0,"",SUM(G5:G8))</f>
        <v>3</v>
      </c>
      <c r="S6" s="586">
        <v>2</v>
      </c>
      <c r="T6" s="587"/>
      <c r="V6" s="33">
        <f>+V12+V14+W15</f>
        <v>46</v>
      </c>
      <c r="W6" s="34">
        <f>+W12+W14+V15</f>
        <v>45</v>
      </c>
      <c r="X6" s="35">
        <f>+V6-W6</f>
        <v>1</v>
      </c>
    </row>
    <row r="7" spans="2:24" ht="16.5" customHeight="1">
      <c r="B7" s="36" t="s">
        <v>12</v>
      </c>
      <c r="C7" s="23" t="s">
        <v>101</v>
      </c>
      <c r="D7" s="37" t="s">
        <v>45</v>
      </c>
      <c r="E7" s="38">
        <f>+R11</f>
        <v>0</v>
      </c>
      <c r="F7" s="39">
        <f>+Q11</f>
        <v>3</v>
      </c>
      <c r="G7" s="38">
        <f>R14</f>
        <v>0</v>
      </c>
      <c r="H7" s="39">
        <f>Q14</f>
        <v>3</v>
      </c>
      <c r="I7" s="40"/>
      <c r="J7" s="41"/>
      <c r="K7" s="38">
        <f>Q16</f>
      </c>
      <c r="L7" s="39">
        <f>R16</f>
      </c>
      <c r="M7" s="38"/>
      <c r="N7" s="39"/>
      <c r="O7" s="29">
        <f>IF(SUM(E7:N7)=0,"",COUNTIF(J5:J8,"3"))</f>
        <v>0</v>
      </c>
      <c r="P7" s="30">
        <f>IF(SUM(F7:O7)=0,"",COUNTIF(I5:I8,"3"))</f>
        <v>2</v>
      </c>
      <c r="Q7" s="31">
        <f>IF(SUM(E7:N7)=0,"",SUM(J5:J8))</f>
        <v>0</v>
      </c>
      <c r="R7" s="32">
        <f>IF(SUM(E7:N7)=0,"",SUM(I5:I8))</f>
        <v>6</v>
      </c>
      <c r="S7" s="586"/>
      <c r="T7" s="587"/>
      <c r="V7" s="33">
        <f>+W11+W14+V16</f>
        <v>18</v>
      </c>
      <c r="W7" s="34">
        <f>+V11+V14+W16</f>
        <v>66</v>
      </c>
      <c r="X7" s="35">
        <f>+V7-W7</f>
        <v>-48</v>
      </c>
    </row>
    <row r="8" spans="2:24" ht="13.5" thickBot="1">
      <c r="B8" s="42" t="s">
        <v>13</v>
      </c>
      <c r="C8" s="43"/>
      <c r="D8" s="44"/>
      <c r="E8" s="45">
        <f>R13</f>
      </c>
      <c r="F8" s="46">
        <f>Q13</f>
      </c>
      <c r="G8" s="45">
        <f>R12</f>
      </c>
      <c r="H8" s="46">
        <f>Q12</f>
      </c>
      <c r="I8" s="45">
        <f>R16</f>
      </c>
      <c r="J8" s="46">
        <f>Q16</f>
      </c>
      <c r="K8" s="47"/>
      <c r="L8" s="48"/>
      <c r="M8" s="45"/>
      <c r="N8" s="46"/>
      <c r="O8" s="49">
        <f>IF(SUM(E8:N8)=0,"",COUNTIF(L5:L8,"3"))</f>
      </c>
      <c r="P8" s="50">
        <f>IF(SUM(F8:O8)=0,"",COUNTIF(K5:K8,"3"))</f>
      </c>
      <c r="Q8" s="51">
        <f>IF(SUM(E8:N9)=0,"",SUM(L5:L8))</f>
      </c>
      <c r="R8" s="52">
        <f>IF(SUM(E8:N8)=0,"",SUM(K5:K8))</f>
      </c>
      <c r="S8" s="588"/>
      <c r="T8" s="589"/>
      <c r="V8" s="33">
        <f>+W12+W13+W16</f>
        <v>0</v>
      </c>
      <c r="W8" s="34">
        <f>+V12+V13+V16</f>
        <v>0</v>
      </c>
      <c r="X8" s="35">
        <f>+V8-W8</f>
        <v>0</v>
      </c>
    </row>
    <row r="9" spans="2:25" ht="15.75" thickTop="1">
      <c r="B9" s="53"/>
      <c r="C9" s="54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57"/>
      <c r="V9" s="58"/>
      <c r="W9" s="59" t="s">
        <v>29</v>
      </c>
      <c r="X9" s="60">
        <f>SUM(X5:X8)</f>
        <v>0</v>
      </c>
      <c r="Y9" s="59" t="str">
        <f>IF(X9=0,"OK","Virhe")</f>
        <v>OK</v>
      </c>
    </row>
    <row r="10" spans="2:24" ht="15.75" thickBot="1">
      <c r="B10" s="61"/>
      <c r="C10" s="62" t="s">
        <v>30</v>
      </c>
      <c r="D10" s="63"/>
      <c r="E10" s="63"/>
      <c r="F10" s="64"/>
      <c r="G10" s="566" t="s">
        <v>31</v>
      </c>
      <c r="H10" s="555"/>
      <c r="I10" s="554" t="s">
        <v>32</v>
      </c>
      <c r="J10" s="555"/>
      <c r="K10" s="554" t="s">
        <v>33</v>
      </c>
      <c r="L10" s="555"/>
      <c r="M10" s="554" t="s">
        <v>34</v>
      </c>
      <c r="N10" s="555"/>
      <c r="O10" s="554" t="s">
        <v>35</v>
      </c>
      <c r="P10" s="555"/>
      <c r="Q10" s="572" t="s">
        <v>36</v>
      </c>
      <c r="R10" s="573"/>
      <c r="T10" s="65"/>
      <c r="V10" s="66" t="s">
        <v>18</v>
      </c>
      <c r="W10" s="67"/>
      <c r="X10" s="21" t="s">
        <v>19</v>
      </c>
    </row>
    <row r="11" spans="2:35" ht="18" customHeight="1">
      <c r="B11" s="68" t="s">
        <v>37</v>
      </c>
      <c r="C11" s="69" t="str">
        <f>IF(C5&gt;"",C5,"")</f>
        <v>Pinja Eriksson</v>
      </c>
      <c r="D11" s="70" t="str">
        <f>IF(C7&gt;"",C7,"")</f>
        <v>Carina Englund</v>
      </c>
      <c r="E11" s="55"/>
      <c r="F11" s="71"/>
      <c r="G11" s="584">
        <v>2</v>
      </c>
      <c r="H11" s="585"/>
      <c r="I11" s="580">
        <v>1</v>
      </c>
      <c r="J11" s="581"/>
      <c r="K11" s="580">
        <v>3</v>
      </c>
      <c r="L11" s="581"/>
      <c r="M11" s="580"/>
      <c r="N11" s="581"/>
      <c r="O11" s="582"/>
      <c r="P11" s="581"/>
      <c r="Q11" s="72">
        <f aca="true" t="shared" si="0" ref="Q11:Q16">IF(COUNT(G11:O11)=0,"",COUNTIF(G11:O11,"&gt;=0"))</f>
        <v>3</v>
      </c>
      <c r="R11" s="73">
        <f aca="true" t="shared" si="1" ref="R11:R16">IF(COUNT(G11:O11)=0,"",(IF(LEFT(G11,1)="-",1,0)+IF(LEFT(I11,1)="-",1,0)+IF(LEFT(K11,1)="-",1,0)+IF(LEFT(M11,1)="-",1,0)+IF(LEFT(O11,1)="-",1,0)))</f>
        <v>0</v>
      </c>
      <c r="S11" s="74"/>
      <c r="T11" s="75"/>
      <c r="V11" s="76">
        <f aca="true" t="shared" si="2" ref="V11:W16">+Z11+AB11+AD11+AF11+AH11</f>
        <v>33</v>
      </c>
      <c r="W11" s="77">
        <f t="shared" si="2"/>
        <v>6</v>
      </c>
      <c r="X11" s="78">
        <f aca="true" t="shared" si="3" ref="X11:X16">+V11-W11</f>
        <v>27</v>
      </c>
      <c r="Z11" s="79">
        <f>IF(G11="",0,IF(LEFT(G11,1)="-",ABS(G11),(IF(G11&gt;9,G11+2,11))))</f>
        <v>11</v>
      </c>
      <c r="AA11" s="80">
        <f aca="true" t="shared" si="4" ref="AA11:AA16">IF(G11="",0,IF(LEFT(G11,1)="-",(IF(ABS(G11)&gt;9,(ABS(G11)+2),11)),G11))</f>
        <v>2</v>
      </c>
      <c r="AB11" s="79">
        <f>IF(I11="",0,IF(LEFT(I11,1)="-",ABS(I11),(IF(I11&gt;9,I11+2,11))))</f>
        <v>11</v>
      </c>
      <c r="AC11" s="80">
        <f aca="true" t="shared" si="5" ref="AC11:AC16">IF(I11="",0,IF(LEFT(I11,1)="-",(IF(ABS(I11)&gt;9,(ABS(I11)+2),11)),I11))</f>
        <v>1</v>
      </c>
      <c r="AD11" s="79">
        <f>IF(K11="",0,IF(LEFT(K11,1)="-",ABS(K11),(IF(K11&gt;9,K11+2,11))))</f>
        <v>11</v>
      </c>
      <c r="AE11" s="80">
        <f aca="true" t="shared" si="6" ref="AE11:AE16">IF(K11="",0,IF(LEFT(K11,1)="-",(IF(ABS(K11)&gt;9,(ABS(K11)+2),11)),K11))</f>
        <v>3</v>
      </c>
      <c r="AF11" s="79">
        <f>IF(M11="",0,IF(LEFT(M11,1)="-",ABS(M11),(IF(M11&gt;9,M11+2,11))))</f>
        <v>0</v>
      </c>
      <c r="AG11" s="80">
        <f aca="true" t="shared" si="7" ref="AG11:AG16">IF(M11="",0,IF(LEFT(M11,1)="-",(IF(ABS(M11)&gt;9,(ABS(M11)+2),11)),M11))</f>
        <v>0</v>
      </c>
      <c r="AH11" s="79">
        <f aca="true" t="shared" si="8" ref="AH11:AH16">IF(O11="",0,IF(LEFT(O11,1)="-",ABS(O11),(IF(O11&gt;9,O11+2,11))))</f>
        <v>0</v>
      </c>
      <c r="AI11" s="80">
        <f aca="true" t="shared" si="9" ref="AI11:AI16">IF(O11="",0,IF(LEFT(O11,1)="-",(IF(ABS(O11)&gt;9,(ABS(O11)+2),11)),O11))</f>
        <v>0</v>
      </c>
    </row>
    <row r="12" spans="2:35" ht="18" customHeight="1">
      <c r="B12" s="68" t="s">
        <v>38</v>
      </c>
      <c r="C12" s="69" t="str">
        <f>IF(C6&gt;"",C6,"")</f>
        <v>Pihla Eriksson</v>
      </c>
      <c r="D12" s="81">
        <f>IF(C8&gt;"",C8,"")</f>
      </c>
      <c r="E12" s="82"/>
      <c r="F12" s="71"/>
      <c r="G12" s="574"/>
      <c r="H12" s="575"/>
      <c r="I12" s="574"/>
      <c r="J12" s="575"/>
      <c r="K12" s="574"/>
      <c r="L12" s="575"/>
      <c r="M12" s="574"/>
      <c r="N12" s="575"/>
      <c r="O12" s="574"/>
      <c r="P12" s="575"/>
      <c r="Q12" s="72">
        <f t="shared" si="0"/>
      </c>
      <c r="R12" s="73">
        <f t="shared" si="1"/>
      </c>
      <c r="S12" s="83"/>
      <c r="T12" s="84"/>
      <c r="V12" s="76">
        <f t="shared" si="2"/>
        <v>0</v>
      </c>
      <c r="W12" s="77">
        <f t="shared" si="2"/>
        <v>0</v>
      </c>
      <c r="X12" s="78">
        <f t="shared" si="3"/>
        <v>0</v>
      </c>
      <c r="Z12" s="85">
        <f>IF(G12="",0,IF(LEFT(G12,1)="-",ABS(G12),(IF(G12&gt;9,G12+2,11))))</f>
        <v>0</v>
      </c>
      <c r="AA12" s="86">
        <f t="shared" si="4"/>
        <v>0</v>
      </c>
      <c r="AB12" s="85">
        <f>IF(I12="",0,IF(LEFT(I12,1)="-",ABS(I12),(IF(I12&gt;9,I12+2,11))))</f>
        <v>0</v>
      </c>
      <c r="AC12" s="86">
        <f t="shared" si="5"/>
        <v>0</v>
      </c>
      <c r="AD12" s="85">
        <f>IF(K12="",0,IF(LEFT(K12,1)="-",ABS(K12),(IF(K12&gt;9,K12+2,11))))</f>
        <v>0</v>
      </c>
      <c r="AE12" s="86">
        <f t="shared" si="6"/>
        <v>0</v>
      </c>
      <c r="AF12" s="85">
        <f>IF(M12="",0,IF(LEFT(M12,1)="-",ABS(M12),(IF(M12&gt;9,M12+2,11))))</f>
        <v>0</v>
      </c>
      <c r="AG12" s="86">
        <f t="shared" si="7"/>
        <v>0</v>
      </c>
      <c r="AH12" s="85">
        <f t="shared" si="8"/>
        <v>0</v>
      </c>
      <c r="AI12" s="86">
        <f t="shared" si="9"/>
        <v>0</v>
      </c>
    </row>
    <row r="13" spans="2:35" ht="18" customHeight="1" thickBot="1">
      <c r="B13" s="68" t="s">
        <v>39</v>
      </c>
      <c r="C13" s="87" t="str">
        <f>IF(C5&gt;"",C5,"")</f>
        <v>Pinja Eriksson</v>
      </c>
      <c r="D13" s="88">
        <f>IF(C8&gt;"",C8,"")</f>
      </c>
      <c r="E13" s="63"/>
      <c r="F13" s="64"/>
      <c r="G13" s="578"/>
      <c r="H13" s="579"/>
      <c r="I13" s="578"/>
      <c r="J13" s="579"/>
      <c r="K13" s="578"/>
      <c r="L13" s="579"/>
      <c r="M13" s="578"/>
      <c r="N13" s="579"/>
      <c r="O13" s="578"/>
      <c r="P13" s="579"/>
      <c r="Q13" s="72">
        <f t="shared" si="0"/>
      </c>
      <c r="R13" s="73">
        <f t="shared" si="1"/>
      </c>
      <c r="S13" s="83"/>
      <c r="T13" s="84"/>
      <c r="V13" s="76">
        <f t="shared" si="2"/>
        <v>0</v>
      </c>
      <c r="W13" s="77">
        <f t="shared" si="2"/>
        <v>0</v>
      </c>
      <c r="X13" s="78">
        <f t="shared" si="3"/>
        <v>0</v>
      </c>
      <c r="Z13" s="85">
        <f aca="true" t="shared" si="10" ref="Z13:AF16">IF(G13="",0,IF(LEFT(G13,1)="-",ABS(G13),(IF(G13&gt;9,G13+2,11))))</f>
        <v>0</v>
      </c>
      <c r="AA13" s="86">
        <f t="shared" si="4"/>
        <v>0</v>
      </c>
      <c r="AB13" s="85">
        <f t="shared" si="10"/>
        <v>0</v>
      </c>
      <c r="AC13" s="86">
        <f t="shared" si="5"/>
        <v>0</v>
      </c>
      <c r="AD13" s="85">
        <f t="shared" si="10"/>
        <v>0</v>
      </c>
      <c r="AE13" s="86">
        <f t="shared" si="6"/>
        <v>0</v>
      </c>
      <c r="AF13" s="85">
        <f t="shared" si="10"/>
        <v>0</v>
      </c>
      <c r="AG13" s="86">
        <f t="shared" si="7"/>
        <v>0</v>
      </c>
      <c r="AH13" s="85">
        <f t="shared" si="8"/>
        <v>0</v>
      </c>
      <c r="AI13" s="86">
        <f t="shared" si="9"/>
        <v>0</v>
      </c>
    </row>
    <row r="14" spans="2:35" ht="18" customHeight="1">
      <c r="B14" s="68" t="s">
        <v>40</v>
      </c>
      <c r="C14" s="69" t="str">
        <f>IF(C6&gt;"",C6,"")</f>
        <v>Pihla Eriksson</v>
      </c>
      <c r="D14" s="81" t="str">
        <f>IF(C7&gt;"",C7,"")</f>
        <v>Carina Englund</v>
      </c>
      <c r="E14" s="55"/>
      <c r="F14" s="71"/>
      <c r="G14" s="580">
        <v>4</v>
      </c>
      <c r="H14" s="581"/>
      <c r="I14" s="580">
        <v>3</v>
      </c>
      <c r="J14" s="581"/>
      <c r="K14" s="580">
        <v>5</v>
      </c>
      <c r="L14" s="581"/>
      <c r="M14" s="580"/>
      <c r="N14" s="581"/>
      <c r="O14" s="580"/>
      <c r="P14" s="581"/>
      <c r="Q14" s="72">
        <f t="shared" si="0"/>
        <v>3</v>
      </c>
      <c r="R14" s="73">
        <f t="shared" si="1"/>
        <v>0</v>
      </c>
      <c r="S14" s="83"/>
      <c r="T14" s="84"/>
      <c r="V14" s="76">
        <f t="shared" si="2"/>
        <v>33</v>
      </c>
      <c r="W14" s="77">
        <f t="shared" si="2"/>
        <v>12</v>
      </c>
      <c r="X14" s="78">
        <f t="shared" si="3"/>
        <v>21</v>
      </c>
      <c r="Z14" s="85">
        <f t="shared" si="10"/>
        <v>11</v>
      </c>
      <c r="AA14" s="86">
        <f t="shared" si="4"/>
        <v>4</v>
      </c>
      <c r="AB14" s="85">
        <f t="shared" si="10"/>
        <v>11</v>
      </c>
      <c r="AC14" s="86">
        <f t="shared" si="5"/>
        <v>3</v>
      </c>
      <c r="AD14" s="85">
        <f t="shared" si="10"/>
        <v>11</v>
      </c>
      <c r="AE14" s="86">
        <f t="shared" si="6"/>
        <v>5</v>
      </c>
      <c r="AF14" s="85">
        <f t="shared" si="10"/>
        <v>0</v>
      </c>
      <c r="AG14" s="86">
        <f t="shared" si="7"/>
        <v>0</v>
      </c>
      <c r="AH14" s="85">
        <f t="shared" si="8"/>
        <v>0</v>
      </c>
      <c r="AI14" s="86">
        <f t="shared" si="9"/>
        <v>0</v>
      </c>
    </row>
    <row r="15" spans="2:35" ht="18" customHeight="1">
      <c r="B15" s="68" t="s">
        <v>41</v>
      </c>
      <c r="C15" s="69" t="str">
        <f>IF(C5&gt;"",C5,"")</f>
        <v>Pinja Eriksson</v>
      </c>
      <c r="D15" s="81" t="str">
        <f>IF(C6&gt;"",C6,"")</f>
        <v>Pihla Eriksson</v>
      </c>
      <c r="E15" s="82"/>
      <c r="F15" s="71"/>
      <c r="G15" s="574">
        <v>3</v>
      </c>
      <c r="H15" s="575"/>
      <c r="I15" s="574">
        <v>5</v>
      </c>
      <c r="J15" s="575"/>
      <c r="K15" s="583">
        <v>5</v>
      </c>
      <c r="L15" s="575"/>
      <c r="M15" s="574"/>
      <c r="N15" s="575"/>
      <c r="O15" s="574"/>
      <c r="P15" s="575"/>
      <c r="Q15" s="72">
        <f t="shared" si="0"/>
        <v>3</v>
      </c>
      <c r="R15" s="73">
        <f t="shared" si="1"/>
        <v>0</v>
      </c>
      <c r="S15" s="83"/>
      <c r="T15" s="84"/>
      <c r="V15" s="76">
        <f t="shared" si="2"/>
        <v>33</v>
      </c>
      <c r="W15" s="77">
        <f t="shared" si="2"/>
        <v>13</v>
      </c>
      <c r="X15" s="78">
        <f t="shared" si="3"/>
        <v>20</v>
      </c>
      <c r="Z15" s="85">
        <f t="shared" si="10"/>
        <v>11</v>
      </c>
      <c r="AA15" s="86">
        <f t="shared" si="4"/>
        <v>3</v>
      </c>
      <c r="AB15" s="85">
        <f t="shared" si="10"/>
        <v>11</v>
      </c>
      <c r="AC15" s="86">
        <f t="shared" si="5"/>
        <v>5</v>
      </c>
      <c r="AD15" s="85">
        <f t="shared" si="10"/>
        <v>11</v>
      </c>
      <c r="AE15" s="86">
        <f t="shared" si="6"/>
        <v>5</v>
      </c>
      <c r="AF15" s="85">
        <f t="shared" si="10"/>
        <v>0</v>
      </c>
      <c r="AG15" s="86">
        <f t="shared" si="7"/>
        <v>0</v>
      </c>
      <c r="AH15" s="85">
        <f t="shared" si="8"/>
        <v>0</v>
      </c>
      <c r="AI15" s="86">
        <f t="shared" si="9"/>
        <v>0</v>
      </c>
    </row>
    <row r="16" spans="2:35" ht="18" customHeight="1" thickBot="1">
      <c r="B16" s="89" t="s">
        <v>42</v>
      </c>
      <c r="C16" s="90" t="str">
        <f>IF(C7&gt;"",C7,"")</f>
        <v>Carina Englund</v>
      </c>
      <c r="D16" s="91">
        <f>IF(C8&gt;"",C8,"")</f>
      </c>
      <c r="E16" s="92"/>
      <c r="F16" s="93"/>
      <c r="G16" s="576"/>
      <c r="H16" s="577"/>
      <c r="I16" s="576"/>
      <c r="J16" s="577"/>
      <c r="K16" s="576"/>
      <c r="L16" s="577"/>
      <c r="M16" s="576"/>
      <c r="N16" s="577"/>
      <c r="O16" s="576"/>
      <c r="P16" s="577"/>
      <c r="Q16" s="94">
        <f t="shared" si="0"/>
      </c>
      <c r="R16" s="95">
        <f t="shared" si="1"/>
      </c>
      <c r="S16" s="96"/>
      <c r="T16" s="97"/>
      <c r="V16" s="76">
        <f t="shared" si="2"/>
        <v>0</v>
      </c>
      <c r="W16" s="77">
        <f t="shared" si="2"/>
        <v>0</v>
      </c>
      <c r="X16" s="78">
        <f t="shared" si="3"/>
        <v>0</v>
      </c>
      <c r="Z16" s="98">
        <f t="shared" si="10"/>
        <v>0</v>
      </c>
      <c r="AA16" s="99">
        <f t="shared" si="4"/>
        <v>0</v>
      </c>
      <c r="AB16" s="98">
        <f t="shared" si="10"/>
        <v>0</v>
      </c>
      <c r="AC16" s="99">
        <f t="shared" si="5"/>
        <v>0</v>
      </c>
      <c r="AD16" s="98">
        <f t="shared" si="10"/>
        <v>0</v>
      </c>
      <c r="AE16" s="99">
        <f t="shared" si="6"/>
        <v>0</v>
      </c>
      <c r="AF16" s="98">
        <f t="shared" si="10"/>
        <v>0</v>
      </c>
      <c r="AG16" s="99">
        <f t="shared" si="7"/>
        <v>0</v>
      </c>
      <c r="AH16" s="98">
        <f t="shared" si="8"/>
        <v>0</v>
      </c>
      <c r="AI16" s="99">
        <f t="shared" si="9"/>
        <v>0</v>
      </c>
    </row>
    <row r="17" ht="29.25" customHeight="1" thickBot="1" thickTop="1"/>
    <row r="18" spans="2:20" ht="16.5" thickTop="1">
      <c r="B18" s="1"/>
      <c r="C18" s="2" t="s">
        <v>0</v>
      </c>
      <c r="D18" s="3"/>
      <c r="E18" s="3"/>
      <c r="F18" s="3"/>
      <c r="G18" s="4"/>
      <c r="H18" s="3"/>
      <c r="I18" s="5" t="s">
        <v>1</v>
      </c>
      <c r="J18" s="6"/>
      <c r="K18" s="556" t="s">
        <v>98</v>
      </c>
      <c r="L18" s="557"/>
      <c r="M18" s="557"/>
      <c r="N18" s="558"/>
      <c r="O18" s="559" t="s">
        <v>3</v>
      </c>
      <c r="P18" s="560"/>
      <c r="Q18" s="560"/>
      <c r="R18" s="594">
        <v>2</v>
      </c>
      <c r="S18" s="595"/>
      <c r="T18" s="596"/>
    </row>
    <row r="19" spans="2:20" ht="16.5" thickBot="1">
      <c r="B19" s="7"/>
      <c r="C19" s="8" t="s">
        <v>4</v>
      </c>
      <c r="D19" s="9" t="s">
        <v>5</v>
      </c>
      <c r="E19" s="551">
        <v>11</v>
      </c>
      <c r="F19" s="521"/>
      <c r="G19" s="522"/>
      <c r="H19" s="552" t="s">
        <v>6</v>
      </c>
      <c r="I19" s="553"/>
      <c r="J19" s="553"/>
      <c r="K19" s="568">
        <v>40615</v>
      </c>
      <c r="L19" s="568"/>
      <c r="M19" s="568"/>
      <c r="N19" s="569"/>
      <c r="O19" s="10" t="s">
        <v>7</v>
      </c>
      <c r="P19" s="11"/>
      <c r="Q19" s="11"/>
      <c r="R19" s="545" t="s">
        <v>114</v>
      </c>
      <c r="S19" s="545"/>
      <c r="T19" s="546"/>
    </row>
    <row r="20" spans="2:24" ht="15.75" thickTop="1">
      <c r="B20" s="12"/>
      <c r="C20" s="13" t="s">
        <v>8</v>
      </c>
      <c r="D20" s="14" t="s">
        <v>9</v>
      </c>
      <c r="E20" s="590" t="s">
        <v>10</v>
      </c>
      <c r="F20" s="591"/>
      <c r="G20" s="590" t="s">
        <v>11</v>
      </c>
      <c r="H20" s="591"/>
      <c r="I20" s="590" t="s">
        <v>12</v>
      </c>
      <c r="J20" s="591"/>
      <c r="K20" s="590" t="s">
        <v>13</v>
      </c>
      <c r="L20" s="591"/>
      <c r="M20" s="590"/>
      <c r="N20" s="591"/>
      <c r="O20" s="15" t="s">
        <v>14</v>
      </c>
      <c r="P20" s="16" t="s">
        <v>15</v>
      </c>
      <c r="Q20" s="17" t="s">
        <v>16</v>
      </c>
      <c r="R20" s="18"/>
      <c r="S20" s="592" t="s">
        <v>17</v>
      </c>
      <c r="T20" s="593"/>
      <c r="V20" s="19" t="s">
        <v>18</v>
      </c>
      <c r="W20" s="20"/>
      <c r="X20" s="21" t="s">
        <v>19</v>
      </c>
    </row>
    <row r="21" spans="2:24" ht="16.5" customHeight="1">
      <c r="B21" s="22" t="s">
        <v>10</v>
      </c>
      <c r="C21" s="23" t="s">
        <v>102</v>
      </c>
      <c r="D21" s="24" t="s">
        <v>61</v>
      </c>
      <c r="E21" s="25"/>
      <c r="F21" s="26"/>
      <c r="G21" s="27">
        <f>+Q31</f>
      </c>
      <c r="H21" s="28">
        <f>+R31</f>
      </c>
      <c r="I21" s="27">
        <f>Q27</f>
        <v>3</v>
      </c>
      <c r="J21" s="28">
        <f>R27</f>
        <v>0</v>
      </c>
      <c r="K21" s="27">
        <f>Q29</f>
        <v>3</v>
      </c>
      <c r="L21" s="28">
        <f>R29</f>
        <v>0</v>
      </c>
      <c r="M21" s="27"/>
      <c r="N21" s="28"/>
      <c r="O21" s="29">
        <f>IF(SUM(E21:N21)=0,"",COUNTIF(F21:F24,"3"))</f>
        <v>2</v>
      </c>
      <c r="P21" s="30">
        <f>IF(SUM(F21:O21)=0,"",COUNTIF(E21:E24,"3"))</f>
        <v>0</v>
      </c>
      <c r="Q21" s="31">
        <f>IF(SUM(E21:N21)=0,"",SUM(F21:F24))</f>
        <v>6</v>
      </c>
      <c r="R21" s="32">
        <f>IF(SUM(E21:N21)=0,"",SUM(E21:E24))</f>
        <v>0</v>
      </c>
      <c r="S21" s="586">
        <v>1</v>
      </c>
      <c r="T21" s="587"/>
      <c r="V21" s="33">
        <f>+V27+V29+V31</f>
        <v>66</v>
      </c>
      <c r="W21" s="34">
        <f>+W27+W29+W31</f>
        <v>27</v>
      </c>
      <c r="X21" s="35">
        <f>+V21-W21</f>
        <v>39</v>
      </c>
    </row>
    <row r="22" spans="2:24" ht="16.5" customHeight="1">
      <c r="B22" s="36" t="s">
        <v>11</v>
      </c>
      <c r="C22" s="175" t="s">
        <v>103</v>
      </c>
      <c r="D22" s="37" t="s">
        <v>25</v>
      </c>
      <c r="E22" s="38">
        <f>+R31</f>
      </c>
      <c r="F22" s="39">
        <f>+Q31</f>
      </c>
      <c r="G22" s="40"/>
      <c r="H22" s="41"/>
      <c r="I22" s="38">
        <f>Q30</f>
      </c>
      <c r="J22" s="39">
        <f>R30</f>
      </c>
      <c r="K22" s="38">
        <f>Q28</f>
      </c>
      <c r="L22" s="39">
        <f>R28</f>
      </c>
      <c r="M22" s="38"/>
      <c r="N22" s="39"/>
      <c r="O22" s="29">
        <f>IF(SUM(E22:N22)=0,"",COUNTIF(H21:H24,"3"))</f>
      </c>
      <c r="P22" s="30">
        <f>IF(SUM(F22:O22)=0,"",COUNTIF(G21:G24,"3"))</f>
      </c>
      <c r="Q22" s="31">
        <f>IF(SUM(E22:N22)=0,"",SUM(H21:H24))</f>
      </c>
      <c r="R22" s="32">
        <f>IF(SUM(E22:N22)=0,"",SUM(G21:G24))</f>
      </c>
      <c r="S22" s="586"/>
      <c r="T22" s="587"/>
      <c r="V22" s="33">
        <f>+V28+V30+W31</f>
        <v>0</v>
      </c>
      <c r="W22" s="34">
        <f>+W28+W30+V31</f>
        <v>0</v>
      </c>
      <c r="X22" s="35">
        <f>+V22-W22</f>
        <v>0</v>
      </c>
    </row>
    <row r="23" spans="2:24" ht="16.5" customHeight="1">
      <c r="B23" s="36" t="s">
        <v>12</v>
      </c>
      <c r="C23" s="23" t="s">
        <v>104</v>
      </c>
      <c r="D23" s="37" t="s">
        <v>21</v>
      </c>
      <c r="E23" s="38">
        <f>+R27</f>
        <v>0</v>
      </c>
      <c r="F23" s="39">
        <f>+Q27</f>
        <v>3</v>
      </c>
      <c r="G23" s="38">
        <f>R30</f>
      </c>
      <c r="H23" s="39">
        <f>Q30</f>
      </c>
      <c r="I23" s="40"/>
      <c r="J23" s="41"/>
      <c r="K23" s="38">
        <f>Q32</f>
        <v>3</v>
      </c>
      <c r="L23" s="39">
        <f>R32</f>
        <v>0</v>
      </c>
      <c r="M23" s="38"/>
      <c r="N23" s="39"/>
      <c r="O23" s="29">
        <f>IF(SUM(E23:N23)=0,"",COUNTIF(J21:J24,"3"))</f>
        <v>1</v>
      </c>
      <c r="P23" s="30">
        <f>IF(SUM(F23:O23)=0,"",COUNTIF(I21:I24,"3"))</f>
        <v>1</v>
      </c>
      <c r="Q23" s="31">
        <f>IF(SUM(E23:N23)=0,"",SUM(J21:J24))</f>
        <v>3</v>
      </c>
      <c r="R23" s="32">
        <f>IF(SUM(E23:N23)=0,"",SUM(I21:I24))</f>
        <v>3</v>
      </c>
      <c r="S23" s="586">
        <v>2</v>
      </c>
      <c r="T23" s="587"/>
      <c r="V23" s="33">
        <f>+W27+W30+V32</f>
        <v>49</v>
      </c>
      <c r="W23" s="34">
        <f>+V27+V30+W32</f>
        <v>53</v>
      </c>
      <c r="X23" s="35">
        <f>+V23-W23</f>
        <v>-4</v>
      </c>
    </row>
    <row r="24" spans="2:24" ht="16.5" customHeight="1" thickBot="1">
      <c r="B24" s="42" t="s">
        <v>13</v>
      </c>
      <c r="C24" s="43" t="s">
        <v>105</v>
      </c>
      <c r="D24" s="44" t="s">
        <v>45</v>
      </c>
      <c r="E24" s="45">
        <f>R29</f>
        <v>0</v>
      </c>
      <c r="F24" s="46">
        <f>Q29</f>
        <v>3</v>
      </c>
      <c r="G24" s="45">
        <f>R28</f>
      </c>
      <c r="H24" s="46">
        <f>Q28</f>
      </c>
      <c r="I24" s="45">
        <f>R32</f>
        <v>0</v>
      </c>
      <c r="J24" s="46">
        <f>Q32</f>
        <v>3</v>
      </c>
      <c r="K24" s="47"/>
      <c r="L24" s="48"/>
      <c r="M24" s="45"/>
      <c r="N24" s="46"/>
      <c r="O24" s="49">
        <f>IF(SUM(E24:N24)=0,"",COUNTIF(L21:L24,"3"))</f>
        <v>0</v>
      </c>
      <c r="P24" s="50">
        <f>IF(SUM(F24:O24)=0,"",COUNTIF(K21:K24,"3"))</f>
        <v>2</v>
      </c>
      <c r="Q24" s="51">
        <f>IF(SUM(E24:N25)=0,"",SUM(L21:L24))</f>
        <v>0</v>
      </c>
      <c r="R24" s="52">
        <f>IF(SUM(E24:N24)=0,"",SUM(K21:K24))</f>
        <v>6</v>
      </c>
      <c r="S24" s="588">
        <v>3</v>
      </c>
      <c r="T24" s="589"/>
      <c r="V24" s="33">
        <f>+W28+W29+W32</f>
        <v>31</v>
      </c>
      <c r="W24" s="34">
        <f>+V28+V29+V32</f>
        <v>66</v>
      </c>
      <c r="X24" s="35">
        <f>+V24-W24</f>
        <v>-35</v>
      </c>
    </row>
    <row r="25" spans="2:25" ht="15.75" thickTop="1">
      <c r="B25" s="53"/>
      <c r="C25" s="54" t="s">
        <v>28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57"/>
      <c r="V25" s="58"/>
      <c r="W25" s="59" t="s">
        <v>29</v>
      </c>
      <c r="X25" s="60">
        <f>SUM(X21:X24)</f>
        <v>0</v>
      </c>
      <c r="Y25" s="59" t="str">
        <f>IF(X25=0,"OK","Virhe")</f>
        <v>OK</v>
      </c>
    </row>
    <row r="26" spans="2:24" ht="15.75" thickBot="1">
      <c r="B26" s="61"/>
      <c r="C26" s="62" t="s">
        <v>30</v>
      </c>
      <c r="D26" s="63"/>
      <c r="E26" s="63"/>
      <c r="F26" s="64"/>
      <c r="G26" s="566" t="s">
        <v>31</v>
      </c>
      <c r="H26" s="555"/>
      <c r="I26" s="554" t="s">
        <v>32</v>
      </c>
      <c r="J26" s="555"/>
      <c r="K26" s="554" t="s">
        <v>33</v>
      </c>
      <c r="L26" s="555"/>
      <c r="M26" s="554" t="s">
        <v>34</v>
      </c>
      <c r="N26" s="555"/>
      <c r="O26" s="554" t="s">
        <v>35</v>
      </c>
      <c r="P26" s="555"/>
      <c r="Q26" s="572" t="s">
        <v>36</v>
      </c>
      <c r="R26" s="573"/>
      <c r="T26" s="65"/>
      <c r="V26" s="66" t="s">
        <v>18</v>
      </c>
      <c r="W26" s="67"/>
      <c r="X26" s="21" t="s">
        <v>19</v>
      </c>
    </row>
    <row r="27" spans="2:35" ht="18" customHeight="1">
      <c r="B27" s="68" t="s">
        <v>37</v>
      </c>
      <c r="C27" s="69" t="str">
        <f>IF(C21&gt;"",C21,"")</f>
        <v>Sofia Erkheikki</v>
      </c>
      <c r="D27" s="70" t="str">
        <f>IF(C23&gt;"",C23,"")</f>
        <v>Annika Lundström</v>
      </c>
      <c r="E27" s="55"/>
      <c r="F27" s="71"/>
      <c r="G27" s="584">
        <v>7</v>
      </c>
      <c r="H27" s="585"/>
      <c r="I27" s="580">
        <v>7</v>
      </c>
      <c r="J27" s="581"/>
      <c r="K27" s="580">
        <v>2</v>
      </c>
      <c r="L27" s="581"/>
      <c r="M27" s="580"/>
      <c r="N27" s="581"/>
      <c r="O27" s="582"/>
      <c r="P27" s="581"/>
      <c r="Q27" s="72">
        <f aca="true" t="shared" si="11" ref="Q27:Q32">IF(COUNT(G27:O27)=0,"",COUNTIF(G27:O27,"&gt;=0"))</f>
        <v>3</v>
      </c>
      <c r="R27" s="73">
        <f aca="true" t="shared" si="12" ref="R27:R32">IF(COUNT(G27:O27)=0,"",(IF(LEFT(G27,1)="-",1,0)+IF(LEFT(I27,1)="-",1,0)+IF(LEFT(K27,1)="-",1,0)+IF(LEFT(M27,1)="-",1,0)+IF(LEFT(O27,1)="-",1,0)))</f>
        <v>0</v>
      </c>
      <c r="S27" s="74"/>
      <c r="T27" s="75"/>
      <c r="V27" s="76">
        <f aca="true" t="shared" si="13" ref="V27:W32">+Z27+AB27+AD27+AF27+AH27</f>
        <v>33</v>
      </c>
      <c r="W27" s="77">
        <f t="shared" si="13"/>
        <v>16</v>
      </c>
      <c r="X27" s="78">
        <f aca="true" t="shared" si="14" ref="X27:X32">+V27-W27</f>
        <v>17</v>
      </c>
      <c r="Z27" s="79">
        <f>IF(G27="",0,IF(LEFT(G27,1)="-",ABS(G27),(IF(G27&gt;9,G27+2,11))))</f>
        <v>11</v>
      </c>
      <c r="AA27" s="80">
        <f aca="true" t="shared" si="15" ref="AA27:AA32">IF(G27="",0,IF(LEFT(G27,1)="-",(IF(ABS(G27)&gt;9,(ABS(G27)+2),11)),G27))</f>
        <v>7</v>
      </c>
      <c r="AB27" s="79">
        <f>IF(I27="",0,IF(LEFT(I27,1)="-",ABS(I27),(IF(I27&gt;9,I27+2,11))))</f>
        <v>11</v>
      </c>
      <c r="AC27" s="80">
        <f aca="true" t="shared" si="16" ref="AC27:AC32">IF(I27="",0,IF(LEFT(I27,1)="-",(IF(ABS(I27)&gt;9,(ABS(I27)+2),11)),I27))</f>
        <v>7</v>
      </c>
      <c r="AD27" s="79">
        <f>IF(K27="",0,IF(LEFT(K27,1)="-",ABS(K27),(IF(K27&gt;9,K27+2,11))))</f>
        <v>11</v>
      </c>
      <c r="AE27" s="80">
        <f aca="true" t="shared" si="17" ref="AE27:AE32">IF(K27="",0,IF(LEFT(K27,1)="-",(IF(ABS(K27)&gt;9,(ABS(K27)+2),11)),K27))</f>
        <v>2</v>
      </c>
      <c r="AF27" s="79">
        <f>IF(M27="",0,IF(LEFT(M27,1)="-",ABS(M27),(IF(M27&gt;9,M27+2,11))))</f>
        <v>0</v>
      </c>
      <c r="AG27" s="80">
        <f aca="true" t="shared" si="18" ref="AG27:AG32">IF(M27="",0,IF(LEFT(M27,1)="-",(IF(ABS(M27)&gt;9,(ABS(M27)+2),11)),M27))</f>
        <v>0</v>
      </c>
      <c r="AH27" s="79">
        <f aca="true" t="shared" si="19" ref="AH27:AH32">IF(O27="",0,IF(LEFT(O27,1)="-",ABS(O27),(IF(O27&gt;9,O27+2,11))))</f>
        <v>0</v>
      </c>
      <c r="AI27" s="80">
        <f aca="true" t="shared" si="20" ref="AI27:AI32">IF(O27="",0,IF(LEFT(O27,1)="-",(IF(ABS(O27)&gt;9,(ABS(O27)+2),11)),O27))</f>
        <v>0</v>
      </c>
    </row>
    <row r="28" spans="2:35" ht="18" customHeight="1">
      <c r="B28" s="68" t="s">
        <v>38</v>
      </c>
      <c r="C28" s="176" t="str">
        <f>IF(C22&gt;"",C22,"")</f>
        <v>Elli Rissanen</v>
      </c>
      <c r="D28" s="81" t="str">
        <f>IF(C24&gt;"",C24,"")</f>
        <v>Sofie Eriksson</v>
      </c>
      <c r="E28" s="82"/>
      <c r="F28" s="71"/>
      <c r="G28" s="574"/>
      <c r="H28" s="575"/>
      <c r="I28" s="574"/>
      <c r="J28" s="575"/>
      <c r="K28" s="574"/>
      <c r="L28" s="575"/>
      <c r="M28" s="574"/>
      <c r="N28" s="575"/>
      <c r="O28" s="574"/>
      <c r="P28" s="575"/>
      <c r="Q28" s="72">
        <f t="shared" si="11"/>
      </c>
      <c r="R28" s="73">
        <f t="shared" si="12"/>
      </c>
      <c r="S28" s="83"/>
      <c r="T28" s="84"/>
      <c r="V28" s="76">
        <f t="shared" si="13"/>
        <v>0</v>
      </c>
      <c r="W28" s="77">
        <f t="shared" si="13"/>
        <v>0</v>
      </c>
      <c r="X28" s="78">
        <f t="shared" si="14"/>
        <v>0</v>
      </c>
      <c r="Z28" s="85">
        <f>IF(G28="",0,IF(LEFT(G28,1)="-",ABS(G28),(IF(G28&gt;9,G28+2,11))))</f>
        <v>0</v>
      </c>
      <c r="AA28" s="86">
        <f t="shared" si="15"/>
        <v>0</v>
      </c>
      <c r="AB28" s="85">
        <f>IF(I28="",0,IF(LEFT(I28,1)="-",ABS(I28),(IF(I28&gt;9,I28+2,11))))</f>
        <v>0</v>
      </c>
      <c r="AC28" s="86">
        <f t="shared" si="16"/>
        <v>0</v>
      </c>
      <c r="AD28" s="85">
        <f>IF(K28="",0,IF(LEFT(K28,1)="-",ABS(K28),(IF(K28&gt;9,K28+2,11))))</f>
        <v>0</v>
      </c>
      <c r="AE28" s="86">
        <f t="shared" si="17"/>
        <v>0</v>
      </c>
      <c r="AF28" s="85">
        <f>IF(M28="",0,IF(LEFT(M28,1)="-",ABS(M28),(IF(M28&gt;9,M28+2,11))))</f>
        <v>0</v>
      </c>
      <c r="AG28" s="86">
        <f t="shared" si="18"/>
        <v>0</v>
      </c>
      <c r="AH28" s="85">
        <f t="shared" si="19"/>
        <v>0</v>
      </c>
      <c r="AI28" s="86">
        <f t="shared" si="20"/>
        <v>0</v>
      </c>
    </row>
    <row r="29" spans="2:35" ht="18" customHeight="1" thickBot="1">
      <c r="B29" s="68" t="s">
        <v>39</v>
      </c>
      <c r="C29" s="87" t="str">
        <f>IF(C21&gt;"",C21,"")</f>
        <v>Sofia Erkheikki</v>
      </c>
      <c r="D29" s="88" t="str">
        <f>IF(C24&gt;"",C24,"")</f>
        <v>Sofie Eriksson</v>
      </c>
      <c r="E29" s="63"/>
      <c r="F29" s="64"/>
      <c r="G29" s="578">
        <v>2</v>
      </c>
      <c r="H29" s="579"/>
      <c r="I29" s="578">
        <v>5</v>
      </c>
      <c r="J29" s="579"/>
      <c r="K29" s="578">
        <v>4</v>
      </c>
      <c r="L29" s="579"/>
      <c r="M29" s="578"/>
      <c r="N29" s="579"/>
      <c r="O29" s="578"/>
      <c r="P29" s="579"/>
      <c r="Q29" s="72">
        <f t="shared" si="11"/>
        <v>3</v>
      </c>
      <c r="R29" s="73">
        <f t="shared" si="12"/>
        <v>0</v>
      </c>
      <c r="S29" s="83"/>
      <c r="T29" s="84"/>
      <c r="V29" s="76">
        <f t="shared" si="13"/>
        <v>33</v>
      </c>
      <c r="W29" s="77">
        <f t="shared" si="13"/>
        <v>11</v>
      </c>
      <c r="X29" s="78">
        <f t="shared" si="14"/>
        <v>22</v>
      </c>
      <c r="Z29" s="85">
        <f aca="true" t="shared" si="21" ref="Z29:AF32">IF(G29="",0,IF(LEFT(G29,1)="-",ABS(G29),(IF(G29&gt;9,G29+2,11))))</f>
        <v>11</v>
      </c>
      <c r="AA29" s="86">
        <f t="shared" si="15"/>
        <v>2</v>
      </c>
      <c r="AB29" s="85">
        <f t="shared" si="21"/>
        <v>11</v>
      </c>
      <c r="AC29" s="86">
        <f t="shared" si="16"/>
        <v>5</v>
      </c>
      <c r="AD29" s="85">
        <f t="shared" si="21"/>
        <v>11</v>
      </c>
      <c r="AE29" s="86">
        <f t="shared" si="17"/>
        <v>4</v>
      </c>
      <c r="AF29" s="85">
        <f t="shared" si="21"/>
        <v>0</v>
      </c>
      <c r="AG29" s="86">
        <f t="shared" si="18"/>
        <v>0</v>
      </c>
      <c r="AH29" s="85">
        <f t="shared" si="19"/>
        <v>0</v>
      </c>
      <c r="AI29" s="86">
        <f t="shared" si="20"/>
        <v>0</v>
      </c>
    </row>
    <row r="30" spans="2:35" ht="18" customHeight="1">
      <c r="B30" s="68" t="s">
        <v>40</v>
      </c>
      <c r="C30" s="176" t="str">
        <f>IF(C22&gt;"",C22,"")</f>
        <v>Elli Rissanen</v>
      </c>
      <c r="D30" s="81" t="str">
        <f>IF(C23&gt;"",C23,"")</f>
        <v>Annika Lundström</v>
      </c>
      <c r="E30" s="55"/>
      <c r="F30" s="71"/>
      <c r="G30" s="580"/>
      <c r="H30" s="581"/>
      <c r="I30" s="580"/>
      <c r="J30" s="581"/>
      <c r="K30" s="580"/>
      <c r="L30" s="581"/>
      <c r="M30" s="580"/>
      <c r="N30" s="581"/>
      <c r="O30" s="580"/>
      <c r="P30" s="581"/>
      <c r="Q30" s="72">
        <f t="shared" si="11"/>
      </c>
      <c r="R30" s="73">
        <f t="shared" si="12"/>
      </c>
      <c r="S30" s="83"/>
      <c r="T30" s="84"/>
      <c r="V30" s="76">
        <f t="shared" si="13"/>
        <v>0</v>
      </c>
      <c r="W30" s="77">
        <f t="shared" si="13"/>
        <v>0</v>
      </c>
      <c r="X30" s="78">
        <f t="shared" si="14"/>
        <v>0</v>
      </c>
      <c r="Z30" s="85">
        <f t="shared" si="21"/>
        <v>0</v>
      </c>
      <c r="AA30" s="86">
        <f t="shared" si="15"/>
        <v>0</v>
      </c>
      <c r="AB30" s="85">
        <f t="shared" si="21"/>
        <v>0</v>
      </c>
      <c r="AC30" s="86">
        <f t="shared" si="16"/>
        <v>0</v>
      </c>
      <c r="AD30" s="85">
        <f t="shared" si="21"/>
        <v>0</v>
      </c>
      <c r="AE30" s="86">
        <f t="shared" si="17"/>
        <v>0</v>
      </c>
      <c r="AF30" s="85">
        <f t="shared" si="21"/>
        <v>0</v>
      </c>
      <c r="AG30" s="86">
        <f t="shared" si="18"/>
        <v>0</v>
      </c>
      <c r="AH30" s="85">
        <f t="shared" si="19"/>
        <v>0</v>
      </c>
      <c r="AI30" s="86">
        <f t="shared" si="20"/>
        <v>0</v>
      </c>
    </row>
    <row r="31" spans="2:35" ht="18" customHeight="1">
      <c r="B31" s="68" t="s">
        <v>41</v>
      </c>
      <c r="C31" s="69" t="str">
        <f>IF(C21&gt;"",C21,"")</f>
        <v>Sofia Erkheikki</v>
      </c>
      <c r="D31" s="177" t="str">
        <f>IF(C22&gt;"",C22,"")</f>
        <v>Elli Rissanen</v>
      </c>
      <c r="E31" s="82"/>
      <c r="F31" s="71"/>
      <c r="G31" s="574"/>
      <c r="H31" s="575"/>
      <c r="I31" s="574"/>
      <c r="J31" s="575"/>
      <c r="K31" s="583"/>
      <c r="L31" s="575"/>
      <c r="M31" s="574"/>
      <c r="N31" s="575"/>
      <c r="O31" s="574"/>
      <c r="P31" s="575"/>
      <c r="Q31" s="72">
        <f t="shared" si="11"/>
      </c>
      <c r="R31" s="73">
        <f t="shared" si="12"/>
      </c>
      <c r="S31" s="83"/>
      <c r="T31" s="84"/>
      <c r="V31" s="76">
        <f t="shared" si="13"/>
        <v>0</v>
      </c>
      <c r="W31" s="77">
        <f t="shared" si="13"/>
        <v>0</v>
      </c>
      <c r="X31" s="78">
        <f t="shared" si="14"/>
        <v>0</v>
      </c>
      <c r="Z31" s="85">
        <f t="shared" si="21"/>
        <v>0</v>
      </c>
      <c r="AA31" s="86">
        <f t="shared" si="15"/>
        <v>0</v>
      </c>
      <c r="AB31" s="85">
        <f t="shared" si="21"/>
        <v>0</v>
      </c>
      <c r="AC31" s="86">
        <f t="shared" si="16"/>
        <v>0</v>
      </c>
      <c r="AD31" s="85">
        <f t="shared" si="21"/>
        <v>0</v>
      </c>
      <c r="AE31" s="86">
        <f t="shared" si="17"/>
        <v>0</v>
      </c>
      <c r="AF31" s="85">
        <f t="shared" si="21"/>
        <v>0</v>
      </c>
      <c r="AG31" s="86">
        <f t="shared" si="18"/>
        <v>0</v>
      </c>
      <c r="AH31" s="85">
        <f t="shared" si="19"/>
        <v>0</v>
      </c>
      <c r="AI31" s="86">
        <f t="shared" si="20"/>
        <v>0</v>
      </c>
    </row>
    <row r="32" spans="2:35" ht="18" customHeight="1" thickBot="1">
      <c r="B32" s="89" t="s">
        <v>42</v>
      </c>
      <c r="C32" s="90" t="str">
        <f>IF(C23&gt;"",C23,"")</f>
        <v>Annika Lundström</v>
      </c>
      <c r="D32" s="91" t="str">
        <f>IF(C24&gt;"",C24,"")</f>
        <v>Sofie Eriksson</v>
      </c>
      <c r="E32" s="92"/>
      <c r="F32" s="93"/>
      <c r="G32" s="576">
        <v>6</v>
      </c>
      <c r="H32" s="577"/>
      <c r="I32" s="576">
        <v>6</v>
      </c>
      <c r="J32" s="577"/>
      <c r="K32" s="576">
        <v>8</v>
      </c>
      <c r="L32" s="577"/>
      <c r="M32" s="576"/>
      <c r="N32" s="577"/>
      <c r="O32" s="576"/>
      <c r="P32" s="577"/>
      <c r="Q32" s="94">
        <f t="shared" si="11"/>
        <v>3</v>
      </c>
      <c r="R32" s="95">
        <f t="shared" si="12"/>
        <v>0</v>
      </c>
      <c r="S32" s="96"/>
      <c r="T32" s="97"/>
      <c r="V32" s="76">
        <f t="shared" si="13"/>
        <v>33</v>
      </c>
      <c r="W32" s="77">
        <f t="shared" si="13"/>
        <v>20</v>
      </c>
      <c r="X32" s="78">
        <f t="shared" si="14"/>
        <v>13</v>
      </c>
      <c r="Z32" s="98">
        <f t="shared" si="21"/>
        <v>11</v>
      </c>
      <c r="AA32" s="99">
        <f t="shared" si="15"/>
        <v>6</v>
      </c>
      <c r="AB32" s="98">
        <f t="shared" si="21"/>
        <v>11</v>
      </c>
      <c r="AC32" s="99">
        <f t="shared" si="16"/>
        <v>6</v>
      </c>
      <c r="AD32" s="98">
        <f t="shared" si="21"/>
        <v>11</v>
      </c>
      <c r="AE32" s="99">
        <f t="shared" si="17"/>
        <v>8</v>
      </c>
      <c r="AF32" s="98">
        <f t="shared" si="21"/>
        <v>0</v>
      </c>
      <c r="AG32" s="99">
        <f t="shared" si="18"/>
        <v>0</v>
      </c>
      <c r="AH32" s="98">
        <f t="shared" si="19"/>
        <v>0</v>
      </c>
      <c r="AI32" s="99">
        <f t="shared" si="20"/>
        <v>0</v>
      </c>
    </row>
    <row r="33" ht="27.75" customHeight="1" thickBot="1" thickTop="1"/>
    <row r="34" spans="2:20" ht="16.5" thickTop="1">
      <c r="B34" s="1"/>
      <c r="C34" s="2" t="s">
        <v>0</v>
      </c>
      <c r="D34" s="3"/>
      <c r="E34" s="3"/>
      <c r="F34" s="3"/>
      <c r="G34" s="4"/>
      <c r="H34" s="3"/>
      <c r="I34" s="5" t="s">
        <v>1</v>
      </c>
      <c r="J34" s="6"/>
      <c r="K34" s="556" t="s">
        <v>98</v>
      </c>
      <c r="L34" s="557"/>
      <c r="M34" s="557"/>
      <c r="N34" s="558"/>
      <c r="O34" s="559" t="s">
        <v>3</v>
      </c>
      <c r="P34" s="560"/>
      <c r="Q34" s="560"/>
      <c r="R34" s="594">
        <v>3</v>
      </c>
      <c r="S34" s="595"/>
      <c r="T34" s="596"/>
    </row>
    <row r="35" spans="2:20" ht="16.5" thickBot="1">
      <c r="B35" s="7"/>
      <c r="C35" s="8" t="s">
        <v>4</v>
      </c>
      <c r="D35" s="9" t="s">
        <v>5</v>
      </c>
      <c r="E35" s="551">
        <v>12</v>
      </c>
      <c r="F35" s="521"/>
      <c r="G35" s="522"/>
      <c r="H35" s="552" t="s">
        <v>6</v>
      </c>
      <c r="I35" s="553"/>
      <c r="J35" s="553"/>
      <c r="K35" s="568">
        <v>40615</v>
      </c>
      <c r="L35" s="568"/>
      <c r="M35" s="568"/>
      <c r="N35" s="569"/>
      <c r="O35" s="10" t="s">
        <v>7</v>
      </c>
      <c r="P35" s="11"/>
      <c r="Q35" s="11"/>
      <c r="R35" s="545" t="s">
        <v>114</v>
      </c>
      <c r="S35" s="545"/>
      <c r="T35" s="546"/>
    </row>
    <row r="36" spans="2:24" ht="15.75" thickTop="1">
      <c r="B36" s="12"/>
      <c r="C36" s="13" t="s">
        <v>8</v>
      </c>
      <c r="D36" s="14" t="s">
        <v>9</v>
      </c>
      <c r="E36" s="590" t="s">
        <v>10</v>
      </c>
      <c r="F36" s="591"/>
      <c r="G36" s="590" t="s">
        <v>11</v>
      </c>
      <c r="H36" s="591"/>
      <c r="I36" s="590" t="s">
        <v>12</v>
      </c>
      <c r="J36" s="591"/>
      <c r="K36" s="590" t="s">
        <v>13</v>
      </c>
      <c r="L36" s="591"/>
      <c r="M36" s="590"/>
      <c r="N36" s="591"/>
      <c r="O36" s="15" t="s">
        <v>14</v>
      </c>
      <c r="P36" s="16" t="s">
        <v>15</v>
      </c>
      <c r="Q36" s="17" t="s">
        <v>16</v>
      </c>
      <c r="R36" s="18"/>
      <c r="S36" s="592" t="s">
        <v>17</v>
      </c>
      <c r="T36" s="593"/>
      <c r="V36" s="19" t="s">
        <v>18</v>
      </c>
      <c r="W36" s="20"/>
      <c r="X36" s="21" t="s">
        <v>19</v>
      </c>
    </row>
    <row r="37" spans="2:24" ht="15.75" customHeight="1">
      <c r="B37" s="22" t="s">
        <v>10</v>
      </c>
      <c r="C37" s="23" t="s">
        <v>106</v>
      </c>
      <c r="D37" s="24" t="s">
        <v>21</v>
      </c>
      <c r="E37" s="25"/>
      <c r="F37" s="26"/>
      <c r="G37" s="27">
        <f>+Q47</f>
        <v>3</v>
      </c>
      <c r="H37" s="28">
        <f>+R47</f>
        <v>1</v>
      </c>
      <c r="I37" s="27">
        <f>Q43</f>
        <v>3</v>
      </c>
      <c r="J37" s="28">
        <f>R43</f>
        <v>0</v>
      </c>
      <c r="K37" s="27">
        <f>Q45</f>
      </c>
      <c r="L37" s="28">
        <f>R45</f>
      </c>
      <c r="M37" s="27"/>
      <c r="N37" s="28"/>
      <c r="O37" s="29">
        <f>IF(SUM(E37:N37)=0,"",COUNTIF(F37:F40,"3"))</f>
        <v>2</v>
      </c>
      <c r="P37" s="30">
        <f>IF(SUM(F37:O37)=0,"",COUNTIF(E37:E40,"3"))</f>
        <v>0</v>
      </c>
      <c r="Q37" s="31">
        <f>IF(SUM(E37:N37)=0,"",SUM(F37:F40))</f>
        <v>6</v>
      </c>
      <c r="R37" s="32">
        <f>IF(SUM(E37:N37)=0,"",SUM(E37:E40))</f>
        <v>1</v>
      </c>
      <c r="S37" s="586">
        <v>1</v>
      </c>
      <c r="T37" s="587"/>
      <c r="V37" s="33">
        <f>+V43+V45+V47</f>
        <v>74</v>
      </c>
      <c r="W37" s="34">
        <f>+W43+W45+W47</f>
        <v>47</v>
      </c>
      <c r="X37" s="35">
        <f>+V37-W37</f>
        <v>27</v>
      </c>
    </row>
    <row r="38" spans="2:24" ht="15.75" customHeight="1">
      <c r="B38" s="36" t="s">
        <v>11</v>
      </c>
      <c r="C38" s="23" t="s">
        <v>107</v>
      </c>
      <c r="D38" s="37" t="s">
        <v>21</v>
      </c>
      <c r="E38" s="38">
        <f>+R47</f>
        <v>1</v>
      </c>
      <c r="F38" s="39">
        <f>+Q47</f>
        <v>3</v>
      </c>
      <c r="G38" s="40"/>
      <c r="H38" s="41"/>
      <c r="I38" s="38">
        <f>Q46</f>
        <v>3</v>
      </c>
      <c r="J38" s="39">
        <f>R46</f>
        <v>0</v>
      </c>
      <c r="K38" s="38">
        <f>Q44</f>
      </c>
      <c r="L38" s="39">
        <f>R44</f>
      </c>
      <c r="M38" s="38"/>
      <c r="N38" s="39"/>
      <c r="O38" s="29">
        <f>IF(SUM(E38:N38)=0,"",COUNTIF(H37:H40,"3"))</f>
        <v>1</v>
      </c>
      <c r="P38" s="30">
        <f>IF(SUM(F38:O38)=0,"",COUNTIF(G37:G40,"3"))</f>
        <v>1</v>
      </c>
      <c r="Q38" s="31">
        <f>IF(SUM(E38:N38)=0,"",SUM(H37:H40))</f>
        <v>4</v>
      </c>
      <c r="R38" s="32">
        <f>IF(SUM(E38:N38)=0,"",SUM(G37:G40))</f>
        <v>3</v>
      </c>
      <c r="S38" s="586">
        <v>2</v>
      </c>
      <c r="T38" s="587"/>
      <c r="V38" s="33">
        <f>+V44+V46+W47</f>
        <v>56</v>
      </c>
      <c r="W38" s="34">
        <f>+W44+W46+V47</f>
        <v>57</v>
      </c>
      <c r="X38" s="35">
        <f>+V38-W38</f>
        <v>-1</v>
      </c>
    </row>
    <row r="39" spans="2:24" ht="15.75" customHeight="1">
      <c r="B39" s="36" t="s">
        <v>12</v>
      </c>
      <c r="C39" s="23" t="s">
        <v>108</v>
      </c>
      <c r="D39" s="37" t="s">
        <v>45</v>
      </c>
      <c r="E39" s="38">
        <f>+R43</f>
        <v>0</v>
      </c>
      <c r="F39" s="39">
        <f>+Q43</f>
        <v>3</v>
      </c>
      <c r="G39" s="38">
        <f>R46</f>
        <v>0</v>
      </c>
      <c r="H39" s="39">
        <f>Q46</f>
        <v>3</v>
      </c>
      <c r="I39" s="40"/>
      <c r="J39" s="41"/>
      <c r="K39" s="38">
        <f>Q48</f>
      </c>
      <c r="L39" s="39">
        <f>R48</f>
      </c>
      <c r="M39" s="38"/>
      <c r="N39" s="39"/>
      <c r="O39" s="29">
        <f>IF(SUM(E39:N39)=0,"",COUNTIF(J37:J40,"3"))</f>
        <v>0</v>
      </c>
      <c r="P39" s="30">
        <f>IF(SUM(F39:O39)=0,"",COUNTIF(I37:I40,"3"))</f>
        <v>2</v>
      </c>
      <c r="Q39" s="31">
        <f>IF(SUM(E39:N39)=0,"",SUM(J37:J40))</f>
        <v>0</v>
      </c>
      <c r="R39" s="32">
        <f>IF(SUM(E39:N39)=0,"",SUM(I37:I40))</f>
        <v>6</v>
      </c>
      <c r="S39" s="586">
        <v>3</v>
      </c>
      <c r="T39" s="587"/>
      <c r="V39" s="33">
        <f>+W43+W46+V48</f>
        <v>42</v>
      </c>
      <c r="W39" s="34">
        <f>+V43+V46+W48</f>
        <v>68</v>
      </c>
      <c r="X39" s="35">
        <f>+V39-W39</f>
        <v>-26</v>
      </c>
    </row>
    <row r="40" spans="2:24" ht="13.5" thickBot="1">
      <c r="B40" s="42" t="s">
        <v>13</v>
      </c>
      <c r="C40" s="43"/>
      <c r="D40" s="44"/>
      <c r="E40" s="45">
        <f>R45</f>
      </c>
      <c r="F40" s="46">
        <f>Q45</f>
      </c>
      <c r="G40" s="45">
        <f>R44</f>
      </c>
      <c r="H40" s="46">
        <f>Q44</f>
      </c>
      <c r="I40" s="45">
        <f>R48</f>
      </c>
      <c r="J40" s="46">
        <f>Q48</f>
      </c>
      <c r="K40" s="47"/>
      <c r="L40" s="48"/>
      <c r="M40" s="45"/>
      <c r="N40" s="46"/>
      <c r="O40" s="49">
        <f>IF(SUM(E40:N40)=0,"",COUNTIF(L37:L40,"3"))</f>
      </c>
      <c r="P40" s="50">
        <f>IF(SUM(F40:O40)=0,"",COUNTIF(K37:K40,"3"))</f>
      </c>
      <c r="Q40" s="51">
        <f>IF(SUM(E40:N41)=0,"",SUM(L37:L40))</f>
      </c>
      <c r="R40" s="52">
        <f>IF(SUM(E40:N40)=0,"",SUM(K37:K40))</f>
      </c>
      <c r="S40" s="588"/>
      <c r="T40" s="589"/>
      <c r="V40" s="33">
        <f>+W44+W45+W48</f>
        <v>0</v>
      </c>
      <c r="W40" s="34">
        <f>+V44+V45+V48</f>
        <v>0</v>
      </c>
      <c r="X40" s="35">
        <f>+V40-W40</f>
        <v>0</v>
      </c>
    </row>
    <row r="41" spans="2:25" ht="15.75" thickTop="1">
      <c r="B41" s="53"/>
      <c r="C41" s="54" t="s">
        <v>28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57"/>
      <c r="V41" s="58"/>
      <c r="W41" s="59" t="s">
        <v>29</v>
      </c>
      <c r="X41" s="60">
        <f>SUM(X37:X40)</f>
        <v>0</v>
      </c>
      <c r="Y41" s="59" t="str">
        <f>IF(X41=0,"OK","Virhe")</f>
        <v>OK</v>
      </c>
    </row>
    <row r="42" spans="2:24" ht="15.75" thickBot="1">
      <c r="B42" s="61"/>
      <c r="C42" s="62" t="s">
        <v>30</v>
      </c>
      <c r="D42" s="63"/>
      <c r="E42" s="63"/>
      <c r="F42" s="64"/>
      <c r="G42" s="566" t="s">
        <v>31</v>
      </c>
      <c r="H42" s="555"/>
      <c r="I42" s="554" t="s">
        <v>32</v>
      </c>
      <c r="J42" s="555"/>
      <c r="K42" s="554" t="s">
        <v>33</v>
      </c>
      <c r="L42" s="555"/>
      <c r="M42" s="554" t="s">
        <v>34</v>
      </c>
      <c r="N42" s="555"/>
      <c r="O42" s="554" t="s">
        <v>35</v>
      </c>
      <c r="P42" s="555"/>
      <c r="Q42" s="572" t="s">
        <v>36</v>
      </c>
      <c r="R42" s="573"/>
      <c r="T42" s="65"/>
      <c r="V42" s="66" t="s">
        <v>18</v>
      </c>
      <c r="W42" s="67"/>
      <c r="X42" s="21" t="s">
        <v>19</v>
      </c>
    </row>
    <row r="43" spans="2:35" ht="18" customHeight="1">
      <c r="B43" s="68" t="s">
        <v>37</v>
      </c>
      <c r="C43" s="69" t="str">
        <f>IF(C37&gt;"",C37,"")</f>
        <v>Viivi-Mari Vastavuo</v>
      </c>
      <c r="D43" s="70" t="str">
        <f>IF(C39&gt;"",C39,"")</f>
        <v>Sabina Englund</v>
      </c>
      <c r="E43" s="55"/>
      <c r="F43" s="71"/>
      <c r="G43" s="584">
        <v>9</v>
      </c>
      <c r="H43" s="585"/>
      <c r="I43" s="580">
        <v>4</v>
      </c>
      <c r="J43" s="581"/>
      <c r="K43" s="580">
        <v>11</v>
      </c>
      <c r="L43" s="581"/>
      <c r="M43" s="580"/>
      <c r="N43" s="581"/>
      <c r="O43" s="582"/>
      <c r="P43" s="581"/>
      <c r="Q43" s="72">
        <f aca="true" t="shared" si="22" ref="Q43:Q48">IF(COUNT(G43:O43)=0,"",COUNTIF(G43:O43,"&gt;=0"))</f>
        <v>3</v>
      </c>
      <c r="R43" s="73">
        <f aca="true" t="shared" si="23" ref="R43:R48">IF(COUNT(G43:O43)=0,"",(IF(LEFT(G43,1)="-",1,0)+IF(LEFT(I43,1)="-",1,0)+IF(LEFT(K43,1)="-",1,0)+IF(LEFT(M43,1)="-",1,0)+IF(LEFT(O43,1)="-",1,0)))</f>
        <v>0</v>
      </c>
      <c r="S43" s="74"/>
      <c r="T43" s="75"/>
      <c r="V43" s="76">
        <f aca="true" t="shared" si="24" ref="V43:W48">+Z43+AB43+AD43+AF43+AH43</f>
        <v>35</v>
      </c>
      <c r="W43" s="77">
        <f t="shared" si="24"/>
        <v>24</v>
      </c>
      <c r="X43" s="78">
        <f aca="true" t="shared" si="25" ref="X43:X48">+V43-W43</f>
        <v>11</v>
      </c>
      <c r="Z43" s="79">
        <f>IF(G43="",0,IF(LEFT(G43,1)="-",ABS(G43),(IF(G43&gt;9,G43+2,11))))</f>
        <v>11</v>
      </c>
      <c r="AA43" s="80">
        <f aca="true" t="shared" si="26" ref="AA43:AA48">IF(G43="",0,IF(LEFT(G43,1)="-",(IF(ABS(G43)&gt;9,(ABS(G43)+2),11)),G43))</f>
        <v>9</v>
      </c>
      <c r="AB43" s="79">
        <f>IF(I43="",0,IF(LEFT(I43,1)="-",ABS(I43),(IF(I43&gt;9,I43+2,11))))</f>
        <v>11</v>
      </c>
      <c r="AC43" s="80">
        <f aca="true" t="shared" si="27" ref="AC43:AC48">IF(I43="",0,IF(LEFT(I43,1)="-",(IF(ABS(I43)&gt;9,(ABS(I43)+2),11)),I43))</f>
        <v>4</v>
      </c>
      <c r="AD43" s="79">
        <f>IF(K43="",0,IF(LEFT(K43,1)="-",ABS(K43),(IF(K43&gt;9,K43+2,11))))</f>
        <v>13</v>
      </c>
      <c r="AE43" s="80">
        <f aca="true" t="shared" si="28" ref="AE43:AE48">IF(K43="",0,IF(LEFT(K43,1)="-",(IF(ABS(K43)&gt;9,(ABS(K43)+2),11)),K43))</f>
        <v>11</v>
      </c>
      <c r="AF43" s="79">
        <f>IF(M43="",0,IF(LEFT(M43,1)="-",ABS(M43),(IF(M43&gt;9,M43+2,11))))</f>
        <v>0</v>
      </c>
      <c r="AG43" s="80">
        <f aca="true" t="shared" si="29" ref="AG43:AG48">IF(M43="",0,IF(LEFT(M43,1)="-",(IF(ABS(M43)&gt;9,(ABS(M43)+2),11)),M43))</f>
        <v>0</v>
      </c>
      <c r="AH43" s="79">
        <f aca="true" t="shared" si="30" ref="AH43:AH48">IF(O43="",0,IF(LEFT(O43,1)="-",ABS(O43),(IF(O43&gt;9,O43+2,11))))</f>
        <v>0</v>
      </c>
      <c r="AI43" s="80">
        <f aca="true" t="shared" si="31" ref="AI43:AI48">IF(O43="",0,IF(LEFT(O43,1)="-",(IF(ABS(O43)&gt;9,(ABS(O43)+2),11)),O43))</f>
        <v>0</v>
      </c>
    </row>
    <row r="44" spans="2:35" ht="18" customHeight="1">
      <c r="B44" s="68" t="s">
        <v>38</v>
      </c>
      <c r="C44" s="69" t="str">
        <f>IF(C38&gt;"",C38,"")</f>
        <v>Paju Eriksson</v>
      </c>
      <c r="D44" s="81">
        <f>IF(C40&gt;"",C40,"")</f>
      </c>
      <c r="E44" s="82"/>
      <c r="F44" s="71"/>
      <c r="G44" s="574"/>
      <c r="H44" s="575"/>
      <c r="I44" s="574"/>
      <c r="J44" s="575"/>
      <c r="K44" s="574"/>
      <c r="L44" s="575"/>
      <c r="M44" s="574"/>
      <c r="N44" s="575"/>
      <c r="O44" s="574"/>
      <c r="P44" s="575"/>
      <c r="Q44" s="72">
        <f t="shared" si="22"/>
      </c>
      <c r="R44" s="73">
        <f t="shared" si="23"/>
      </c>
      <c r="S44" s="83"/>
      <c r="T44" s="84"/>
      <c r="V44" s="76">
        <f t="shared" si="24"/>
        <v>0</v>
      </c>
      <c r="W44" s="77">
        <f t="shared" si="24"/>
        <v>0</v>
      </c>
      <c r="X44" s="78">
        <f t="shared" si="25"/>
        <v>0</v>
      </c>
      <c r="Z44" s="85">
        <f>IF(G44="",0,IF(LEFT(G44,1)="-",ABS(G44),(IF(G44&gt;9,G44+2,11))))</f>
        <v>0</v>
      </c>
      <c r="AA44" s="86">
        <f t="shared" si="26"/>
        <v>0</v>
      </c>
      <c r="AB44" s="85">
        <f>IF(I44="",0,IF(LEFT(I44,1)="-",ABS(I44),(IF(I44&gt;9,I44+2,11))))</f>
        <v>0</v>
      </c>
      <c r="AC44" s="86">
        <f t="shared" si="27"/>
        <v>0</v>
      </c>
      <c r="AD44" s="85">
        <f>IF(K44="",0,IF(LEFT(K44,1)="-",ABS(K44),(IF(K44&gt;9,K44+2,11))))</f>
        <v>0</v>
      </c>
      <c r="AE44" s="86">
        <f t="shared" si="28"/>
        <v>0</v>
      </c>
      <c r="AF44" s="85">
        <f>IF(M44="",0,IF(LEFT(M44,1)="-",ABS(M44),(IF(M44&gt;9,M44+2,11))))</f>
        <v>0</v>
      </c>
      <c r="AG44" s="86">
        <f t="shared" si="29"/>
        <v>0</v>
      </c>
      <c r="AH44" s="85">
        <f t="shared" si="30"/>
        <v>0</v>
      </c>
      <c r="AI44" s="86">
        <f t="shared" si="31"/>
        <v>0</v>
      </c>
    </row>
    <row r="45" spans="2:35" ht="18" customHeight="1" thickBot="1">
      <c r="B45" s="68" t="s">
        <v>39</v>
      </c>
      <c r="C45" s="87" t="str">
        <f>IF(C37&gt;"",C37,"")</f>
        <v>Viivi-Mari Vastavuo</v>
      </c>
      <c r="D45" s="88">
        <f>IF(C40&gt;"",C40,"")</f>
      </c>
      <c r="E45" s="63"/>
      <c r="F45" s="64"/>
      <c r="G45" s="578"/>
      <c r="H45" s="579"/>
      <c r="I45" s="578"/>
      <c r="J45" s="579"/>
      <c r="K45" s="578"/>
      <c r="L45" s="579"/>
      <c r="M45" s="578"/>
      <c r="N45" s="579"/>
      <c r="O45" s="578"/>
      <c r="P45" s="579"/>
      <c r="Q45" s="72">
        <f t="shared" si="22"/>
      </c>
      <c r="R45" s="73">
        <f t="shared" si="23"/>
      </c>
      <c r="S45" s="83"/>
      <c r="T45" s="84"/>
      <c r="V45" s="76">
        <f t="shared" si="24"/>
        <v>0</v>
      </c>
      <c r="W45" s="77">
        <f t="shared" si="24"/>
        <v>0</v>
      </c>
      <c r="X45" s="78">
        <f t="shared" si="25"/>
        <v>0</v>
      </c>
      <c r="Z45" s="85">
        <f aca="true" t="shared" si="32" ref="Z45:AF48">IF(G45="",0,IF(LEFT(G45,1)="-",ABS(G45),(IF(G45&gt;9,G45+2,11))))</f>
        <v>0</v>
      </c>
      <c r="AA45" s="86">
        <f t="shared" si="26"/>
        <v>0</v>
      </c>
      <c r="AB45" s="85">
        <f t="shared" si="32"/>
        <v>0</v>
      </c>
      <c r="AC45" s="86">
        <f t="shared" si="27"/>
        <v>0</v>
      </c>
      <c r="AD45" s="85">
        <f t="shared" si="32"/>
        <v>0</v>
      </c>
      <c r="AE45" s="86">
        <f t="shared" si="28"/>
        <v>0</v>
      </c>
      <c r="AF45" s="85">
        <f t="shared" si="32"/>
        <v>0</v>
      </c>
      <c r="AG45" s="86">
        <f t="shared" si="29"/>
        <v>0</v>
      </c>
      <c r="AH45" s="85">
        <f t="shared" si="30"/>
        <v>0</v>
      </c>
      <c r="AI45" s="86">
        <f t="shared" si="31"/>
        <v>0</v>
      </c>
    </row>
    <row r="46" spans="2:35" ht="18" customHeight="1">
      <c r="B46" s="68" t="s">
        <v>40</v>
      </c>
      <c r="C46" s="69" t="str">
        <f>IF(C38&gt;"",C38,"")</f>
        <v>Paju Eriksson</v>
      </c>
      <c r="D46" s="81" t="str">
        <f>IF(C39&gt;"",C39,"")</f>
        <v>Sabina Englund</v>
      </c>
      <c r="E46" s="55"/>
      <c r="F46" s="71"/>
      <c r="G46" s="580">
        <v>5</v>
      </c>
      <c r="H46" s="581"/>
      <c r="I46" s="580">
        <v>7</v>
      </c>
      <c r="J46" s="581"/>
      <c r="K46" s="580">
        <v>6</v>
      </c>
      <c r="L46" s="581"/>
      <c r="M46" s="580"/>
      <c r="N46" s="581"/>
      <c r="O46" s="580"/>
      <c r="P46" s="581"/>
      <c r="Q46" s="72">
        <f t="shared" si="22"/>
        <v>3</v>
      </c>
      <c r="R46" s="73">
        <f t="shared" si="23"/>
        <v>0</v>
      </c>
      <c r="S46" s="83"/>
      <c r="T46" s="84"/>
      <c r="V46" s="76">
        <f t="shared" si="24"/>
        <v>33</v>
      </c>
      <c r="W46" s="77">
        <f t="shared" si="24"/>
        <v>18</v>
      </c>
      <c r="X46" s="78">
        <f t="shared" si="25"/>
        <v>15</v>
      </c>
      <c r="Z46" s="85">
        <f t="shared" si="32"/>
        <v>11</v>
      </c>
      <c r="AA46" s="86">
        <f t="shared" si="26"/>
        <v>5</v>
      </c>
      <c r="AB46" s="85">
        <f t="shared" si="32"/>
        <v>11</v>
      </c>
      <c r="AC46" s="86">
        <f t="shared" si="27"/>
        <v>7</v>
      </c>
      <c r="AD46" s="85">
        <f t="shared" si="32"/>
        <v>11</v>
      </c>
      <c r="AE46" s="86">
        <f t="shared" si="28"/>
        <v>6</v>
      </c>
      <c r="AF46" s="85">
        <f t="shared" si="32"/>
        <v>0</v>
      </c>
      <c r="AG46" s="86">
        <f t="shared" si="29"/>
        <v>0</v>
      </c>
      <c r="AH46" s="85">
        <f t="shared" si="30"/>
        <v>0</v>
      </c>
      <c r="AI46" s="86">
        <f t="shared" si="31"/>
        <v>0</v>
      </c>
    </row>
    <row r="47" spans="2:35" ht="18" customHeight="1">
      <c r="B47" s="68" t="s">
        <v>41</v>
      </c>
      <c r="C47" s="69" t="str">
        <f>IF(C37&gt;"",C37,"")</f>
        <v>Viivi-Mari Vastavuo</v>
      </c>
      <c r="D47" s="81" t="str">
        <f>IF(C38&gt;"",C38,"")</f>
        <v>Paju Eriksson</v>
      </c>
      <c r="E47" s="82"/>
      <c r="F47" s="71"/>
      <c r="G47" s="574">
        <v>4</v>
      </c>
      <c r="H47" s="575"/>
      <c r="I47" s="574">
        <v>-6</v>
      </c>
      <c r="J47" s="575"/>
      <c r="K47" s="583">
        <v>3</v>
      </c>
      <c r="L47" s="575"/>
      <c r="M47" s="574">
        <v>5</v>
      </c>
      <c r="N47" s="575"/>
      <c r="O47" s="574"/>
      <c r="P47" s="575"/>
      <c r="Q47" s="72">
        <f t="shared" si="22"/>
        <v>3</v>
      </c>
      <c r="R47" s="73">
        <f t="shared" si="23"/>
        <v>1</v>
      </c>
      <c r="S47" s="83"/>
      <c r="T47" s="84"/>
      <c r="V47" s="76">
        <f t="shared" si="24"/>
        <v>39</v>
      </c>
      <c r="W47" s="77">
        <f t="shared" si="24"/>
        <v>23</v>
      </c>
      <c r="X47" s="78">
        <f t="shared" si="25"/>
        <v>16</v>
      </c>
      <c r="Z47" s="85">
        <f t="shared" si="32"/>
        <v>11</v>
      </c>
      <c r="AA47" s="86">
        <f t="shared" si="26"/>
        <v>4</v>
      </c>
      <c r="AB47" s="85">
        <f t="shared" si="32"/>
        <v>6</v>
      </c>
      <c r="AC47" s="86">
        <f t="shared" si="27"/>
        <v>11</v>
      </c>
      <c r="AD47" s="85">
        <f t="shared" si="32"/>
        <v>11</v>
      </c>
      <c r="AE47" s="86">
        <f t="shared" si="28"/>
        <v>3</v>
      </c>
      <c r="AF47" s="85">
        <f t="shared" si="32"/>
        <v>11</v>
      </c>
      <c r="AG47" s="86">
        <f t="shared" si="29"/>
        <v>5</v>
      </c>
      <c r="AH47" s="85">
        <f t="shared" si="30"/>
        <v>0</v>
      </c>
      <c r="AI47" s="86">
        <f t="shared" si="31"/>
        <v>0</v>
      </c>
    </row>
    <row r="48" spans="2:35" ht="18" customHeight="1" thickBot="1">
      <c r="B48" s="89" t="s">
        <v>42</v>
      </c>
      <c r="C48" s="90" t="str">
        <f>IF(C39&gt;"",C39,"")</f>
        <v>Sabina Englund</v>
      </c>
      <c r="D48" s="91">
        <f>IF(C40&gt;"",C40,"")</f>
      </c>
      <c r="E48" s="92"/>
      <c r="F48" s="93"/>
      <c r="G48" s="576"/>
      <c r="H48" s="577"/>
      <c r="I48" s="576"/>
      <c r="J48" s="577"/>
      <c r="K48" s="576"/>
      <c r="L48" s="577"/>
      <c r="M48" s="576"/>
      <c r="N48" s="577"/>
      <c r="O48" s="576"/>
      <c r="P48" s="577"/>
      <c r="Q48" s="94">
        <f t="shared" si="22"/>
      </c>
      <c r="R48" s="95">
        <f t="shared" si="23"/>
      </c>
      <c r="S48" s="96"/>
      <c r="T48" s="97"/>
      <c r="V48" s="76">
        <f t="shared" si="24"/>
        <v>0</v>
      </c>
      <c r="W48" s="77">
        <f t="shared" si="24"/>
        <v>0</v>
      </c>
      <c r="X48" s="78">
        <f t="shared" si="25"/>
        <v>0</v>
      </c>
      <c r="Z48" s="98">
        <f t="shared" si="32"/>
        <v>0</v>
      </c>
      <c r="AA48" s="99">
        <f t="shared" si="26"/>
        <v>0</v>
      </c>
      <c r="AB48" s="98">
        <f t="shared" si="32"/>
        <v>0</v>
      </c>
      <c r="AC48" s="99">
        <f t="shared" si="27"/>
        <v>0</v>
      </c>
      <c r="AD48" s="98">
        <f t="shared" si="32"/>
        <v>0</v>
      </c>
      <c r="AE48" s="99">
        <f t="shared" si="28"/>
        <v>0</v>
      </c>
      <c r="AF48" s="98">
        <f t="shared" si="32"/>
        <v>0</v>
      </c>
      <c r="AG48" s="99">
        <f t="shared" si="29"/>
        <v>0</v>
      </c>
      <c r="AH48" s="98">
        <f t="shared" si="30"/>
        <v>0</v>
      </c>
      <c r="AI48" s="99">
        <f t="shared" si="31"/>
        <v>0</v>
      </c>
    </row>
    <row r="49" ht="13.5" thickTop="1"/>
  </sheetData>
  <mergeCells count="159">
    <mergeCell ref="K2:N2"/>
    <mergeCell ref="O2:Q2"/>
    <mergeCell ref="R2:T2"/>
    <mergeCell ref="E3:G3"/>
    <mergeCell ref="H3:J3"/>
    <mergeCell ref="K3:N3"/>
    <mergeCell ref="R3:T3"/>
    <mergeCell ref="E4:F4"/>
    <mergeCell ref="G4:H4"/>
    <mergeCell ref="I4:J4"/>
    <mergeCell ref="K4:L4"/>
    <mergeCell ref="M4:N4"/>
    <mergeCell ref="S4:T4"/>
    <mergeCell ref="S5:T5"/>
    <mergeCell ref="S6:T6"/>
    <mergeCell ref="S7:T7"/>
    <mergeCell ref="S8:T8"/>
    <mergeCell ref="G10:H10"/>
    <mergeCell ref="I10:J10"/>
    <mergeCell ref="K10:L10"/>
    <mergeCell ref="M10:N10"/>
    <mergeCell ref="O10:P10"/>
    <mergeCell ref="Q10:R10"/>
    <mergeCell ref="O11:P11"/>
    <mergeCell ref="G12:H12"/>
    <mergeCell ref="I12:J12"/>
    <mergeCell ref="K12:L12"/>
    <mergeCell ref="M12:N12"/>
    <mergeCell ref="O12:P12"/>
    <mergeCell ref="G11:H11"/>
    <mergeCell ref="I11:J11"/>
    <mergeCell ref="K11:L11"/>
    <mergeCell ref="M11:N11"/>
    <mergeCell ref="O13:P13"/>
    <mergeCell ref="G14:H14"/>
    <mergeCell ref="I14:J14"/>
    <mergeCell ref="K14:L14"/>
    <mergeCell ref="M14:N14"/>
    <mergeCell ref="O14:P14"/>
    <mergeCell ref="G13:H13"/>
    <mergeCell ref="I13:J13"/>
    <mergeCell ref="K13:L13"/>
    <mergeCell ref="M13:N13"/>
    <mergeCell ref="O15:P15"/>
    <mergeCell ref="G16:H16"/>
    <mergeCell ref="I16:J16"/>
    <mergeCell ref="K16:L16"/>
    <mergeCell ref="M16:N16"/>
    <mergeCell ref="O16:P16"/>
    <mergeCell ref="G15:H15"/>
    <mergeCell ref="I15:J15"/>
    <mergeCell ref="K15:L15"/>
    <mergeCell ref="M15:N15"/>
    <mergeCell ref="K18:N18"/>
    <mergeCell ref="O18:Q18"/>
    <mergeCell ref="R18:T18"/>
    <mergeCell ref="E19:G19"/>
    <mergeCell ref="H19:J19"/>
    <mergeCell ref="K19:N19"/>
    <mergeCell ref="R19:T19"/>
    <mergeCell ref="E20:F20"/>
    <mergeCell ref="G20:H20"/>
    <mergeCell ref="I20:J20"/>
    <mergeCell ref="K20:L20"/>
    <mergeCell ref="M20:N20"/>
    <mergeCell ref="S20:T20"/>
    <mergeCell ref="S21:T21"/>
    <mergeCell ref="S22:T22"/>
    <mergeCell ref="S23:T23"/>
    <mergeCell ref="S24:T24"/>
    <mergeCell ref="G26:H26"/>
    <mergeCell ref="I26:J26"/>
    <mergeCell ref="K26:L26"/>
    <mergeCell ref="M26:N26"/>
    <mergeCell ref="O26:P26"/>
    <mergeCell ref="Q26:R26"/>
    <mergeCell ref="O27:P27"/>
    <mergeCell ref="G28:H28"/>
    <mergeCell ref="I28:J28"/>
    <mergeCell ref="K28:L28"/>
    <mergeCell ref="M28:N28"/>
    <mergeCell ref="O28:P28"/>
    <mergeCell ref="G27:H27"/>
    <mergeCell ref="I27:J27"/>
    <mergeCell ref="K27:L27"/>
    <mergeCell ref="M27:N27"/>
    <mergeCell ref="O29:P29"/>
    <mergeCell ref="G30:H30"/>
    <mergeCell ref="I30:J30"/>
    <mergeCell ref="K30:L30"/>
    <mergeCell ref="M30:N30"/>
    <mergeCell ref="O30:P30"/>
    <mergeCell ref="G29:H29"/>
    <mergeCell ref="I29:J29"/>
    <mergeCell ref="K29:L29"/>
    <mergeCell ref="M29:N29"/>
    <mergeCell ref="O31:P31"/>
    <mergeCell ref="G32:H32"/>
    <mergeCell ref="I32:J32"/>
    <mergeCell ref="K32:L32"/>
    <mergeCell ref="M32:N32"/>
    <mergeCell ref="O32:P32"/>
    <mergeCell ref="G31:H31"/>
    <mergeCell ref="I31:J31"/>
    <mergeCell ref="K31:L31"/>
    <mergeCell ref="M31:N31"/>
    <mergeCell ref="K34:N34"/>
    <mergeCell ref="O34:Q34"/>
    <mergeCell ref="R34:T34"/>
    <mergeCell ref="E35:G35"/>
    <mergeCell ref="H35:J35"/>
    <mergeCell ref="K35:N35"/>
    <mergeCell ref="R35:T35"/>
    <mergeCell ref="E36:F36"/>
    <mergeCell ref="G36:H36"/>
    <mergeCell ref="I36:J36"/>
    <mergeCell ref="K36:L36"/>
    <mergeCell ref="M36:N36"/>
    <mergeCell ref="S36:T36"/>
    <mergeCell ref="S37:T37"/>
    <mergeCell ref="S38:T38"/>
    <mergeCell ref="S39:T39"/>
    <mergeCell ref="S40:T40"/>
    <mergeCell ref="G42:H42"/>
    <mergeCell ref="I42:J42"/>
    <mergeCell ref="K42:L42"/>
    <mergeCell ref="M42:N42"/>
    <mergeCell ref="O42:P42"/>
    <mergeCell ref="Q42:R42"/>
    <mergeCell ref="O43:P43"/>
    <mergeCell ref="G44:H44"/>
    <mergeCell ref="I44:J44"/>
    <mergeCell ref="K44:L44"/>
    <mergeCell ref="M44:N44"/>
    <mergeCell ref="O44:P44"/>
    <mergeCell ref="G43:H43"/>
    <mergeCell ref="I43:J43"/>
    <mergeCell ref="K43:L43"/>
    <mergeCell ref="M43:N43"/>
    <mergeCell ref="O45:P45"/>
    <mergeCell ref="G46:H46"/>
    <mergeCell ref="I46:J46"/>
    <mergeCell ref="K46:L46"/>
    <mergeCell ref="M46:N46"/>
    <mergeCell ref="O46:P46"/>
    <mergeCell ref="G45:H45"/>
    <mergeCell ref="I45:J45"/>
    <mergeCell ref="K45:L45"/>
    <mergeCell ref="M45:N45"/>
    <mergeCell ref="O47:P47"/>
    <mergeCell ref="G48:H48"/>
    <mergeCell ref="I48:J48"/>
    <mergeCell ref="K48:L48"/>
    <mergeCell ref="M48:N48"/>
    <mergeCell ref="O48:P48"/>
    <mergeCell ref="G47:H47"/>
    <mergeCell ref="I47:J47"/>
    <mergeCell ref="K47:L47"/>
    <mergeCell ref="M47:N47"/>
  </mergeCells>
  <printOptions/>
  <pageMargins left="0.39" right="0.46" top="0.49" bottom="0.42" header="0.31" footer="0.2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3">
    <pageSetUpPr fitToPage="1"/>
  </sheetPr>
  <dimension ref="B1:AI47"/>
  <sheetViews>
    <sheetView workbookViewId="0" topLeftCell="A1">
      <selection activeCell="C22" sqref="C22"/>
    </sheetView>
  </sheetViews>
  <sheetFormatPr defaultColWidth="9.140625" defaultRowHeight="12.75"/>
  <cols>
    <col min="1" max="1" width="1.8515625" style="0" customWidth="1"/>
    <col min="2" max="2" width="6.00390625" style="0" customWidth="1"/>
    <col min="3" max="3" width="21.140625" style="0" customWidth="1"/>
    <col min="4" max="4" width="18.7109375" style="0" customWidth="1"/>
    <col min="5" max="18" width="3.8515625" style="0" customWidth="1"/>
    <col min="19" max="19" width="2.8515625" style="0" customWidth="1"/>
    <col min="20" max="20" width="2.7109375" style="0" customWidth="1"/>
    <col min="21" max="21" width="2.00390625" style="0" customWidth="1"/>
    <col min="22" max="25" width="3.421875" style="0" customWidth="1"/>
    <col min="26" max="35" width="2.7109375" style="0" customWidth="1"/>
  </cols>
  <sheetData>
    <row r="1" spans="2:20" ht="16.5" thickTop="1">
      <c r="B1" s="1"/>
      <c r="C1" s="2" t="s">
        <v>0</v>
      </c>
      <c r="D1" s="3"/>
      <c r="E1" s="3"/>
      <c r="F1" s="3"/>
      <c r="G1" s="4"/>
      <c r="H1" s="3"/>
      <c r="I1" s="5" t="s">
        <v>1</v>
      </c>
      <c r="J1" s="6"/>
      <c r="K1" s="556" t="s">
        <v>109</v>
      </c>
      <c r="L1" s="557"/>
      <c r="M1" s="557"/>
      <c r="N1" s="558"/>
      <c r="O1" s="559" t="s">
        <v>3</v>
      </c>
      <c r="P1" s="560"/>
      <c r="Q1" s="560"/>
      <c r="R1" s="594">
        <v>1</v>
      </c>
      <c r="S1" s="595"/>
      <c r="T1" s="596"/>
    </row>
    <row r="2" spans="2:20" ht="16.5" thickBot="1">
      <c r="B2" s="7"/>
      <c r="C2" s="8" t="s">
        <v>4</v>
      </c>
      <c r="D2" s="9" t="s">
        <v>5</v>
      </c>
      <c r="E2" s="551">
        <v>10</v>
      </c>
      <c r="F2" s="521"/>
      <c r="G2" s="522"/>
      <c r="H2" s="552" t="s">
        <v>6</v>
      </c>
      <c r="I2" s="553"/>
      <c r="J2" s="553"/>
      <c r="K2" s="568">
        <v>40615</v>
      </c>
      <c r="L2" s="568"/>
      <c r="M2" s="568"/>
      <c r="N2" s="569"/>
      <c r="O2" s="10" t="s">
        <v>7</v>
      </c>
      <c r="P2" s="11"/>
      <c r="Q2" s="11"/>
      <c r="R2" s="545" t="s">
        <v>122</v>
      </c>
      <c r="S2" s="545"/>
      <c r="T2" s="546"/>
    </row>
    <row r="3" spans="2:24" ht="15.75" thickTop="1">
      <c r="B3" s="12"/>
      <c r="C3" s="13" t="s">
        <v>8</v>
      </c>
      <c r="D3" s="14" t="s">
        <v>9</v>
      </c>
      <c r="E3" s="590" t="s">
        <v>10</v>
      </c>
      <c r="F3" s="591"/>
      <c r="G3" s="590" t="s">
        <v>11</v>
      </c>
      <c r="H3" s="591"/>
      <c r="I3" s="590" t="s">
        <v>12</v>
      </c>
      <c r="J3" s="591"/>
      <c r="K3" s="590" t="s">
        <v>13</v>
      </c>
      <c r="L3" s="591"/>
      <c r="M3" s="590"/>
      <c r="N3" s="591"/>
      <c r="O3" s="15" t="s">
        <v>14</v>
      </c>
      <c r="P3" s="16" t="s">
        <v>15</v>
      </c>
      <c r="Q3" s="17" t="s">
        <v>16</v>
      </c>
      <c r="R3" s="18"/>
      <c r="S3" s="592" t="s">
        <v>17</v>
      </c>
      <c r="T3" s="593"/>
      <c r="V3" s="19" t="s">
        <v>18</v>
      </c>
      <c r="W3" s="20"/>
      <c r="X3" s="21" t="s">
        <v>19</v>
      </c>
    </row>
    <row r="4" spans="2:24" ht="15.75" customHeight="1">
      <c r="B4" s="22" t="s">
        <v>10</v>
      </c>
      <c r="C4" s="23" t="s">
        <v>107</v>
      </c>
      <c r="D4" s="24" t="s">
        <v>21</v>
      </c>
      <c r="E4" s="25"/>
      <c r="F4" s="26"/>
      <c r="G4" s="27">
        <f>+Q14</f>
      </c>
      <c r="H4" s="28">
        <f>+R14</f>
      </c>
      <c r="I4" s="27">
        <f>Q10</f>
        <v>3</v>
      </c>
      <c r="J4" s="28">
        <f>R10</f>
        <v>0</v>
      </c>
      <c r="K4" s="27">
        <f>Q12</f>
      </c>
      <c r="L4" s="28">
        <f>R12</f>
      </c>
      <c r="M4" s="27"/>
      <c r="N4" s="28"/>
      <c r="O4" s="29">
        <f>IF(SUM(E4:N4)=0,"",COUNTIF(F4:F7,"3"))</f>
        <v>1</v>
      </c>
      <c r="P4" s="30">
        <f>IF(SUM(F4:O4)=0,"",COUNTIF(E4:E7,"3"))</f>
        <v>0</v>
      </c>
      <c r="Q4" s="31">
        <f>IF(SUM(E4:N4)=0,"",SUM(F4:F7))</f>
        <v>3</v>
      </c>
      <c r="R4" s="32">
        <f>IF(SUM(E4:N4)=0,"",SUM(E4:E7))</f>
        <v>0</v>
      </c>
      <c r="S4" s="586">
        <v>1</v>
      </c>
      <c r="T4" s="587"/>
      <c r="V4" s="33">
        <f>+V10+V12+V14</f>
        <v>33</v>
      </c>
      <c r="W4" s="34">
        <f>+W10+W12+W14</f>
        <v>13</v>
      </c>
      <c r="X4" s="35">
        <f>+V4-W4</f>
        <v>20</v>
      </c>
    </row>
    <row r="5" spans="2:24" ht="15.75" customHeight="1">
      <c r="B5" s="36" t="s">
        <v>11</v>
      </c>
      <c r="C5" s="23" t="s">
        <v>115</v>
      </c>
      <c r="D5" s="37" t="s">
        <v>47</v>
      </c>
      <c r="E5" s="38">
        <f>+R14</f>
      </c>
      <c r="F5" s="39">
        <f>+Q14</f>
      </c>
      <c r="G5" s="40"/>
      <c r="H5" s="41"/>
      <c r="I5" s="38">
        <f>Q13</f>
      </c>
      <c r="J5" s="39">
        <f>R13</f>
      </c>
      <c r="K5" s="38">
        <f>Q11</f>
      </c>
      <c r="L5" s="39">
        <f>R11</f>
      </c>
      <c r="M5" s="38"/>
      <c r="N5" s="39"/>
      <c r="O5" s="29">
        <f>IF(SUM(E5:N5)=0,"",COUNTIF(H4:H7,"3"))</f>
      </c>
      <c r="P5" s="30">
        <f>IF(SUM(F5:O5)=0,"",COUNTIF(G4:G7,"3"))</f>
      </c>
      <c r="Q5" s="31">
        <f>IF(SUM(E5:N5)=0,"",SUM(H4:H7))</f>
      </c>
      <c r="R5" s="32">
        <f>IF(SUM(E5:N5)=0,"",SUM(G4:G7))</f>
      </c>
      <c r="S5" s="586"/>
      <c r="T5" s="587"/>
      <c r="V5" s="33">
        <f>+V11+V13+W14</f>
        <v>0</v>
      </c>
      <c r="W5" s="34">
        <f>+W11+W13+V14</f>
        <v>0</v>
      </c>
      <c r="X5" s="35">
        <f>+V5-W5</f>
        <v>0</v>
      </c>
    </row>
    <row r="6" spans="2:24" ht="15.75" customHeight="1">
      <c r="B6" s="36" t="s">
        <v>12</v>
      </c>
      <c r="C6" s="23" t="s">
        <v>105</v>
      </c>
      <c r="D6" s="37" t="s">
        <v>45</v>
      </c>
      <c r="E6" s="38">
        <f>+R10</f>
        <v>0</v>
      </c>
      <c r="F6" s="39">
        <f>+Q10</f>
        <v>3</v>
      </c>
      <c r="G6" s="38">
        <f>R13</f>
      </c>
      <c r="H6" s="39">
        <f>Q13</f>
      </c>
      <c r="I6" s="40"/>
      <c r="J6" s="41"/>
      <c r="K6" s="38">
        <f>Q15</f>
      </c>
      <c r="L6" s="39">
        <f>R15</f>
      </c>
      <c r="M6" s="38"/>
      <c r="N6" s="39"/>
      <c r="O6" s="29">
        <f>IF(SUM(E6:N6)=0,"",COUNTIF(J4:J7,"3"))</f>
        <v>0</v>
      </c>
      <c r="P6" s="30">
        <f>IF(SUM(F6:O6)=0,"",COUNTIF(I4:I7,"3"))</f>
        <v>1</v>
      </c>
      <c r="Q6" s="31">
        <f>IF(SUM(E6:N6)=0,"",SUM(J4:J7))</f>
        <v>0</v>
      </c>
      <c r="R6" s="32">
        <f>IF(SUM(E6:N6)=0,"",SUM(I4:I7))</f>
        <v>3</v>
      </c>
      <c r="S6" s="586">
        <v>2</v>
      </c>
      <c r="T6" s="587"/>
      <c r="V6" s="33">
        <f>+W10+W13+V15</f>
        <v>13</v>
      </c>
      <c r="W6" s="34">
        <f>+V10+V13+W15</f>
        <v>33</v>
      </c>
      <c r="X6" s="35">
        <f>+V6-W6</f>
        <v>-20</v>
      </c>
    </row>
    <row r="7" spans="2:24" ht="15.75" customHeight="1" thickBot="1">
      <c r="B7" s="42" t="s">
        <v>13</v>
      </c>
      <c r="C7" s="43"/>
      <c r="D7" s="44"/>
      <c r="E7" s="45">
        <f>R12</f>
      </c>
      <c r="F7" s="46">
        <f>Q12</f>
      </c>
      <c r="G7" s="45">
        <f>R11</f>
      </c>
      <c r="H7" s="46">
        <f>Q11</f>
      </c>
      <c r="I7" s="45">
        <f>R15</f>
      </c>
      <c r="J7" s="46">
        <f>Q15</f>
      </c>
      <c r="K7" s="47"/>
      <c r="L7" s="48"/>
      <c r="M7" s="45"/>
      <c r="N7" s="46"/>
      <c r="O7" s="49">
        <f>IF(SUM(E7:N7)=0,"",COUNTIF(L4:L7,"3"))</f>
      </c>
      <c r="P7" s="50">
        <f>IF(SUM(F7:O7)=0,"",COUNTIF(K4:K7,"3"))</f>
      </c>
      <c r="Q7" s="51">
        <f>IF(SUM(E7:N8)=0,"",SUM(L4:L7))</f>
      </c>
      <c r="R7" s="52">
        <f>IF(SUM(E7:N7)=0,"",SUM(K4:K7))</f>
      </c>
      <c r="S7" s="588"/>
      <c r="T7" s="589"/>
      <c r="V7" s="33">
        <f>+W11+W12+W15</f>
        <v>0</v>
      </c>
      <c r="W7" s="34">
        <f>+V11+V12+V15</f>
        <v>0</v>
      </c>
      <c r="X7" s="35">
        <f>+V7-W7</f>
        <v>0</v>
      </c>
    </row>
    <row r="8" spans="2:25" ht="15.75" thickTop="1">
      <c r="B8" s="53"/>
      <c r="C8" s="54" t="s">
        <v>28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57"/>
      <c r="V8" s="58"/>
      <c r="W8" s="59" t="s">
        <v>29</v>
      </c>
      <c r="X8" s="60">
        <f>SUM(X4:X7)</f>
        <v>0</v>
      </c>
      <c r="Y8" s="59" t="str">
        <f>IF(X8=0,"OK","Virhe")</f>
        <v>OK</v>
      </c>
    </row>
    <row r="9" spans="2:24" ht="15.75" thickBot="1">
      <c r="B9" s="61"/>
      <c r="C9" s="62" t="s">
        <v>30</v>
      </c>
      <c r="D9" s="63"/>
      <c r="E9" s="63"/>
      <c r="F9" s="64"/>
      <c r="G9" s="566" t="s">
        <v>31</v>
      </c>
      <c r="H9" s="555"/>
      <c r="I9" s="554" t="s">
        <v>32</v>
      </c>
      <c r="J9" s="555"/>
      <c r="K9" s="554" t="s">
        <v>33</v>
      </c>
      <c r="L9" s="555"/>
      <c r="M9" s="554" t="s">
        <v>34</v>
      </c>
      <c r="N9" s="555"/>
      <c r="O9" s="554" t="s">
        <v>35</v>
      </c>
      <c r="P9" s="555"/>
      <c r="Q9" s="572" t="s">
        <v>36</v>
      </c>
      <c r="R9" s="573"/>
      <c r="T9" s="65"/>
      <c r="V9" s="66" t="s">
        <v>18</v>
      </c>
      <c r="W9" s="67"/>
      <c r="X9" s="21" t="s">
        <v>19</v>
      </c>
    </row>
    <row r="10" spans="2:35" ht="18" customHeight="1">
      <c r="B10" s="68" t="s">
        <v>37</v>
      </c>
      <c r="C10" s="69" t="str">
        <f>IF(C4&gt;"",C4,"")</f>
        <v>Paju Eriksson</v>
      </c>
      <c r="D10" s="70" t="str">
        <f>IF(C6&gt;"",C6,"")</f>
        <v>Sofie Eriksson</v>
      </c>
      <c r="E10" s="55"/>
      <c r="F10" s="71"/>
      <c r="G10" s="584">
        <v>2</v>
      </c>
      <c r="H10" s="585"/>
      <c r="I10" s="580">
        <v>5</v>
      </c>
      <c r="J10" s="581"/>
      <c r="K10" s="580">
        <v>6</v>
      </c>
      <c r="L10" s="581"/>
      <c r="M10" s="580"/>
      <c r="N10" s="581"/>
      <c r="O10" s="582"/>
      <c r="P10" s="581"/>
      <c r="Q10" s="72">
        <f aca="true" t="shared" si="0" ref="Q10:Q15">IF(COUNT(G10:O10)=0,"",COUNTIF(G10:O10,"&gt;=0"))</f>
        <v>3</v>
      </c>
      <c r="R10" s="73">
        <f aca="true" t="shared" si="1" ref="R10:R15">IF(COUNT(G10:O10)=0,"",(IF(LEFT(G10,1)="-",1,0)+IF(LEFT(I10,1)="-",1,0)+IF(LEFT(K10,1)="-",1,0)+IF(LEFT(M10,1)="-",1,0)+IF(LEFT(O10,1)="-",1,0)))</f>
        <v>0</v>
      </c>
      <c r="S10" s="74"/>
      <c r="T10" s="75"/>
      <c r="V10" s="76">
        <f aca="true" t="shared" si="2" ref="V10:W15">+Z10+AB10+AD10+AF10+AH10</f>
        <v>33</v>
      </c>
      <c r="W10" s="77">
        <f t="shared" si="2"/>
        <v>13</v>
      </c>
      <c r="X10" s="78">
        <f aca="true" t="shared" si="3" ref="X10:X15">+V10-W10</f>
        <v>20</v>
      </c>
      <c r="Z10" s="79">
        <f>IF(G10="",0,IF(LEFT(G10,1)="-",ABS(G10),(IF(G10&gt;9,G10+2,11))))</f>
        <v>11</v>
      </c>
      <c r="AA10" s="80">
        <f aca="true" t="shared" si="4" ref="AA10:AA15">IF(G10="",0,IF(LEFT(G10,1)="-",(IF(ABS(G10)&gt;9,(ABS(G10)+2),11)),G10))</f>
        <v>2</v>
      </c>
      <c r="AB10" s="79">
        <f>IF(I10="",0,IF(LEFT(I10,1)="-",ABS(I10),(IF(I10&gt;9,I10+2,11))))</f>
        <v>11</v>
      </c>
      <c r="AC10" s="80">
        <f aca="true" t="shared" si="5" ref="AC10:AC15">IF(I10="",0,IF(LEFT(I10,1)="-",(IF(ABS(I10)&gt;9,(ABS(I10)+2),11)),I10))</f>
        <v>5</v>
      </c>
      <c r="AD10" s="79">
        <f>IF(K10="",0,IF(LEFT(K10,1)="-",ABS(K10),(IF(K10&gt;9,K10+2,11))))</f>
        <v>11</v>
      </c>
      <c r="AE10" s="80">
        <f aca="true" t="shared" si="6" ref="AE10:AE15">IF(K10="",0,IF(LEFT(K10,1)="-",(IF(ABS(K10)&gt;9,(ABS(K10)+2),11)),K10))</f>
        <v>6</v>
      </c>
      <c r="AF10" s="79">
        <f>IF(M10="",0,IF(LEFT(M10,1)="-",ABS(M10),(IF(M10&gt;9,M10+2,11))))</f>
        <v>0</v>
      </c>
      <c r="AG10" s="80">
        <f aca="true" t="shared" si="7" ref="AG10:AG15">IF(M10="",0,IF(LEFT(M10,1)="-",(IF(ABS(M10)&gt;9,(ABS(M10)+2),11)),M10))</f>
        <v>0</v>
      </c>
      <c r="AH10" s="79">
        <f aca="true" t="shared" si="8" ref="AH10:AH15">IF(O10="",0,IF(LEFT(O10,1)="-",ABS(O10),(IF(O10&gt;9,O10+2,11))))</f>
        <v>0</v>
      </c>
      <c r="AI10" s="80">
        <f aca="true" t="shared" si="9" ref="AI10:AI15">IF(O10="",0,IF(LEFT(O10,1)="-",(IF(ABS(O10)&gt;9,(ABS(O10)+2),11)),O10))</f>
        <v>0</v>
      </c>
    </row>
    <row r="11" spans="2:35" ht="18" customHeight="1">
      <c r="B11" s="68" t="s">
        <v>38</v>
      </c>
      <c r="C11" s="69" t="str">
        <f>IF(C5&gt;"",C5,"")</f>
        <v>Elma Nurmiaho</v>
      </c>
      <c r="D11" s="81">
        <f>IF(C7&gt;"",C7,"")</f>
      </c>
      <c r="E11" s="82"/>
      <c r="F11" s="71"/>
      <c r="G11" s="574"/>
      <c r="H11" s="575"/>
      <c r="I11" s="574"/>
      <c r="J11" s="575"/>
      <c r="K11" s="574"/>
      <c r="L11" s="575"/>
      <c r="M11" s="574"/>
      <c r="N11" s="575"/>
      <c r="O11" s="574"/>
      <c r="P11" s="575"/>
      <c r="Q11" s="72">
        <f t="shared" si="0"/>
      </c>
      <c r="R11" s="73">
        <f t="shared" si="1"/>
      </c>
      <c r="S11" s="83"/>
      <c r="T11" s="84"/>
      <c r="V11" s="76">
        <f t="shared" si="2"/>
        <v>0</v>
      </c>
      <c r="W11" s="77">
        <f t="shared" si="2"/>
        <v>0</v>
      </c>
      <c r="X11" s="78">
        <f t="shared" si="3"/>
        <v>0</v>
      </c>
      <c r="Z11" s="85">
        <f>IF(G11="",0,IF(LEFT(G11,1)="-",ABS(G11),(IF(G11&gt;9,G11+2,11))))</f>
        <v>0</v>
      </c>
      <c r="AA11" s="86">
        <f t="shared" si="4"/>
        <v>0</v>
      </c>
      <c r="AB11" s="85">
        <f>IF(I11="",0,IF(LEFT(I11,1)="-",ABS(I11),(IF(I11&gt;9,I11+2,11))))</f>
        <v>0</v>
      </c>
      <c r="AC11" s="86">
        <f t="shared" si="5"/>
        <v>0</v>
      </c>
      <c r="AD11" s="85">
        <f>IF(K11="",0,IF(LEFT(K11,1)="-",ABS(K11),(IF(K11&gt;9,K11+2,11))))</f>
        <v>0</v>
      </c>
      <c r="AE11" s="86">
        <f t="shared" si="6"/>
        <v>0</v>
      </c>
      <c r="AF11" s="85">
        <f>IF(M11="",0,IF(LEFT(M11,1)="-",ABS(M11),(IF(M11&gt;9,M11+2,11))))</f>
        <v>0</v>
      </c>
      <c r="AG11" s="86">
        <f t="shared" si="7"/>
        <v>0</v>
      </c>
      <c r="AH11" s="85">
        <f t="shared" si="8"/>
        <v>0</v>
      </c>
      <c r="AI11" s="86">
        <f t="shared" si="9"/>
        <v>0</v>
      </c>
    </row>
    <row r="12" spans="2:35" ht="18" customHeight="1" thickBot="1">
      <c r="B12" s="68" t="s">
        <v>39</v>
      </c>
      <c r="C12" s="87" t="str">
        <f>IF(C4&gt;"",C4,"")</f>
        <v>Paju Eriksson</v>
      </c>
      <c r="D12" s="88">
        <f>IF(C7&gt;"",C7,"")</f>
      </c>
      <c r="E12" s="63"/>
      <c r="F12" s="64"/>
      <c r="G12" s="578"/>
      <c r="H12" s="579"/>
      <c r="I12" s="578"/>
      <c r="J12" s="579"/>
      <c r="K12" s="578"/>
      <c r="L12" s="579"/>
      <c r="M12" s="578"/>
      <c r="N12" s="579"/>
      <c r="O12" s="578"/>
      <c r="P12" s="579"/>
      <c r="Q12" s="72">
        <f t="shared" si="0"/>
      </c>
      <c r="R12" s="73">
        <f t="shared" si="1"/>
      </c>
      <c r="S12" s="83"/>
      <c r="T12" s="84"/>
      <c r="V12" s="76">
        <f t="shared" si="2"/>
        <v>0</v>
      </c>
      <c r="W12" s="77">
        <f t="shared" si="2"/>
        <v>0</v>
      </c>
      <c r="X12" s="78">
        <f t="shared" si="3"/>
        <v>0</v>
      </c>
      <c r="Z12" s="85">
        <f aca="true" t="shared" si="10" ref="Z12:AF15">IF(G12="",0,IF(LEFT(G12,1)="-",ABS(G12),(IF(G12&gt;9,G12+2,11))))</f>
        <v>0</v>
      </c>
      <c r="AA12" s="86">
        <f t="shared" si="4"/>
        <v>0</v>
      </c>
      <c r="AB12" s="85">
        <f t="shared" si="10"/>
        <v>0</v>
      </c>
      <c r="AC12" s="86">
        <f t="shared" si="5"/>
        <v>0</v>
      </c>
      <c r="AD12" s="85">
        <f t="shared" si="10"/>
        <v>0</v>
      </c>
      <c r="AE12" s="86">
        <f t="shared" si="6"/>
        <v>0</v>
      </c>
      <c r="AF12" s="85">
        <f t="shared" si="10"/>
        <v>0</v>
      </c>
      <c r="AG12" s="86">
        <f t="shared" si="7"/>
        <v>0</v>
      </c>
      <c r="AH12" s="85">
        <f t="shared" si="8"/>
        <v>0</v>
      </c>
      <c r="AI12" s="86">
        <f t="shared" si="9"/>
        <v>0</v>
      </c>
    </row>
    <row r="13" spans="2:35" ht="18" customHeight="1">
      <c r="B13" s="68" t="s">
        <v>40</v>
      </c>
      <c r="C13" s="69" t="str">
        <f>IF(C5&gt;"",C5,"")</f>
        <v>Elma Nurmiaho</v>
      </c>
      <c r="D13" s="81" t="str">
        <f>IF(C6&gt;"",C6,"")</f>
        <v>Sofie Eriksson</v>
      </c>
      <c r="E13" s="55"/>
      <c r="F13" s="71"/>
      <c r="G13" s="580"/>
      <c r="H13" s="581"/>
      <c r="I13" s="580"/>
      <c r="J13" s="581"/>
      <c r="K13" s="580"/>
      <c r="L13" s="581"/>
      <c r="M13" s="580"/>
      <c r="N13" s="581"/>
      <c r="O13" s="580"/>
      <c r="P13" s="581"/>
      <c r="Q13" s="72">
        <f t="shared" si="0"/>
      </c>
      <c r="R13" s="73">
        <f t="shared" si="1"/>
      </c>
      <c r="S13" s="83"/>
      <c r="T13" s="84"/>
      <c r="V13" s="76">
        <f t="shared" si="2"/>
        <v>0</v>
      </c>
      <c r="W13" s="77">
        <f t="shared" si="2"/>
        <v>0</v>
      </c>
      <c r="X13" s="78">
        <f t="shared" si="3"/>
        <v>0</v>
      </c>
      <c r="Z13" s="85">
        <f t="shared" si="10"/>
        <v>0</v>
      </c>
      <c r="AA13" s="86">
        <f t="shared" si="4"/>
        <v>0</v>
      </c>
      <c r="AB13" s="85">
        <f t="shared" si="10"/>
        <v>0</v>
      </c>
      <c r="AC13" s="86">
        <f t="shared" si="5"/>
        <v>0</v>
      </c>
      <c r="AD13" s="85">
        <f t="shared" si="10"/>
        <v>0</v>
      </c>
      <c r="AE13" s="86">
        <f t="shared" si="6"/>
        <v>0</v>
      </c>
      <c r="AF13" s="85">
        <f t="shared" si="10"/>
        <v>0</v>
      </c>
      <c r="AG13" s="86">
        <f t="shared" si="7"/>
        <v>0</v>
      </c>
      <c r="AH13" s="85">
        <f t="shared" si="8"/>
        <v>0</v>
      </c>
      <c r="AI13" s="86">
        <f t="shared" si="9"/>
        <v>0</v>
      </c>
    </row>
    <row r="14" spans="2:35" ht="18" customHeight="1">
      <c r="B14" s="68" t="s">
        <v>41</v>
      </c>
      <c r="C14" s="69" t="str">
        <f>IF(C4&gt;"",C4,"")</f>
        <v>Paju Eriksson</v>
      </c>
      <c r="D14" s="81" t="str">
        <f>IF(C5&gt;"",C5,"")</f>
        <v>Elma Nurmiaho</v>
      </c>
      <c r="E14" s="82"/>
      <c r="F14" s="71"/>
      <c r="G14" s="574"/>
      <c r="H14" s="575"/>
      <c r="I14" s="574"/>
      <c r="J14" s="575"/>
      <c r="K14" s="583"/>
      <c r="L14" s="575"/>
      <c r="M14" s="574"/>
      <c r="N14" s="575"/>
      <c r="O14" s="574"/>
      <c r="P14" s="575"/>
      <c r="Q14" s="72">
        <f t="shared" si="0"/>
      </c>
      <c r="R14" s="73">
        <f t="shared" si="1"/>
      </c>
      <c r="S14" s="83"/>
      <c r="T14" s="84"/>
      <c r="V14" s="76">
        <f t="shared" si="2"/>
        <v>0</v>
      </c>
      <c r="W14" s="77">
        <f t="shared" si="2"/>
        <v>0</v>
      </c>
      <c r="X14" s="78">
        <f t="shared" si="3"/>
        <v>0</v>
      </c>
      <c r="Z14" s="85">
        <f t="shared" si="10"/>
        <v>0</v>
      </c>
      <c r="AA14" s="86">
        <f t="shared" si="4"/>
        <v>0</v>
      </c>
      <c r="AB14" s="85">
        <f t="shared" si="10"/>
        <v>0</v>
      </c>
      <c r="AC14" s="86">
        <f t="shared" si="5"/>
        <v>0</v>
      </c>
      <c r="AD14" s="85">
        <f t="shared" si="10"/>
        <v>0</v>
      </c>
      <c r="AE14" s="86">
        <f t="shared" si="6"/>
        <v>0</v>
      </c>
      <c r="AF14" s="85">
        <f t="shared" si="10"/>
        <v>0</v>
      </c>
      <c r="AG14" s="86">
        <f t="shared" si="7"/>
        <v>0</v>
      </c>
      <c r="AH14" s="85">
        <f t="shared" si="8"/>
        <v>0</v>
      </c>
      <c r="AI14" s="86">
        <f t="shared" si="9"/>
        <v>0</v>
      </c>
    </row>
    <row r="15" spans="2:35" ht="18" customHeight="1" thickBot="1">
      <c r="B15" s="89" t="s">
        <v>42</v>
      </c>
      <c r="C15" s="90" t="str">
        <f>IF(C6&gt;"",C6,"")</f>
        <v>Sofie Eriksson</v>
      </c>
      <c r="D15" s="91">
        <f>IF(C7&gt;"",C7,"")</f>
      </c>
      <c r="E15" s="92"/>
      <c r="F15" s="93"/>
      <c r="G15" s="576"/>
      <c r="H15" s="577"/>
      <c r="I15" s="576"/>
      <c r="J15" s="577"/>
      <c r="K15" s="576"/>
      <c r="L15" s="577"/>
      <c r="M15" s="576"/>
      <c r="N15" s="577"/>
      <c r="O15" s="576"/>
      <c r="P15" s="577"/>
      <c r="Q15" s="94">
        <f t="shared" si="0"/>
      </c>
      <c r="R15" s="95">
        <f t="shared" si="1"/>
      </c>
      <c r="S15" s="96"/>
      <c r="T15" s="97"/>
      <c r="V15" s="76">
        <f t="shared" si="2"/>
        <v>0</v>
      </c>
      <c r="W15" s="77">
        <f t="shared" si="2"/>
        <v>0</v>
      </c>
      <c r="X15" s="78">
        <f t="shared" si="3"/>
        <v>0</v>
      </c>
      <c r="Z15" s="98">
        <f t="shared" si="10"/>
        <v>0</v>
      </c>
      <c r="AA15" s="99">
        <f t="shared" si="4"/>
        <v>0</v>
      </c>
      <c r="AB15" s="98">
        <f t="shared" si="10"/>
        <v>0</v>
      </c>
      <c r="AC15" s="99">
        <f t="shared" si="5"/>
        <v>0</v>
      </c>
      <c r="AD15" s="98">
        <f t="shared" si="10"/>
        <v>0</v>
      </c>
      <c r="AE15" s="99">
        <f t="shared" si="6"/>
        <v>0</v>
      </c>
      <c r="AF15" s="98">
        <f t="shared" si="10"/>
        <v>0</v>
      </c>
      <c r="AG15" s="99">
        <f t="shared" si="7"/>
        <v>0</v>
      </c>
      <c r="AH15" s="98">
        <f t="shared" si="8"/>
        <v>0</v>
      </c>
      <c r="AI15" s="99">
        <f t="shared" si="9"/>
        <v>0</v>
      </c>
    </row>
    <row r="16" ht="31.5" customHeight="1" thickBot="1" thickTop="1"/>
    <row r="17" spans="2:20" ht="16.5" thickTop="1">
      <c r="B17" s="1"/>
      <c r="C17" s="2" t="s">
        <v>0</v>
      </c>
      <c r="D17" s="3"/>
      <c r="E17" s="3"/>
      <c r="F17" s="3"/>
      <c r="G17" s="4"/>
      <c r="H17" s="3"/>
      <c r="I17" s="5" t="s">
        <v>1</v>
      </c>
      <c r="J17" s="6"/>
      <c r="K17" s="556" t="s">
        <v>109</v>
      </c>
      <c r="L17" s="557"/>
      <c r="M17" s="557"/>
      <c r="N17" s="558"/>
      <c r="O17" s="559" t="s">
        <v>3</v>
      </c>
      <c r="P17" s="560"/>
      <c r="Q17" s="560"/>
      <c r="R17" s="594">
        <v>2</v>
      </c>
      <c r="S17" s="595"/>
      <c r="T17" s="596"/>
    </row>
    <row r="18" spans="2:20" ht="16.5" thickBot="1">
      <c r="B18" s="7"/>
      <c r="C18" s="8" t="s">
        <v>4</v>
      </c>
      <c r="D18" s="9" t="s">
        <v>5</v>
      </c>
      <c r="E18" s="551">
        <v>11</v>
      </c>
      <c r="F18" s="521"/>
      <c r="G18" s="522"/>
      <c r="H18" s="552" t="s">
        <v>6</v>
      </c>
      <c r="I18" s="553"/>
      <c r="J18" s="553"/>
      <c r="K18" s="568">
        <v>40615</v>
      </c>
      <c r="L18" s="568"/>
      <c r="M18" s="568"/>
      <c r="N18" s="569"/>
      <c r="O18" s="10" t="s">
        <v>7</v>
      </c>
      <c r="P18" s="11"/>
      <c r="Q18" s="11"/>
      <c r="R18" s="545" t="s">
        <v>122</v>
      </c>
      <c r="S18" s="545"/>
      <c r="T18" s="546"/>
    </row>
    <row r="19" spans="2:24" ht="15.75" thickTop="1">
      <c r="B19" s="12"/>
      <c r="C19" s="13" t="s">
        <v>8</v>
      </c>
      <c r="D19" s="14" t="s">
        <v>9</v>
      </c>
      <c r="E19" s="590" t="s">
        <v>10</v>
      </c>
      <c r="F19" s="591"/>
      <c r="G19" s="590" t="s">
        <v>11</v>
      </c>
      <c r="H19" s="591"/>
      <c r="I19" s="590" t="s">
        <v>12</v>
      </c>
      <c r="J19" s="591"/>
      <c r="K19" s="590" t="s">
        <v>13</v>
      </c>
      <c r="L19" s="591"/>
      <c r="M19" s="590"/>
      <c r="N19" s="591"/>
      <c r="O19" s="15" t="s">
        <v>14</v>
      </c>
      <c r="P19" s="16" t="s">
        <v>15</v>
      </c>
      <c r="Q19" s="17" t="s">
        <v>16</v>
      </c>
      <c r="R19" s="18"/>
      <c r="S19" s="592" t="s">
        <v>17</v>
      </c>
      <c r="T19" s="593"/>
      <c r="V19" s="19" t="s">
        <v>18</v>
      </c>
      <c r="W19" s="20"/>
      <c r="X19" s="21" t="s">
        <v>19</v>
      </c>
    </row>
    <row r="20" spans="2:24" ht="15.75" customHeight="1">
      <c r="B20" s="22" t="s">
        <v>10</v>
      </c>
      <c r="C20" s="23" t="s">
        <v>100</v>
      </c>
      <c r="D20" s="24" t="s">
        <v>21</v>
      </c>
      <c r="E20" s="25"/>
      <c r="F20" s="26"/>
      <c r="G20" s="27">
        <f>+Q30</f>
        <v>2</v>
      </c>
      <c r="H20" s="28">
        <f>+R30</f>
        <v>1</v>
      </c>
      <c r="I20" s="27">
        <f>Q26</f>
        <v>3</v>
      </c>
      <c r="J20" s="28">
        <f>R26</f>
        <v>0</v>
      </c>
      <c r="K20" s="27">
        <f>Q28</f>
        <v>3</v>
      </c>
      <c r="L20" s="28">
        <f>R28</f>
        <v>0</v>
      </c>
      <c r="M20" s="27"/>
      <c r="N20" s="28"/>
      <c r="O20" s="29">
        <f>IF(SUM(E20:N20)=0,"",COUNTIF(F20:F23,"3"))</f>
        <v>2</v>
      </c>
      <c r="P20" s="30">
        <f>IF(SUM(F20:O20)=0,"",COUNTIF(E20:E23,"3"))</f>
        <v>0</v>
      </c>
      <c r="Q20" s="31">
        <f>IF(SUM(E20:N20)=0,"",SUM(F20:F23))</f>
        <v>8</v>
      </c>
      <c r="R20" s="32">
        <f>IF(SUM(E20:N20)=0,"",SUM(E20:E23))</f>
        <v>1</v>
      </c>
      <c r="S20" s="586">
        <v>1</v>
      </c>
      <c r="T20" s="587"/>
      <c r="V20" s="33">
        <f>+V26+V28+V30</f>
        <v>97</v>
      </c>
      <c r="W20" s="34">
        <f>+W26+W28+W30</f>
        <v>41</v>
      </c>
      <c r="X20" s="35">
        <f>+V20-W20</f>
        <v>56</v>
      </c>
    </row>
    <row r="21" spans="2:24" ht="15.75" customHeight="1">
      <c r="B21" s="36" t="s">
        <v>11</v>
      </c>
      <c r="C21" s="23" t="s">
        <v>108</v>
      </c>
      <c r="D21" s="37" t="s">
        <v>45</v>
      </c>
      <c r="E21" s="38">
        <f>+R30</f>
        <v>1</v>
      </c>
      <c r="F21" s="39">
        <f>+Q30</f>
        <v>2</v>
      </c>
      <c r="G21" s="40"/>
      <c r="H21" s="41"/>
      <c r="I21" s="38">
        <f>Q29</f>
        <v>3</v>
      </c>
      <c r="J21" s="39">
        <f>R29</f>
        <v>0</v>
      </c>
      <c r="K21" s="38">
        <f>Q27</f>
        <v>3</v>
      </c>
      <c r="L21" s="39">
        <f>R27</f>
        <v>0</v>
      </c>
      <c r="M21" s="38"/>
      <c r="N21" s="39"/>
      <c r="O21" s="29">
        <f>IF(SUM(E21:N21)=0,"",COUNTIF(H20:H23,"3"))</f>
        <v>2</v>
      </c>
      <c r="P21" s="30">
        <f>IF(SUM(F21:O21)=0,"",COUNTIF(G20:G23,"3"))</f>
        <v>0</v>
      </c>
      <c r="Q21" s="31">
        <f>IF(SUM(E21:N21)=0,"",SUM(H20:H23))</f>
        <v>7</v>
      </c>
      <c r="R21" s="32">
        <f>IF(SUM(E21:N21)=0,"",SUM(G20:G23))</f>
        <v>2</v>
      </c>
      <c r="S21" s="586">
        <v>2</v>
      </c>
      <c r="T21" s="587"/>
      <c r="V21" s="33">
        <f>+V27+V29+W30</f>
        <v>85</v>
      </c>
      <c r="W21" s="34">
        <f>+W27+W29+V30</f>
        <v>50</v>
      </c>
      <c r="X21" s="35">
        <f>+V21-W21</f>
        <v>35</v>
      </c>
    </row>
    <row r="22" spans="2:24" ht="15.75" customHeight="1">
      <c r="B22" s="36" t="s">
        <v>12</v>
      </c>
      <c r="C22" s="23" t="s">
        <v>116</v>
      </c>
      <c r="D22" s="37" t="s">
        <v>47</v>
      </c>
      <c r="E22" s="38">
        <f>+R26</f>
        <v>0</v>
      </c>
      <c r="F22" s="39">
        <f>+Q26</f>
        <v>3</v>
      </c>
      <c r="G22" s="38">
        <f>R29</f>
        <v>0</v>
      </c>
      <c r="H22" s="39">
        <f>Q29</f>
        <v>3</v>
      </c>
      <c r="I22" s="40"/>
      <c r="J22" s="41"/>
      <c r="K22" s="38">
        <f>Q31</f>
        <v>3</v>
      </c>
      <c r="L22" s="39">
        <f>R31</f>
        <v>0</v>
      </c>
      <c r="M22" s="38"/>
      <c r="N22" s="39"/>
      <c r="O22" s="29">
        <f>IF(SUM(E22:N22)=0,"",COUNTIF(J20:J23,"3"))</f>
        <v>1</v>
      </c>
      <c r="P22" s="30">
        <f>IF(SUM(F22:O22)=0,"",COUNTIF(I20:I23,"3"))</f>
        <v>2</v>
      </c>
      <c r="Q22" s="31">
        <f>IF(SUM(E22:N22)=0,"",SUM(J20:J23))</f>
        <v>3</v>
      </c>
      <c r="R22" s="32">
        <f>IF(SUM(E22:N22)=0,"",SUM(I20:I23))</f>
        <v>6</v>
      </c>
      <c r="S22" s="586">
        <v>3</v>
      </c>
      <c r="T22" s="587"/>
      <c r="V22" s="33">
        <f>+W26+W29+V31</f>
        <v>59</v>
      </c>
      <c r="W22" s="34">
        <f>+V26+V29+W31</f>
        <v>84</v>
      </c>
      <c r="X22" s="35">
        <f>+V22-W22</f>
        <v>-25</v>
      </c>
    </row>
    <row r="23" spans="2:24" ht="15.75" customHeight="1" thickBot="1">
      <c r="B23" s="42" t="s">
        <v>13</v>
      </c>
      <c r="C23" s="43" t="s">
        <v>110</v>
      </c>
      <c r="D23" s="44" t="s">
        <v>21</v>
      </c>
      <c r="E23" s="45">
        <f>R28</f>
        <v>0</v>
      </c>
      <c r="F23" s="46">
        <f>Q28</f>
        <v>3</v>
      </c>
      <c r="G23" s="45">
        <f>R27</f>
        <v>0</v>
      </c>
      <c r="H23" s="46">
        <f>Q27</f>
        <v>3</v>
      </c>
      <c r="I23" s="45">
        <f>R31</f>
        <v>0</v>
      </c>
      <c r="J23" s="46">
        <f>Q31</f>
        <v>3</v>
      </c>
      <c r="K23" s="47"/>
      <c r="L23" s="48"/>
      <c r="M23" s="45"/>
      <c r="N23" s="46"/>
      <c r="O23" s="49">
        <f>IF(SUM(E23:N23)=0,"",COUNTIF(L20:L23,"3"))</f>
        <v>0</v>
      </c>
      <c r="P23" s="50">
        <f>IF(SUM(F23:O23)=0,"",COUNTIF(K20:K23,"3"))</f>
        <v>3</v>
      </c>
      <c r="Q23" s="51">
        <f>IF(SUM(E23:N24)=0,"",SUM(L20:L23))</f>
        <v>0</v>
      </c>
      <c r="R23" s="52">
        <f>IF(SUM(E23:N23)=0,"",SUM(K20:K23))</f>
        <v>9</v>
      </c>
      <c r="S23" s="588">
        <v>4</v>
      </c>
      <c r="T23" s="589"/>
      <c r="V23" s="33">
        <f>+W27+W28+W31</f>
        <v>33</v>
      </c>
      <c r="W23" s="34">
        <f>+V27+V28+V31</f>
        <v>99</v>
      </c>
      <c r="X23" s="35">
        <f>+V23-W23</f>
        <v>-66</v>
      </c>
    </row>
    <row r="24" spans="2:25" ht="15.75" thickTop="1">
      <c r="B24" s="53"/>
      <c r="C24" s="54" t="s">
        <v>28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7"/>
      <c r="V24" s="58"/>
      <c r="W24" s="59" t="s">
        <v>29</v>
      </c>
      <c r="X24" s="60">
        <f>SUM(X20:X23)</f>
        <v>0</v>
      </c>
      <c r="Y24" s="59" t="str">
        <f>IF(X24=0,"OK","Virhe")</f>
        <v>OK</v>
      </c>
    </row>
    <row r="25" spans="2:24" ht="15.75" thickBot="1">
      <c r="B25" s="61"/>
      <c r="C25" s="62" t="s">
        <v>30</v>
      </c>
      <c r="D25" s="63"/>
      <c r="E25" s="63"/>
      <c r="F25" s="64"/>
      <c r="G25" s="566" t="s">
        <v>31</v>
      </c>
      <c r="H25" s="555"/>
      <c r="I25" s="554" t="s">
        <v>32</v>
      </c>
      <c r="J25" s="555"/>
      <c r="K25" s="554" t="s">
        <v>33</v>
      </c>
      <c r="L25" s="555"/>
      <c r="M25" s="554" t="s">
        <v>34</v>
      </c>
      <c r="N25" s="555"/>
      <c r="O25" s="554" t="s">
        <v>35</v>
      </c>
      <c r="P25" s="555"/>
      <c r="Q25" s="572" t="s">
        <v>36</v>
      </c>
      <c r="R25" s="573"/>
      <c r="T25" s="65"/>
      <c r="V25" s="66" t="s">
        <v>18</v>
      </c>
      <c r="W25" s="67"/>
      <c r="X25" s="21" t="s">
        <v>19</v>
      </c>
    </row>
    <row r="26" spans="2:35" ht="18" customHeight="1">
      <c r="B26" s="68" t="s">
        <v>37</v>
      </c>
      <c r="C26" s="69" t="str">
        <f>IF(C20&gt;"",C20,"")</f>
        <v>Pihla Eriksson</v>
      </c>
      <c r="D26" s="70" t="str">
        <f>IF(C22&gt;"",C22,"")</f>
        <v>Alexandra Lotto</v>
      </c>
      <c r="E26" s="55"/>
      <c r="F26" s="71"/>
      <c r="G26" s="584">
        <v>4</v>
      </c>
      <c r="H26" s="585"/>
      <c r="I26" s="580">
        <v>5</v>
      </c>
      <c r="J26" s="581"/>
      <c r="K26" s="580">
        <v>3</v>
      </c>
      <c r="L26" s="581"/>
      <c r="M26" s="580"/>
      <c r="N26" s="581"/>
      <c r="O26" s="582"/>
      <c r="P26" s="581"/>
      <c r="Q26" s="72">
        <f aca="true" t="shared" si="11" ref="Q26:Q31">IF(COUNT(G26:O26)=0,"",COUNTIF(G26:O26,"&gt;=0"))</f>
        <v>3</v>
      </c>
      <c r="R26" s="73">
        <f aca="true" t="shared" si="12" ref="R26:R31">IF(COUNT(G26:O26)=0,"",(IF(LEFT(G26,1)="-",1,0)+IF(LEFT(I26,1)="-",1,0)+IF(LEFT(K26,1)="-",1,0)+IF(LEFT(M26,1)="-",1,0)+IF(LEFT(O26,1)="-",1,0)))</f>
        <v>0</v>
      </c>
      <c r="S26" s="74"/>
      <c r="T26" s="75"/>
      <c r="V26" s="76">
        <f aca="true" t="shared" si="13" ref="V26:W31">+Z26+AB26+AD26+AF26+AH26</f>
        <v>33</v>
      </c>
      <c r="W26" s="77">
        <f t="shared" si="13"/>
        <v>12</v>
      </c>
      <c r="X26" s="78">
        <f aca="true" t="shared" si="14" ref="X26:X31">+V26-W26</f>
        <v>21</v>
      </c>
      <c r="Z26" s="79">
        <f>IF(G26="",0,IF(LEFT(G26,1)="-",ABS(G26),(IF(G26&gt;9,G26+2,11))))</f>
        <v>11</v>
      </c>
      <c r="AA26" s="80">
        <f aca="true" t="shared" si="15" ref="AA26:AA31">IF(G26="",0,IF(LEFT(G26,1)="-",(IF(ABS(G26)&gt;9,(ABS(G26)+2),11)),G26))</f>
        <v>4</v>
      </c>
      <c r="AB26" s="79">
        <f>IF(I26="",0,IF(LEFT(I26,1)="-",ABS(I26),(IF(I26&gt;9,I26+2,11))))</f>
        <v>11</v>
      </c>
      <c r="AC26" s="80">
        <f aca="true" t="shared" si="16" ref="AC26:AC31">IF(I26="",0,IF(LEFT(I26,1)="-",(IF(ABS(I26)&gt;9,(ABS(I26)+2),11)),I26))</f>
        <v>5</v>
      </c>
      <c r="AD26" s="79">
        <f>IF(K26="",0,IF(LEFT(K26,1)="-",ABS(K26),(IF(K26&gt;9,K26+2,11))))</f>
        <v>11</v>
      </c>
      <c r="AE26" s="80">
        <f aca="true" t="shared" si="17" ref="AE26:AE31">IF(K26="",0,IF(LEFT(K26,1)="-",(IF(ABS(K26)&gt;9,(ABS(K26)+2),11)),K26))</f>
        <v>3</v>
      </c>
      <c r="AF26" s="79">
        <f>IF(M26="",0,IF(LEFT(M26,1)="-",ABS(M26),(IF(M26&gt;9,M26+2,11))))</f>
        <v>0</v>
      </c>
      <c r="AG26" s="80">
        <f aca="true" t="shared" si="18" ref="AG26:AG31">IF(M26="",0,IF(LEFT(M26,1)="-",(IF(ABS(M26)&gt;9,(ABS(M26)+2),11)),M26))</f>
        <v>0</v>
      </c>
      <c r="AH26" s="79">
        <f aca="true" t="shared" si="19" ref="AH26:AH31">IF(O26="",0,IF(LEFT(O26,1)="-",ABS(O26),(IF(O26&gt;9,O26+2,11))))</f>
        <v>0</v>
      </c>
      <c r="AI26" s="80">
        <f aca="true" t="shared" si="20" ref="AI26:AI31">IF(O26="",0,IF(LEFT(O26,1)="-",(IF(ABS(O26)&gt;9,(ABS(O26)+2),11)),O26))</f>
        <v>0</v>
      </c>
    </row>
    <row r="27" spans="2:35" ht="18" customHeight="1">
      <c r="B27" s="68" t="s">
        <v>38</v>
      </c>
      <c r="C27" s="69" t="str">
        <f>IF(C21&gt;"",C21,"")</f>
        <v>Sabina Englund</v>
      </c>
      <c r="D27" s="81" t="str">
        <f>IF(C23&gt;"",C23,"")</f>
        <v>Kaarina Saarialho</v>
      </c>
      <c r="E27" s="82"/>
      <c r="F27" s="71"/>
      <c r="G27" s="574">
        <v>2</v>
      </c>
      <c r="H27" s="575"/>
      <c r="I27" s="574">
        <v>0</v>
      </c>
      <c r="J27" s="575"/>
      <c r="K27" s="574">
        <v>3</v>
      </c>
      <c r="L27" s="575"/>
      <c r="M27" s="574"/>
      <c r="N27" s="575"/>
      <c r="O27" s="574"/>
      <c r="P27" s="575"/>
      <c r="Q27" s="72">
        <f t="shared" si="11"/>
        <v>3</v>
      </c>
      <c r="R27" s="73">
        <f t="shared" si="12"/>
        <v>0</v>
      </c>
      <c r="S27" s="83"/>
      <c r="T27" s="84"/>
      <c r="V27" s="76">
        <f t="shared" si="13"/>
        <v>33</v>
      </c>
      <c r="W27" s="77">
        <f t="shared" si="13"/>
        <v>5</v>
      </c>
      <c r="X27" s="78">
        <f t="shared" si="14"/>
        <v>28</v>
      </c>
      <c r="Z27" s="85">
        <f>IF(G27="",0,IF(LEFT(G27,1)="-",ABS(G27),(IF(G27&gt;9,G27+2,11))))</f>
        <v>11</v>
      </c>
      <c r="AA27" s="86">
        <f t="shared" si="15"/>
        <v>2</v>
      </c>
      <c r="AB27" s="85">
        <f>IF(I27="",0,IF(LEFT(I27,1)="-",ABS(I27),(IF(I27&gt;9,I27+2,11))))</f>
        <v>11</v>
      </c>
      <c r="AC27" s="86">
        <f t="shared" si="16"/>
        <v>0</v>
      </c>
      <c r="AD27" s="85">
        <f>IF(K27="",0,IF(LEFT(K27,1)="-",ABS(K27),(IF(K27&gt;9,K27+2,11))))</f>
        <v>11</v>
      </c>
      <c r="AE27" s="86">
        <f t="shared" si="17"/>
        <v>3</v>
      </c>
      <c r="AF27" s="85">
        <f>IF(M27="",0,IF(LEFT(M27,1)="-",ABS(M27),(IF(M27&gt;9,M27+2,11))))</f>
        <v>0</v>
      </c>
      <c r="AG27" s="86">
        <f t="shared" si="18"/>
        <v>0</v>
      </c>
      <c r="AH27" s="85">
        <f t="shared" si="19"/>
        <v>0</v>
      </c>
      <c r="AI27" s="86">
        <f t="shared" si="20"/>
        <v>0</v>
      </c>
    </row>
    <row r="28" spans="2:35" ht="18" customHeight="1" thickBot="1">
      <c r="B28" s="68" t="s">
        <v>39</v>
      </c>
      <c r="C28" s="87" t="str">
        <f>IF(C20&gt;"",C20,"")</f>
        <v>Pihla Eriksson</v>
      </c>
      <c r="D28" s="88" t="str">
        <f>IF(C23&gt;"",C23,"")</f>
        <v>Kaarina Saarialho</v>
      </c>
      <c r="E28" s="63"/>
      <c r="F28" s="64"/>
      <c r="G28" s="578">
        <v>1</v>
      </c>
      <c r="H28" s="579"/>
      <c r="I28" s="578">
        <v>4</v>
      </c>
      <c r="J28" s="579"/>
      <c r="K28" s="578">
        <v>5</v>
      </c>
      <c r="L28" s="579"/>
      <c r="M28" s="578"/>
      <c r="N28" s="579"/>
      <c r="O28" s="578"/>
      <c r="P28" s="579"/>
      <c r="Q28" s="72">
        <f t="shared" si="11"/>
        <v>3</v>
      </c>
      <c r="R28" s="73">
        <f t="shared" si="12"/>
        <v>0</v>
      </c>
      <c r="S28" s="83"/>
      <c r="T28" s="84"/>
      <c r="V28" s="76">
        <f t="shared" si="13"/>
        <v>33</v>
      </c>
      <c r="W28" s="77">
        <f t="shared" si="13"/>
        <v>10</v>
      </c>
      <c r="X28" s="78">
        <f t="shared" si="14"/>
        <v>23</v>
      </c>
      <c r="Z28" s="85">
        <f aca="true" t="shared" si="21" ref="Z28:AF31">IF(G28="",0,IF(LEFT(G28,1)="-",ABS(G28),(IF(G28&gt;9,G28+2,11))))</f>
        <v>11</v>
      </c>
      <c r="AA28" s="86">
        <f t="shared" si="15"/>
        <v>1</v>
      </c>
      <c r="AB28" s="85">
        <f t="shared" si="21"/>
        <v>11</v>
      </c>
      <c r="AC28" s="86">
        <f t="shared" si="16"/>
        <v>4</v>
      </c>
      <c r="AD28" s="85">
        <f t="shared" si="21"/>
        <v>11</v>
      </c>
      <c r="AE28" s="86">
        <f t="shared" si="17"/>
        <v>5</v>
      </c>
      <c r="AF28" s="85">
        <f t="shared" si="21"/>
        <v>0</v>
      </c>
      <c r="AG28" s="86">
        <f t="shared" si="18"/>
        <v>0</v>
      </c>
      <c r="AH28" s="85">
        <f t="shared" si="19"/>
        <v>0</v>
      </c>
      <c r="AI28" s="86">
        <f t="shared" si="20"/>
        <v>0</v>
      </c>
    </row>
    <row r="29" spans="2:35" ht="18" customHeight="1">
      <c r="B29" s="68" t="s">
        <v>40</v>
      </c>
      <c r="C29" s="69" t="str">
        <f>IF(C21&gt;"",C21,"")</f>
        <v>Sabina Englund</v>
      </c>
      <c r="D29" s="81" t="str">
        <f>IF(C22&gt;"",C22,"")</f>
        <v>Alexandra Lotto</v>
      </c>
      <c r="E29" s="55"/>
      <c r="F29" s="71"/>
      <c r="G29" s="580">
        <v>3</v>
      </c>
      <c r="H29" s="581"/>
      <c r="I29" s="580">
        <v>5</v>
      </c>
      <c r="J29" s="581"/>
      <c r="K29" s="580">
        <v>6</v>
      </c>
      <c r="L29" s="581"/>
      <c r="M29" s="580"/>
      <c r="N29" s="581"/>
      <c r="O29" s="580"/>
      <c r="P29" s="581"/>
      <c r="Q29" s="72">
        <f t="shared" si="11"/>
        <v>3</v>
      </c>
      <c r="R29" s="73">
        <f t="shared" si="12"/>
        <v>0</v>
      </c>
      <c r="S29" s="83"/>
      <c r="T29" s="84"/>
      <c r="V29" s="76">
        <f t="shared" si="13"/>
        <v>33</v>
      </c>
      <c r="W29" s="77">
        <f t="shared" si="13"/>
        <v>14</v>
      </c>
      <c r="X29" s="78">
        <f t="shared" si="14"/>
        <v>19</v>
      </c>
      <c r="Z29" s="85">
        <f t="shared" si="21"/>
        <v>11</v>
      </c>
      <c r="AA29" s="86">
        <f t="shared" si="15"/>
        <v>3</v>
      </c>
      <c r="AB29" s="85">
        <f t="shared" si="21"/>
        <v>11</v>
      </c>
      <c r="AC29" s="86">
        <f t="shared" si="16"/>
        <v>5</v>
      </c>
      <c r="AD29" s="85">
        <f t="shared" si="21"/>
        <v>11</v>
      </c>
      <c r="AE29" s="86">
        <f t="shared" si="17"/>
        <v>6</v>
      </c>
      <c r="AF29" s="85">
        <f t="shared" si="21"/>
        <v>0</v>
      </c>
      <c r="AG29" s="86">
        <f t="shared" si="18"/>
        <v>0</v>
      </c>
      <c r="AH29" s="85">
        <f t="shared" si="19"/>
        <v>0</v>
      </c>
      <c r="AI29" s="86">
        <f t="shared" si="20"/>
        <v>0</v>
      </c>
    </row>
    <row r="30" spans="2:35" ht="18" customHeight="1">
      <c r="B30" s="68" t="s">
        <v>41</v>
      </c>
      <c r="C30" s="69" t="str">
        <f>IF(C20&gt;"",C20,"")</f>
        <v>Pihla Eriksson</v>
      </c>
      <c r="D30" s="81" t="str">
        <f>IF(C21&gt;"",C21,"")</f>
        <v>Sabina Englund</v>
      </c>
      <c r="E30" s="82"/>
      <c r="F30" s="71"/>
      <c r="G30" s="574">
        <v>-9</v>
      </c>
      <c r="H30" s="575"/>
      <c r="I30" s="574">
        <v>3</v>
      </c>
      <c r="J30" s="575"/>
      <c r="K30" s="583">
        <v>5</v>
      </c>
      <c r="L30" s="575"/>
      <c r="M30" s="574"/>
      <c r="N30" s="575"/>
      <c r="O30" s="574"/>
      <c r="P30" s="575"/>
      <c r="Q30" s="72">
        <f t="shared" si="11"/>
        <v>2</v>
      </c>
      <c r="R30" s="73">
        <f t="shared" si="12"/>
        <v>1</v>
      </c>
      <c r="S30" s="83"/>
      <c r="T30" s="84"/>
      <c r="V30" s="76">
        <f t="shared" si="13"/>
        <v>31</v>
      </c>
      <c r="W30" s="77">
        <f t="shared" si="13"/>
        <v>19</v>
      </c>
      <c r="X30" s="78">
        <f t="shared" si="14"/>
        <v>12</v>
      </c>
      <c r="Z30" s="85">
        <f t="shared" si="21"/>
        <v>9</v>
      </c>
      <c r="AA30" s="86">
        <f t="shared" si="15"/>
        <v>11</v>
      </c>
      <c r="AB30" s="85">
        <f t="shared" si="21"/>
        <v>11</v>
      </c>
      <c r="AC30" s="86">
        <f t="shared" si="16"/>
        <v>3</v>
      </c>
      <c r="AD30" s="85">
        <f t="shared" si="21"/>
        <v>11</v>
      </c>
      <c r="AE30" s="86">
        <f t="shared" si="17"/>
        <v>5</v>
      </c>
      <c r="AF30" s="85">
        <f t="shared" si="21"/>
        <v>0</v>
      </c>
      <c r="AG30" s="86">
        <f t="shared" si="18"/>
        <v>0</v>
      </c>
      <c r="AH30" s="85">
        <f t="shared" si="19"/>
        <v>0</v>
      </c>
      <c r="AI30" s="86">
        <f t="shared" si="20"/>
        <v>0</v>
      </c>
    </row>
    <row r="31" spans="2:35" ht="18" customHeight="1" thickBot="1">
      <c r="B31" s="89" t="s">
        <v>42</v>
      </c>
      <c r="C31" s="90" t="str">
        <f>IF(C22&gt;"",C22,"")</f>
        <v>Alexandra Lotto</v>
      </c>
      <c r="D31" s="91" t="str">
        <f>IF(C23&gt;"",C23,"")</f>
        <v>Kaarina Saarialho</v>
      </c>
      <c r="E31" s="92"/>
      <c r="F31" s="93"/>
      <c r="G31" s="576">
        <v>7</v>
      </c>
      <c r="H31" s="577"/>
      <c r="I31" s="576">
        <v>6</v>
      </c>
      <c r="J31" s="577"/>
      <c r="K31" s="576">
        <v>5</v>
      </c>
      <c r="L31" s="577"/>
      <c r="M31" s="576"/>
      <c r="N31" s="577"/>
      <c r="O31" s="576"/>
      <c r="P31" s="577"/>
      <c r="Q31" s="94">
        <f t="shared" si="11"/>
        <v>3</v>
      </c>
      <c r="R31" s="95">
        <f t="shared" si="12"/>
        <v>0</v>
      </c>
      <c r="S31" s="96"/>
      <c r="T31" s="97"/>
      <c r="V31" s="76">
        <f t="shared" si="13"/>
        <v>33</v>
      </c>
      <c r="W31" s="77">
        <f t="shared" si="13"/>
        <v>18</v>
      </c>
      <c r="X31" s="78">
        <f t="shared" si="14"/>
        <v>15</v>
      </c>
      <c r="Z31" s="98">
        <f t="shared" si="21"/>
        <v>11</v>
      </c>
      <c r="AA31" s="99">
        <f t="shared" si="15"/>
        <v>7</v>
      </c>
      <c r="AB31" s="98">
        <f t="shared" si="21"/>
        <v>11</v>
      </c>
      <c r="AC31" s="99">
        <f t="shared" si="16"/>
        <v>6</v>
      </c>
      <c r="AD31" s="98">
        <f t="shared" si="21"/>
        <v>11</v>
      </c>
      <c r="AE31" s="99">
        <f t="shared" si="17"/>
        <v>5</v>
      </c>
      <c r="AF31" s="98">
        <f t="shared" si="21"/>
        <v>0</v>
      </c>
      <c r="AG31" s="99">
        <f t="shared" si="18"/>
        <v>0</v>
      </c>
      <c r="AH31" s="98">
        <f t="shared" si="19"/>
        <v>0</v>
      </c>
      <c r="AI31" s="99">
        <f t="shared" si="20"/>
        <v>0</v>
      </c>
    </row>
    <row r="32" ht="30.75" customHeight="1" thickBot="1" thickTop="1"/>
    <row r="33" spans="2:20" ht="16.5" thickTop="1">
      <c r="B33" s="1"/>
      <c r="C33" s="2" t="s">
        <v>0</v>
      </c>
      <c r="D33" s="3"/>
      <c r="E33" s="3"/>
      <c r="F33" s="3"/>
      <c r="G33" s="4"/>
      <c r="H33" s="3"/>
      <c r="I33" s="5" t="s">
        <v>1</v>
      </c>
      <c r="J33" s="6"/>
      <c r="K33" s="556" t="s">
        <v>109</v>
      </c>
      <c r="L33" s="557"/>
      <c r="M33" s="557"/>
      <c r="N33" s="558"/>
      <c r="O33" s="559" t="s">
        <v>3</v>
      </c>
      <c r="P33" s="560"/>
      <c r="Q33" s="560"/>
      <c r="R33" s="594">
        <v>3</v>
      </c>
      <c r="S33" s="595"/>
      <c r="T33" s="596"/>
    </row>
    <row r="34" spans="2:20" ht="16.5" thickBot="1">
      <c r="B34" s="7"/>
      <c r="C34" s="8" t="s">
        <v>4</v>
      </c>
      <c r="D34" s="9" t="s">
        <v>5</v>
      </c>
      <c r="E34" s="551">
        <v>12</v>
      </c>
      <c r="F34" s="521"/>
      <c r="G34" s="522"/>
      <c r="H34" s="552" t="s">
        <v>6</v>
      </c>
      <c r="I34" s="553"/>
      <c r="J34" s="553"/>
      <c r="K34" s="568">
        <v>40615</v>
      </c>
      <c r="L34" s="568"/>
      <c r="M34" s="568"/>
      <c r="N34" s="569"/>
      <c r="O34" s="10" t="s">
        <v>7</v>
      </c>
      <c r="P34" s="11"/>
      <c r="Q34" s="11"/>
      <c r="R34" s="545" t="s">
        <v>122</v>
      </c>
      <c r="S34" s="545"/>
      <c r="T34" s="546"/>
    </row>
    <row r="35" spans="2:24" ht="15.75" thickTop="1">
      <c r="B35" s="12"/>
      <c r="C35" s="13" t="s">
        <v>8</v>
      </c>
      <c r="D35" s="14" t="s">
        <v>9</v>
      </c>
      <c r="E35" s="590" t="s">
        <v>10</v>
      </c>
      <c r="F35" s="591"/>
      <c r="G35" s="590" t="s">
        <v>11</v>
      </c>
      <c r="H35" s="591"/>
      <c r="I35" s="590" t="s">
        <v>12</v>
      </c>
      <c r="J35" s="591"/>
      <c r="K35" s="590" t="s">
        <v>13</v>
      </c>
      <c r="L35" s="591"/>
      <c r="M35" s="590"/>
      <c r="N35" s="591"/>
      <c r="O35" s="15" t="s">
        <v>14</v>
      </c>
      <c r="P35" s="16" t="s">
        <v>15</v>
      </c>
      <c r="Q35" s="17" t="s">
        <v>16</v>
      </c>
      <c r="R35" s="18"/>
      <c r="S35" s="592" t="s">
        <v>17</v>
      </c>
      <c r="T35" s="593"/>
      <c r="V35" s="19" t="s">
        <v>18</v>
      </c>
      <c r="W35" s="20"/>
      <c r="X35" s="21" t="s">
        <v>19</v>
      </c>
    </row>
    <row r="36" spans="2:24" ht="17.25" customHeight="1">
      <c r="B36" s="22" t="s">
        <v>10</v>
      </c>
      <c r="C36" s="23" t="s">
        <v>104</v>
      </c>
      <c r="D36" s="24" t="s">
        <v>21</v>
      </c>
      <c r="E36" s="25"/>
      <c r="F36" s="26"/>
      <c r="G36" s="27">
        <f>+Q46</f>
        <v>3</v>
      </c>
      <c r="H36" s="28">
        <f>+R46</f>
        <v>1</v>
      </c>
      <c r="I36" s="27">
        <f>Q42</f>
        <v>3</v>
      </c>
      <c r="J36" s="28">
        <f>R42</f>
        <v>0</v>
      </c>
      <c r="K36" s="27">
        <f>Q44</f>
        <v>3</v>
      </c>
      <c r="L36" s="28">
        <f>R44</f>
        <v>0</v>
      </c>
      <c r="M36" s="27"/>
      <c r="N36" s="28"/>
      <c r="O36" s="29">
        <f>IF(SUM(E36:N36)=0,"",COUNTIF(F36:F39,"3"))</f>
        <v>3</v>
      </c>
      <c r="P36" s="30">
        <f>IF(SUM(F36:O36)=0,"",COUNTIF(E36:E39,"3"))</f>
        <v>0</v>
      </c>
      <c r="Q36" s="31">
        <f>IF(SUM(E36:N36)=0,"",SUM(F36:F39))</f>
        <v>9</v>
      </c>
      <c r="R36" s="32">
        <f>IF(SUM(E36:N36)=0,"",SUM(E36:E39))</f>
        <v>1</v>
      </c>
      <c r="S36" s="586">
        <v>1</v>
      </c>
      <c r="T36" s="587"/>
      <c r="V36" s="33">
        <f>+V42+V44+V46</f>
        <v>109</v>
      </c>
      <c r="W36" s="34">
        <f>+W42+W44+W46</f>
        <v>31</v>
      </c>
      <c r="X36" s="35">
        <f>+V36-W36</f>
        <v>78</v>
      </c>
    </row>
    <row r="37" spans="2:24" ht="17.25" customHeight="1">
      <c r="B37" s="36" t="s">
        <v>11</v>
      </c>
      <c r="C37" s="23" t="s">
        <v>101</v>
      </c>
      <c r="D37" s="37" t="s">
        <v>45</v>
      </c>
      <c r="E37" s="38">
        <f>+R46</f>
        <v>1</v>
      </c>
      <c r="F37" s="39">
        <f>+Q46</f>
        <v>3</v>
      </c>
      <c r="G37" s="40"/>
      <c r="H37" s="41"/>
      <c r="I37" s="38">
        <f>Q45</f>
        <v>3</v>
      </c>
      <c r="J37" s="39">
        <f>R45</f>
        <v>1</v>
      </c>
      <c r="K37" s="38">
        <f>Q43</f>
        <v>3</v>
      </c>
      <c r="L37" s="39">
        <f>R43</f>
        <v>0</v>
      </c>
      <c r="M37" s="38"/>
      <c r="N37" s="39"/>
      <c r="O37" s="29">
        <f>IF(SUM(E37:N37)=0,"",COUNTIF(H36:H39,"3"))</f>
        <v>2</v>
      </c>
      <c r="P37" s="30">
        <f>IF(SUM(F37:O37)=0,"",COUNTIF(G36:G39,"3"))</f>
        <v>1</v>
      </c>
      <c r="Q37" s="31">
        <f>IF(SUM(E37:N37)=0,"",SUM(H36:H39))</f>
        <v>7</v>
      </c>
      <c r="R37" s="32">
        <f>IF(SUM(E37:N37)=0,"",SUM(G36:G39))</f>
        <v>4</v>
      </c>
      <c r="S37" s="586">
        <v>2</v>
      </c>
      <c r="T37" s="587"/>
      <c r="V37" s="33">
        <f>+V43+V45+W46</f>
        <v>98</v>
      </c>
      <c r="W37" s="34">
        <f>+W43+W45+V46</f>
        <v>88</v>
      </c>
      <c r="X37" s="35">
        <f>+V37-W37</f>
        <v>10</v>
      </c>
    </row>
    <row r="38" spans="2:24" ht="17.25" customHeight="1">
      <c r="B38" s="36" t="s">
        <v>12</v>
      </c>
      <c r="C38" s="23" t="s">
        <v>111</v>
      </c>
      <c r="D38" s="37" t="s">
        <v>112</v>
      </c>
      <c r="E38" s="38">
        <f>+R42</f>
        <v>0</v>
      </c>
      <c r="F38" s="39">
        <f>+Q42</f>
        <v>3</v>
      </c>
      <c r="G38" s="38">
        <f>R45</f>
        <v>1</v>
      </c>
      <c r="H38" s="39">
        <f>Q45</f>
        <v>3</v>
      </c>
      <c r="I38" s="40"/>
      <c r="J38" s="41"/>
      <c r="K38" s="38">
        <f>Q47</f>
        <v>2</v>
      </c>
      <c r="L38" s="39">
        <f>R47</f>
        <v>3</v>
      </c>
      <c r="M38" s="38"/>
      <c r="N38" s="39"/>
      <c r="O38" s="29">
        <f>IF(SUM(E38:N38)=0,"",COUNTIF(J36:J39,"3"))</f>
        <v>0</v>
      </c>
      <c r="P38" s="30">
        <f>IF(SUM(F38:O38)=0,"",COUNTIF(I36:I39,"3"))</f>
        <v>3</v>
      </c>
      <c r="Q38" s="31">
        <f>IF(SUM(E38:N38)=0,"",SUM(J36:J39))</f>
        <v>3</v>
      </c>
      <c r="R38" s="32">
        <f>IF(SUM(E38:N38)=0,"",SUM(I36:I39))</f>
        <v>9</v>
      </c>
      <c r="S38" s="586">
        <v>4</v>
      </c>
      <c r="T38" s="587"/>
      <c r="V38" s="33">
        <f>+W42+W45+V47</f>
        <v>64</v>
      </c>
      <c r="W38" s="34">
        <f>+V42+V45+W47</f>
        <v>125</v>
      </c>
      <c r="X38" s="35">
        <f>+V38-W38</f>
        <v>-61</v>
      </c>
    </row>
    <row r="39" spans="2:24" ht="17.25" customHeight="1" thickBot="1">
      <c r="B39" s="42" t="s">
        <v>13</v>
      </c>
      <c r="C39" s="43" t="s">
        <v>113</v>
      </c>
      <c r="D39" s="44" t="s">
        <v>21</v>
      </c>
      <c r="E39" s="45">
        <f>R44</f>
        <v>0</v>
      </c>
      <c r="F39" s="46">
        <f>Q44</f>
        <v>3</v>
      </c>
      <c r="G39" s="45">
        <f>R43</f>
        <v>0</v>
      </c>
      <c r="H39" s="46">
        <f>Q43</f>
        <v>3</v>
      </c>
      <c r="I39" s="45">
        <f>R47</f>
        <v>3</v>
      </c>
      <c r="J39" s="46">
        <f>Q47</f>
        <v>2</v>
      </c>
      <c r="K39" s="47"/>
      <c r="L39" s="48"/>
      <c r="M39" s="45"/>
      <c r="N39" s="46"/>
      <c r="O39" s="49">
        <f>IF(SUM(E39:N39)=0,"",COUNTIF(L36:L39,"3"))</f>
        <v>1</v>
      </c>
      <c r="P39" s="50">
        <f>IF(SUM(F39:O39)=0,"",COUNTIF(K36:K39,"3"))</f>
        <v>2</v>
      </c>
      <c r="Q39" s="51">
        <f>IF(SUM(E39:N40)=0,"",SUM(L36:L39))</f>
        <v>3</v>
      </c>
      <c r="R39" s="52">
        <f>IF(SUM(E39:N39)=0,"",SUM(K36:K39))</f>
        <v>8</v>
      </c>
      <c r="S39" s="588">
        <v>3</v>
      </c>
      <c r="T39" s="589"/>
      <c r="V39" s="33">
        <f>+W43+W44+W47</f>
        <v>73</v>
      </c>
      <c r="W39" s="34">
        <f>+V43+V44+V47</f>
        <v>100</v>
      </c>
      <c r="X39" s="35">
        <f>+V39-W39</f>
        <v>-27</v>
      </c>
    </row>
    <row r="40" spans="2:25" ht="15.75" thickTop="1">
      <c r="B40" s="53"/>
      <c r="C40" s="54" t="s">
        <v>28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57"/>
      <c r="V40" s="58"/>
      <c r="W40" s="59" t="s">
        <v>29</v>
      </c>
      <c r="X40" s="60">
        <f>SUM(X36:X39)</f>
        <v>0</v>
      </c>
      <c r="Y40" s="59" t="str">
        <f>IF(X40=0,"OK","Virhe")</f>
        <v>OK</v>
      </c>
    </row>
    <row r="41" spans="2:24" ht="15.75" thickBot="1">
      <c r="B41" s="61"/>
      <c r="C41" s="62" t="s">
        <v>30</v>
      </c>
      <c r="D41" s="63"/>
      <c r="E41" s="63"/>
      <c r="F41" s="64"/>
      <c r="G41" s="566" t="s">
        <v>31</v>
      </c>
      <c r="H41" s="555"/>
      <c r="I41" s="554" t="s">
        <v>32</v>
      </c>
      <c r="J41" s="555"/>
      <c r="K41" s="554" t="s">
        <v>33</v>
      </c>
      <c r="L41" s="555"/>
      <c r="M41" s="554" t="s">
        <v>34</v>
      </c>
      <c r="N41" s="555"/>
      <c r="O41" s="554" t="s">
        <v>35</v>
      </c>
      <c r="P41" s="555"/>
      <c r="Q41" s="572" t="s">
        <v>36</v>
      </c>
      <c r="R41" s="573"/>
      <c r="T41" s="65"/>
      <c r="V41" s="66" t="s">
        <v>18</v>
      </c>
      <c r="W41" s="67"/>
      <c r="X41" s="21" t="s">
        <v>19</v>
      </c>
    </row>
    <row r="42" spans="2:35" ht="18" customHeight="1">
      <c r="B42" s="68" t="s">
        <v>37</v>
      </c>
      <c r="C42" s="69" t="str">
        <f>IF(C36&gt;"",C36,"")</f>
        <v>Annika Lundström</v>
      </c>
      <c r="D42" s="70" t="str">
        <f>IF(C38&gt;"",C38,"")</f>
        <v>Eerika Käppi</v>
      </c>
      <c r="E42" s="55"/>
      <c r="F42" s="71"/>
      <c r="G42" s="584">
        <v>1</v>
      </c>
      <c r="H42" s="585"/>
      <c r="I42" s="580">
        <v>0</v>
      </c>
      <c r="J42" s="581"/>
      <c r="K42" s="580">
        <v>4</v>
      </c>
      <c r="L42" s="581"/>
      <c r="M42" s="580"/>
      <c r="N42" s="581"/>
      <c r="O42" s="582"/>
      <c r="P42" s="581"/>
      <c r="Q42" s="72">
        <f aca="true" t="shared" si="22" ref="Q42:Q47">IF(COUNT(G42:O42)=0,"",COUNTIF(G42:O42,"&gt;=0"))</f>
        <v>3</v>
      </c>
      <c r="R42" s="73">
        <f aca="true" t="shared" si="23" ref="R42:R47">IF(COUNT(G42:O42)=0,"",(IF(LEFT(G42,1)="-",1,0)+IF(LEFT(I42,1)="-",1,0)+IF(LEFT(K42,1)="-",1,0)+IF(LEFT(M42,1)="-",1,0)+IF(LEFT(O42,1)="-",1,0)))</f>
        <v>0</v>
      </c>
      <c r="S42" s="74"/>
      <c r="T42" s="75"/>
      <c r="V42" s="76">
        <f aca="true" t="shared" si="24" ref="V42:W47">+Z42+AB42+AD42+AF42+AH42</f>
        <v>33</v>
      </c>
      <c r="W42" s="77">
        <f t="shared" si="24"/>
        <v>5</v>
      </c>
      <c r="X42" s="78">
        <f aca="true" t="shared" si="25" ref="X42:X47">+V42-W42</f>
        <v>28</v>
      </c>
      <c r="Z42" s="79">
        <f>IF(G42="",0,IF(LEFT(G42,1)="-",ABS(G42),(IF(G42&gt;9,G42+2,11))))</f>
        <v>11</v>
      </c>
      <c r="AA42" s="80">
        <f aca="true" t="shared" si="26" ref="AA42:AA47">IF(G42="",0,IF(LEFT(G42,1)="-",(IF(ABS(G42)&gt;9,(ABS(G42)+2),11)),G42))</f>
        <v>1</v>
      </c>
      <c r="AB42" s="79">
        <f>IF(I42="",0,IF(LEFT(I42,1)="-",ABS(I42),(IF(I42&gt;9,I42+2,11))))</f>
        <v>11</v>
      </c>
      <c r="AC42" s="80">
        <f aca="true" t="shared" si="27" ref="AC42:AC47">IF(I42="",0,IF(LEFT(I42,1)="-",(IF(ABS(I42)&gt;9,(ABS(I42)+2),11)),I42))</f>
        <v>0</v>
      </c>
      <c r="AD42" s="79">
        <f>IF(K42="",0,IF(LEFT(K42,1)="-",ABS(K42),(IF(K42&gt;9,K42+2,11))))</f>
        <v>11</v>
      </c>
      <c r="AE42" s="80">
        <f aca="true" t="shared" si="28" ref="AE42:AE47">IF(K42="",0,IF(LEFT(K42,1)="-",(IF(ABS(K42)&gt;9,(ABS(K42)+2),11)),K42))</f>
        <v>4</v>
      </c>
      <c r="AF42" s="79">
        <f>IF(M42="",0,IF(LEFT(M42,1)="-",ABS(M42),(IF(M42&gt;9,M42+2,11))))</f>
        <v>0</v>
      </c>
      <c r="AG42" s="80">
        <f aca="true" t="shared" si="29" ref="AG42:AG47">IF(M42="",0,IF(LEFT(M42,1)="-",(IF(ABS(M42)&gt;9,(ABS(M42)+2),11)),M42))</f>
        <v>0</v>
      </c>
      <c r="AH42" s="79">
        <f aca="true" t="shared" si="30" ref="AH42:AH47">IF(O42="",0,IF(LEFT(O42,1)="-",ABS(O42),(IF(O42&gt;9,O42+2,11))))</f>
        <v>0</v>
      </c>
      <c r="AI42" s="80">
        <f aca="true" t="shared" si="31" ref="AI42:AI47">IF(O42="",0,IF(LEFT(O42,1)="-",(IF(ABS(O42)&gt;9,(ABS(O42)+2),11)),O42))</f>
        <v>0</v>
      </c>
    </row>
    <row r="43" spans="2:35" ht="18" customHeight="1">
      <c r="B43" s="68" t="s">
        <v>38</v>
      </c>
      <c r="C43" s="69" t="str">
        <f>IF(C37&gt;"",C37,"")</f>
        <v>Carina Englund</v>
      </c>
      <c r="D43" s="81" t="str">
        <f>IF(C39&gt;"",C39,"")</f>
        <v>Marianna Saarialho</v>
      </c>
      <c r="E43" s="82"/>
      <c r="F43" s="71"/>
      <c r="G43" s="574">
        <v>9</v>
      </c>
      <c r="H43" s="575"/>
      <c r="I43" s="574">
        <v>7</v>
      </c>
      <c r="J43" s="575"/>
      <c r="K43" s="574">
        <v>4</v>
      </c>
      <c r="L43" s="575"/>
      <c r="M43" s="574"/>
      <c r="N43" s="575"/>
      <c r="O43" s="574"/>
      <c r="P43" s="575"/>
      <c r="Q43" s="72">
        <f t="shared" si="22"/>
        <v>3</v>
      </c>
      <c r="R43" s="73">
        <f t="shared" si="23"/>
        <v>0</v>
      </c>
      <c r="S43" s="83"/>
      <c r="T43" s="84"/>
      <c r="V43" s="76">
        <f t="shared" si="24"/>
        <v>33</v>
      </c>
      <c r="W43" s="77">
        <f t="shared" si="24"/>
        <v>20</v>
      </c>
      <c r="X43" s="78">
        <f t="shared" si="25"/>
        <v>13</v>
      </c>
      <c r="Z43" s="85">
        <f>IF(G43="",0,IF(LEFT(G43,1)="-",ABS(G43),(IF(G43&gt;9,G43+2,11))))</f>
        <v>11</v>
      </c>
      <c r="AA43" s="86">
        <f t="shared" si="26"/>
        <v>9</v>
      </c>
      <c r="AB43" s="85">
        <f>IF(I43="",0,IF(LEFT(I43,1)="-",ABS(I43),(IF(I43&gt;9,I43+2,11))))</f>
        <v>11</v>
      </c>
      <c r="AC43" s="86">
        <f t="shared" si="27"/>
        <v>7</v>
      </c>
      <c r="AD43" s="85">
        <f>IF(K43="",0,IF(LEFT(K43,1)="-",ABS(K43),(IF(K43&gt;9,K43+2,11))))</f>
        <v>11</v>
      </c>
      <c r="AE43" s="86">
        <f t="shared" si="28"/>
        <v>4</v>
      </c>
      <c r="AF43" s="85">
        <f>IF(M43="",0,IF(LEFT(M43,1)="-",ABS(M43),(IF(M43&gt;9,M43+2,11))))</f>
        <v>0</v>
      </c>
      <c r="AG43" s="86">
        <f t="shared" si="29"/>
        <v>0</v>
      </c>
      <c r="AH43" s="85">
        <f t="shared" si="30"/>
        <v>0</v>
      </c>
      <c r="AI43" s="86">
        <f t="shared" si="31"/>
        <v>0</v>
      </c>
    </row>
    <row r="44" spans="2:35" ht="18" customHeight="1" thickBot="1">
      <c r="B44" s="68" t="s">
        <v>39</v>
      </c>
      <c r="C44" s="87" t="str">
        <f>IF(C36&gt;"",C36,"")</f>
        <v>Annika Lundström</v>
      </c>
      <c r="D44" s="88" t="str">
        <f>IF(C39&gt;"",C39,"")</f>
        <v>Marianna Saarialho</v>
      </c>
      <c r="E44" s="63"/>
      <c r="F44" s="64"/>
      <c r="G44" s="578">
        <v>0</v>
      </c>
      <c r="H44" s="579"/>
      <c r="I44" s="578">
        <v>2</v>
      </c>
      <c r="J44" s="579"/>
      <c r="K44" s="578">
        <v>1</v>
      </c>
      <c r="L44" s="579"/>
      <c r="M44" s="578"/>
      <c r="N44" s="579"/>
      <c r="O44" s="578"/>
      <c r="P44" s="579"/>
      <c r="Q44" s="72">
        <f t="shared" si="22"/>
        <v>3</v>
      </c>
      <c r="R44" s="73">
        <f t="shared" si="23"/>
        <v>0</v>
      </c>
      <c r="S44" s="83"/>
      <c r="T44" s="84"/>
      <c r="V44" s="76">
        <f t="shared" si="24"/>
        <v>33</v>
      </c>
      <c r="W44" s="77">
        <f t="shared" si="24"/>
        <v>3</v>
      </c>
      <c r="X44" s="78">
        <f t="shared" si="25"/>
        <v>30</v>
      </c>
      <c r="Z44" s="85">
        <f aca="true" t="shared" si="32" ref="Z44:AF47">IF(G44="",0,IF(LEFT(G44,1)="-",ABS(G44),(IF(G44&gt;9,G44+2,11))))</f>
        <v>11</v>
      </c>
      <c r="AA44" s="86">
        <f t="shared" si="26"/>
        <v>0</v>
      </c>
      <c r="AB44" s="85">
        <f t="shared" si="32"/>
        <v>11</v>
      </c>
      <c r="AC44" s="86">
        <f t="shared" si="27"/>
        <v>2</v>
      </c>
      <c r="AD44" s="85">
        <f t="shared" si="32"/>
        <v>11</v>
      </c>
      <c r="AE44" s="86">
        <f t="shared" si="28"/>
        <v>1</v>
      </c>
      <c r="AF44" s="85">
        <f t="shared" si="32"/>
        <v>0</v>
      </c>
      <c r="AG44" s="86">
        <f t="shared" si="29"/>
        <v>0</v>
      </c>
      <c r="AH44" s="85">
        <f t="shared" si="30"/>
        <v>0</v>
      </c>
      <c r="AI44" s="86">
        <f t="shared" si="31"/>
        <v>0</v>
      </c>
    </row>
    <row r="45" spans="2:35" ht="18" customHeight="1">
      <c r="B45" s="68" t="s">
        <v>40</v>
      </c>
      <c r="C45" s="69" t="str">
        <f>IF(C37&gt;"",C37,"")</f>
        <v>Carina Englund</v>
      </c>
      <c r="D45" s="81" t="str">
        <f>IF(C38&gt;"",C38,"")</f>
        <v>Eerika Käppi</v>
      </c>
      <c r="E45" s="55"/>
      <c r="F45" s="71"/>
      <c r="G45" s="580">
        <v>-9</v>
      </c>
      <c r="H45" s="581"/>
      <c r="I45" s="580">
        <v>5</v>
      </c>
      <c r="J45" s="581"/>
      <c r="K45" s="580">
        <v>5</v>
      </c>
      <c r="L45" s="581"/>
      <c r="M45" s="580">
        <v>4</v>
      </c>
      <c r="N45" s="581"/>
      <c r="O45" s="580"/>
      <c r="P45" s="581"/>
      <c r="Q45" s="72">
        <f t="shared" si="22"/>
        <v>3</v>
      </c>
      <c r="R45" s="73">
        <f t="shared" si="23"/>
        <v>1</v>
      </c>
      <c r="S45" s="83"/>
      <c r="T45" s="84"/>
      <c r="V45" s="76">
        <f t="shared" si="24"/>
        <v>42</v>
      </c>
      <c r="W45" s="77">
        <f t="shared" si="24"/>
        <v>25</v>
      </c>
      <c r="X45" s="78">
        <f t="shared" si="25"/>
        <v>17</v>
      </c>
      <c r="Z45" s="85">
        <f t="shared" si="32"/>
        <v>9</v>
      </c>
      <c r="AA45" s="86">
        <f t="shared" si="26"/>
        <v>11</v>
      </c>
      <c r="AB45" s="85">
        <f t="shared" si="32"/>
        <v>11</v>
      </c>
      <c r="AC45" s="86">
        <f t="shared" si="27"/>
        <v>5</v>
      </c>
      <c r="AD45" s="85">
        <f t="shared" si="32"/>
        <v>11</v>
      </c>
      <c r="AE45" s="86">
        <f t="shared" si="28"/>
        <v>5</v>
      </c>
      <c r="AF45" s="85">
        <f t="shared" si="32"/>
        <v>11</v>
      </c>
      <c r="AG45" s="86">
        <f t="shared" si="29"/>
        <v>4</v>
      </c>
      <c r="AH45" s="85">
        <f t="shared" si="30"/>
        <v>0</v>
      </c>
      <c r="AI45" s="86">
        <f t="shared" si="31"/>
        <v>0</v>
      </c>
    </row>
    <row r="46" spans="2:35" ht="18" customHeight="1">
      <c r="B46" s="68" t="s">
        <v>41</v>
      </c>
      <c r="C46" s="69" t="str">
        <f>IF(C36&gt;"",C36,"")</f>
        <v>Annika Lundström</v>
      </c>
      <c r="D46" s="81" t="str">
        <f>IF(C37&gt;"",C37,"")</f>
        <v>Carina Englund</v>
      </c>
      <c r="E46" s="82"/>
      <c r="F46" s="71"/>
      <c r="G46" s="574">
        <v>-10</v>
      </c>
      <c r="H46" s="575"/>
      <c r="I46" s="574">
        <v>4</v>
      </c>
      <c r="J46" s="575"/>
      <c r="K46" s="583">
        <v>6</v>
      </c>
      <c r="L46" s="575"/>
      <c r="M46" s="574">
        <v>1</v>
      </c>
      <c r="N46" s="575"/>
      <c r="O46" s="574"/>
      <c r="P46" s="575"/>
      <c r="Q46" s="72">
        <f t="shared" si="22"/>
        <v>3</v>
      </c>
      <c r="R46" s="73">
        <f t="shared" si="23"/>
        <v>1</v>
      </c>
      <c r="S46" s="83"/>
      <c r="T46" s="84"/>
      <c r="V46" s="76">
        <f t="shared" si="24"/>
        <v>43</v>
      </c>
      <c r="W46" s="77">
        <f t="shared" si="24"/>
        <v>23</v>
      </c>
      <c r="X46" s="78">
        <f t="shared" si="25"/>
        <v>20</v>
      </c>
      <c r="Z46" s="85">
        <f t="shared" si="32"/>
        <v>10</v>
      </c>
      <c r="AA46" s="86">
        <f t="shared" si="26"/>
        <v>12</v>
      </c>
      <c r="AB46" s="85">
        <f t="shared" si="32"/>
        <v>11</v>
      </c>
      <c r="AC46" s="86">
        <f t="shared" si="27"/>
        <v>4</v>
      </c>
      <c r="AD46" s="85">
        <f t="shared" si="32"/>
        <v>11</v>
      </c>
      <c r="AE46" s="86">
        <f t="shared" si="28"/>
        <v>6</v>
      </c>
      <c r="AF46" s="85">
        <f t="shared" si="32"/>
        <v>11</v>
      </c>
      <c r="AG46" s="86">
        <f t="shared" si="29"/>
        <v>1</v>
      </c>
      <c r="AH46" s="85">
        <f t="shared" si="30"/>
        <v>0</v>
      </c>
      <c r="AI46" s="86">
        <f t="shared" si="31"/>
        <v>0</v>
      </c>
    </row>
    <row r="47" spans="2:35" ht="18" customHeight="1" thickBot="1">
      <c r="B47" s="89" t="s">
        <v>42</v>
      </c>
      <c r="C47" s="90" t="str">
        <f>IF(C38&gt;"",C38,"")</f>
        <v>Eerika Käppi</v>
      </c>
      <c r="D47" s="91" t="str">
        <f>IF(C39&gt;"",C39,"")</f>
        <v>Marianna Saarialho</v>
      </c>
      <c r="E47" s="92"/>
      <c r="F47" s="93"/>
      <c r="G47" s="576">
        <v>-10</v>
      </c>
      <c r="H47" s="577"/>
      <c r="I47" s="576">
        <v>-2</v>
      </c>
      <c r="J47" s="577"/>
      <c r="K47" s="576">
        <v>8</v>
      </c>
      <c r="L47" s="577"/>
      <c r="M47" s="576">
        <v>8</v>
      </c>
      <c r="N47" s="577"/>
      <c r="O47" s="600" t="s">
        <v>124</v>
      </c>
      <c r="P47" s="577"/>
      <c r="Q47" s="94">
        <f t="shared" si="22"/>
        <v>2</v>
      </c>
      <c r="R47" s="95">
        <f t="shared" si="23"/>
        <v>3</v>
      </c>
      <c r="S47" s="96"/>
      <c r="T47" s="97"/>
      <c r="V47" s="76">
        <f t="shared" si="24"/>
        <v>34</v>
      </c>
      <c r="W47" s="77">
        <f t="shared" si="24"/>
        <v>50</v>
      </c>
      <c r="X47" s="78">
        <f t="shared" si="25"/>
        <v>-16</v>
      </c>
      <c r="Z47" s="98">
        <f t="shared" si="32"/>
        <v>10</v>
      </c>
      <c r="AA47" s="99">
        <f t="shared" si="26"/>
        <v>12</v>
      </c>
      <c r="AB47" s="98">
        <f t="shared" si="32"/>
        <v>2</v>
      </c>
      <c r="AC47" s="99">
        <f t="shared" si="27"/>
        <v>11</v>
      </c>
      <c r="AD47" s="98">
        <f t="shared" si="32"/>
        <v>11</v>
      </c>
      <c r="AE47" s="99">
        <f t="shared" si="28"/>
        <v>8</v>
      </c>
      <c r="AF47" s="98">
        <f t="shared" si="32"/>
        <v>11</v>
      </c>
      <c r="AG47" s="99">
        <f t="shared" si="29"/>
        <v>8</v>
      </c>
      <c r="AH47" s="98">
        <f t="shared" si="30"/>
        <v>0</v>
      </c>
      <c r="AI47" s="99">
        <f t="shared" si="31"/>
        <v>11</v>
      </c>
    </row>
    <row r="48" ht="13.5" thickTop="1"/>
  </sheetData>
  <mergeCells count="159">
    <mergeCell ref="K1:N1"/>
    <mergeCell ref="O1:Q1"/>
    <mergeCell ref="R1:T1"/>
    <mergeCell ref="E2:G2"/>
    <mergeCell ref="H2:J2"/>
    <mergeCell ref="K2:N2"/>
    <mergeCell ref="R2:T2"/>
    <mergeCell ref="E3:F3"/>
    <mergeCell ref="G3:H3"/>
    <mergeCell ref="I3:J3"/>
    <mergeCell ref="K3:L3"/>
    <mergeCell ref="M3:N3"/>
    <mergeCell ref="S3:T3"/>
    <mergeCell ref="S4:T4"/>
    <mergeCell ref="S5:T5"/>
    <mergeCell ref="S6:T6"/>
    <mergeCell ref="S7:T7"/>
    <mergeCell ref="G9:H9"/>
    <mergeCell ref="I9:J9"/>
    <mergeCell ref="K9:L9"/>
    <mergeCell ref="M9:N9"/>
    <mergeCell ref="O9:P9"/>
    <mergeCell ref="Q9:R9"/>
    <mergeCell ref="O10:P10"/>
    <mergeCell ref="G11:H11"/>
    <mergeCell ref="I11:J11"/>
    <mergeCell ref="K11:L11"/>
    <mergeCell ref="M11:N11"/>
    <mergeCell ref="O11:P11"/>
    <mergeCell ref="G10:H10"/>
    <mergeCell ref="I10:J10"/>
    <mergeCell ref="K10:L10"/>
    <mergeCell ref="M10:N10"/>
    <mergeCell ref="O12:P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K17:N17"/>
    <mergeCell ref="O17:Q17"/>
    <mergeCell ref="R17:T17"/>
    <mergeCell ref="E18:G18"/>
    <mergeCell ref="H18:J18"/>
    <mergeCell ref="K18:N18"/>
    <mergeCell ref="R18:T18"/>
    <mergeCell ref="E19:F19"/>
    <mergeCell ref="G19:H19"/>
    <mergeCell ref="I19:J19"/>
    <mergeCell ref="K19:L19"/>
    <mergeCell ref="M19:N19"/>
    <mergeCell ref="S19:T19"/>
    <mergeCell ref="S20:T20"/>
    <mergeCell ref="S21:T21"/>
    <mergeCell ref="S22:T22"/>
    <mergeCell ref="S23:T23"/>
    <mergeCell ref="G25:H25"/>
    <mergeCell ref="I25:J25"/>
    <mergeCell ref="K25:L25"/>
    <mergeCell ref="M25:N25"/>
    <mergeCell ref="O25:P25"/>
    <mergeCell ref="Q25:R25"/>
    <mergeCell ref="O26:P26"/>
    <mergeCell ref="G27:H27"/>
    <mergeCell ref="I27:J27"/>
    <mergeCell ref="K27:L27"/>
    <mergeCell ref="M27:N27"/>
    <mergeCell ref="O27:P27"/>
    <mergeCell ref="G26:H26"/>
    <mergeCell ref="I26:J26"/>
    <mergeCell ref="K26:L26"/>
    <mergeCell ref="M26:N26"/>
    <mergeCell ref="O28:P28"/>
    <mergeCell ref="G29:H29"/>
    <mergeCell ref="I29:J29"/>
    <mergeCell ref="K29:L29"/>
    <mergeCell ref="M29:N29"/>
    <mergeCell ref="O29:P29"/>
    <mergeCell ref="G28:H28"/>
    <mergeCell ref="I28:J28"/>
    <mergeCell ref="K28:L28"/>
    <mergeCell ref="M28:N28"/>
    <mergeCell ref="O30:P30"/>
    <mergeCell ref="G31:H31"/>
    <mergeCell ref="I31:J31"/>
    <mergeCell ref="K31:L31"/>
    <mergeCell ref="M31:N31"/>
    <mergeCell ref="O31:P31"/>
    <mergeCell ref="G30:H30"/>
    <mergeCell ref="I30:J30"/>
    <mergeCell ref="K30:L30"/>
    <mergeCell ref="M30:N30"/>
    <mergeCell ref="K33:N33"/>
    <mergeCell ref="O33:Q33"/>
    <mergeCell ref="R33:T33"/>
    <mergeCell ref="E34:G34"/>
    <mergeCell ref="H34:J34"/>
    <mergeCell ref="K34:N34"/>
    <mergeCell ref="R34:T34"/>
    <mergeCell ref="E35:F35"/>
    <mergeCell ref="G35:H35"/>
    <mergeCell ref="I35:J35"/>
    <mergeCell ref="K35:L35"/>
    <mergeCell ref="M35:N35"/>
    <mergeCell ref="S35:T35"/>
    <mergeCell ref="S36:T36"/>
    <mergeCell ref="S37:T37"/>
    <mergeCell ref="S38:T38"/>
    <mergeCell ref="S39:T39"/>
    <mergeCell ref="G41:H41"/>
    <mergeCell ref="I41:J41"/>
    <mergeCell ref="K41:L41"/>
    <mergeCell ref="M41:N41"/>
    <mergeCell ref="O41:P41"/>
    <mergeCell ref="Q41:R41"/>
    <mergeCell ref="O42:P42"/>
    <mergeCell ref="G43:H43"/>
    <mergeCell ref="I43:J43"/>
    <mergeCell ref="K43:L43"/>
    <mergeCell ref="M43:N43"/>
    <mergeCell ref="O43:P43"/>
    <mergeCell ref="G42:H42"/>
    <mergeCell ref="I42:J42"/>
    <mergeCell ref="K42:L42"/>
    <mergeCell ref="M42:N42"/>
    <mergeCell ref="O44:P44"/>
    <mergeCell ref="G45:H45"/>
    <mergeCell ref="I45:J45"/>
    <mergeCell ref="K45:L45"/>
    <mergeCell ref="M45:N45"/>
    <mergeCell ref="O45:P45"/>
    <mergeCell ref="G44:H44"/>
    <mergeCell ref="I44:J44"/>
    <mergeCell ref="K44:L44"/>
    <mergeCell ref="M44:N44"/>
    <mergeCell ref="O46:P46"/>
    <mergeCell ref="G47:H47"/>
    <mergeCell ref="I47:J47"/>
    <mergeCell ref="K47:L47"/>
    <mergeCell ref="M47:N47"/>
    <mergeCell ref="O47:P47"/>
    <mergeCell ref="G46:H46"/>
    <mergeCell ref="I46:J46"/>
    <mergeCell ref="K46:L46"/>
    <mergeCell ref="M46:N46"/>
  </mergeCells>
  <printOptions/>
  <pageMargins left="0.31" right="0.23" top="0.2" bottom="0.19" header="0.15" footer="0.1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4"/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81" customWidth="1"/>
    <col min="2" max="2" width="5.57421875" style="181" customWidth="1"/>
    <col min="3" max="3" width="20.8515625" style="181" customWidth="1"/>
    <col min="4" max="4" width="9.140625" style="181" customWidth="1"/>
    <col min="5" max="5" width="14.140625" style="181" customWidth="1"/>
    <col min="6" max="7" width="13.28125" style="181" customWidth="1"/>
    <col min="8" max="8" width="13.7109375" style="181" customWidth="1"/>
    <col min="9" max="9" width="8.57421875" style="181" customWidth="1"/>
    <col min="10" max="16384" width="9.140625" style="181" customWidth="1"/>
  </cols>
  <sheetData>
    <row r="1" spans="5:8" ht="18.75" customHeight="1" thickTop="1">
      <c r="E1" s="182" t="s">
        <v>125</v>
      </c>
      <c r="F1" s="183" t="s">
        <v>126</v>
      </c>
      <c r="G1" s="183"/>
      <c r="H1" s="184"/>
    </row>
    <row r="2" spans="1:9" ht="18.75" customHeight="1">
      <c r="A2" s="185"/>
      <c r="B2" s="186"/>
      <c r="C2" s="186"/>
      <c r="D2" s="186"/>
      <c r="E2" s="187" t="s">
        <v>127</v>
      </c>
      <c r="F2" s="188" t="s">
        <v>4</v>
      </c>
      <c r="G2" s="185"/>
      <c r="H2" s="189"/>
      <c r="I2" s="190"/>
    </row>
    <row r="3" spans="1:9" ht="19.5" customHeight="1">
      <c r="A3" s="185"/>
      <c r="B3" s="186"/>
      <c r="C3" s="186"/>
      <c r="D3" s="186"/>
      <c r="E3" s="187" t="s">
        <v>128</v>
      </c>
      <c r="F3" s="191" t="s">
        <v>129</v>
      </c>
      <c r="G3" s="192"/>
      <c r="H3" s="193"/>
      <c r="I3" s="190"/>
    </row>
    <row r="4" spans="1:9" ht="18.75" customHeight="1" thickBot="1">
      <c r="A4" s="185"/>
      <c r="B4" s="186"/>
      <c r="C4" s="186"/>
      <c r="D4" s="186"/>
      <c r="E4" s="194" t="s">
        <v>130</v>
      </c>
      <c r="F4" s="195" t="s">
        <v>131</v>
      </c>
      <c r="G4" s="196" t="s">
        <v>132</v>
      </c>
      <c r="H4" s="197"/>
      <c r="I4" s="190"/>
    </row>
    <row r="5" spans="1:9" ht="10.5" customHeight="1" thickTop="1">
      <c r="A5" s="198"/>
      <c r="B5" s="198"/>
      <c r="C5" s="198"/>
      <c r="D5" s="198"/>
      <c r="E5" s="185"/>
      <c r="F5" s="185"/>
      <c r="G5" s="185"/>
      <c r="H5" s="185"/>
      <c r="I5" s="190"/>
    </row>
    <row r="6" spans="1:9" ht="13.5" customHeight="1" thickBot="1">
      <c r="A6" s="199" t="s">
        <v>133</v>
      </c>
      <c r="B6" s="200" t="s">
        <v>134</v>
      </c>
      <c r="C6" s="201" t="s">
        <v>135</v>
      </c>
      <c r="D6" s="200" t="s">
        <v>136</v>
      </c>
      <c r="I6" s="190"/>
    </row>
    <row r="7" spans="1:9" ht="18" customHeight="1">
      <c r="A7" s="202">
        <v>1</v>
      </c>
      <c r="B7" s="203" t="s">
        <v>137</v>
      </c>
      <c r="C7" s="204" t="s">
        <v>20</v>
      </c>
      <c r="D7" s="205" t="s">
        <v>21</v>
      </c>
      <c r="E7" s="206" t="s">
        <v>20</v>
      </c>
      <c r="F7" s="207"/>
      <c r="G7" s="207"/>
      <c r="H7" s="207"/>
      <c r="I7" s="208"/>
    </row>
    <row r="8" spans="1:9" ht="18" customHeight="1">
      <c r="A8" s="209">
        <v>2</v>
      </c>
      <c r="B8" s="210"/>
      <c r="C8" s="211" t="s">
        <v>123</v>
      </c>
      <c r="D8" s="212"/>
      <c r="E8" s="213"/>
      <c r="F8" s="214" t="s">
        <v>20</v>
      </c>
      <c r="G8" s="207"/>
      <c r="H8" s="207"/>
      <c r="I8" s="208"/>
    </row>
    <row r="9" spans="1:9" ht="18" customHeight="1">
      <c r="A9" s="215">
        <v>3</v>
      </c>
      <c r="B9" s="216"/>
      <c r="C9" s="217" t="s">
        <v>123</v>
      </c>
      <c r="D9" s="218"/>
      <c r="E9" s="219" t="s">
        <v>58</v>
      </c>
      <c r="F9" s="220" t="s">
        <v>138</v>
      </c>
      <c r="G9" s="221"/>
      <c r="H9" s="207"/>
      <c r="I9" s="208"/>
    </row>
    <row r="10" spans="1:9" ht="18" customHeight="1">
      <c r="A10" s="209">
        <v>4</v>
      </c>
      <c r="B10" s="222" t="s">
        <v>139</v>
      </c>
      <c r="C10" s="223" t="s">
        <v>58</v>
      </c>
      <c r="D10" s="212" t="s">
        <v>4</v>
      </c>
      <c r="E10" s="224"/>
      <c r="F10" s="225"/>
      <c r="G10" s="214" t="s">
        <v>20</v>
      </c>
      <c r="H10" s="207"/>
      <c r="I10" s="208"/>
    </row>
    <row r="11" spans="1:9" ht="18" customHeight="1">
      <c r="A11" s="215">
        <v>5</v>
      </c>
      <c r="B11" s="226" t="s">
        <v>140</v>
      </c>
      <c r="C11" s="227" t="s">
        <v>66</v>
      </c>
      <c r="D11" s="218" t="s">
        <v>25</v>
      </c>
      <c r="E11" s="206" t="s">
        <v>66</v>
      </c>
      <c r="F11" s="225"/>
      <c r="G11" s="220" t="s">
        <v>141</v>
      </c>
      <c r="H11" s="221"/>
      <c r="I11" s="208"/>
    </row>
    <row r="12" spans="1:9" ht="18" customHeight="1">
      <c r="A12" s="209">
        <v>6</v>
      </c>
      <c r="B12" s="210"/>
      <c r="C12" s="211" t="s">
        <v>123</v>
      </c>
      <c r="D12" s="212"/>
      <c r="E12" s="213"/>
      <c r="F12" s="228" t="s">
        <v>70</v>
      </c>
      <c r="G12" s="229"/>
      <c r="H12" s="221"/>
      <c r="I12" s="208"/>
    </row>
    <row r="13" spans="1:9" ht="18" customHeight="1">
      <c r="A13" s="230">
        <v>7</v>
      </c>
      <c r="B13" s="216"/>
      <c r="C13" s="217" t="s">
        <v>123</v>
      </c>
      <c r="D13" s="231"/>
      <c r="E13" s="219" t="s">
        <v>70</v>
      </c>
      <c r="F13" s="232" t="s">
        <v>142</v>
      </c>
      <c r="G13" s="225"/>
      <c r="H13" s="221"/>
      <c r="I13" s="208"/>
    </row>
    <row r="14" spans="1:8" ht="18" customHeight="1" thickBot="1">
      <c r="A14" s="233">
        <v>8</v>
      </c>
      <c r="B14" s="234" t="s">
        <v>143</v>
      </c>
      <c r="C14" s="235" t="s">
        <v>70</v>
      </c>
      <c r="D14" s="236" t="s">
        <v>61</v>
      </c>
      <c r="E14" s="224"/>
      <c r="F14" s="207"/>
      <c r="G14" s="225"/>
      <c r="H14" s="214" t="s">
        <v>20</v>
      </c>
    </row>
    <row r="15" spans="1:8" ht="14.25" customHeight="1" thickBot="1">
      <c r="A15" s="237"/>
      <c r="B15" s="238"/>
      <c r="C15" s="185"/>
      <c r="D15" s="185"/>
      <c r="E15" s="207"/>
      <c r="F15" s="207"/>
      <c r="G15" s="225"/>
      <c r="H15" s="239" t="s">
        <v>144</v>
      </c>
    </row>
    <row r="16" spans="1:9" ht="18" customHeight="1">
      <c r="A16" s="202">
        <v>9</v>
      </c>
      <c r="B16" s="203" t="s">
        <v>145</v>
      </c>
      <c r="C16" s="204" t="s">
        <v>65</v>
      </c>
      <c r="D16" s="205" t="s">
        <v>4</v>
      </c>
      <c r="E16" s="206" t="s">
        <v>65</v>
      </c>
      <c r="F16" s="207"/>
      <c r="G16" s="225"/>
      <c r="H16" s="229"/>
      <c r="I16" s="208"/>
    </row>
    <row r="17" spans="1:9" ht="18" customHeight="1">
      <c r="A17" s="209">
        <v>10</v>
      </c>
      <c r="B17" s="240"/>
      <c r="C17" s="241" t="s">
        <v>123</v>
      </c>
      <c r="D17" s="242"/>
      <c r="E17" s="213"/>
      <c r="F17" s="214" t="s">
        <v>65</v>
      </c>
      <c r="G17" s="225"/>
      <c r="H17" s="229"/>
      <c r="I17" s="208"/>
    </row>
    <row r="18" spans="1:9" ht="18" customHeight="1">
      <c r="A18" s="209">
        <v>11</v>
      </c>
      <c r="B18" s="243" t="s">
        <v>146</v>
      </c>
      <c r="C18" s="244" t="s">
        <v>83</v>
      </c>
      <c r="D18" s="245" t="s">
        <v>27</v>
      </c>
      <c r="E18" s="219" t="s">
        <v>62</v>
      </c>
      <c r="F18" s="220" t="s">
        <v>147</v>
      </c>
      <c r="G18" s="229"/>
      <c r="H18" s="229"/>
      <c r="I18" s="208"/>
    </row>
    <row r="19" spans="1:9" ht="18" customHeight="1">
      <c r="A19" s="209">
        <v>12</v>
      </c>
      <c r="B19" s="222" t="s">
        <v>148</v>
      </c>
      <c r="C19" s="223" t="s">
        <v>62</v>
      </c>
      <c r="D19" s="212" t="s">
        <v>27</v>
      </c>
      <c r="E19" s="224" t="s">
        <v>149</v>
      </c>
      <c r="F19" s="225"/>
      <c r="G19" s="228" t="s">
        <v>50</v>
      </c>
      <c r="H19" s="229"/>
      <c r="I19" s="208"/>
    </row>
    <row r="20" spans="1:9" ht="18" customHeight="1">
      <c r="A20" s="230">
        <v>13</v>
      </c>
      <c r="B20" s="226" t="s">
        <v>150</v>
      </c>
      <c r="C20" s="227" t="s">
        <v>117</v>
      </c>
      <c r="D20" s="231" t="s">
        <v>118</v>
      </c>
      <c r="E20" s="206" t="s">
        <v>117</v>
      </c>
      <c r="F20" s="225"/>
      <c r="G20" s="232" t="s">
        <v>151</v>
      </c>
      <c r="H20" s="225"/>
      <c r="I20" s="208"/>
    </row>
    <row r="21" spans="1:9" ht="18" customHeight="1">
      <c r="A21" s="246">
        <v>14</v>
      </c>
      <c r="B21" s="210"/>
      <c r="C21" s="211" t="s">
        <v>123</v>
      </c>
      <c r="D21" s="247"/>
      <c r="E21" s="213"/>
      <c r="F21" s="228" t="s">
        <v>50</v>
      </c>
      <c r="G21" s="221"/>
      <c r="H21" s="225"/>
      <c r="I21" s="208"/>
    </row>
    <row r="22" spans="1:9" ht="18" customHeight="1">
      <c r="A22" s="246">
        <v>15</v>
      </c>
      <c r="B22" s="216"/>
      <c r="C22" s="217" t="s">
        <v>123</v>
      </c>
      <c r="D22" s="231"/>
      <c r="E22" s="219" t="s">
        <v>50</v>
      </c>
      <c r="F22" s="232" t="s">
        <v>152</v>
      </c>
      <c r="G22" s="207"/>
      <c r="H22" s="225"/>
      <c r="I22" s="208"/>
    </row>
    <row r="23" spans="1:9" ht="18" customHeight="1" thickBot="1">
      <c r="A23" s="233">
        <v>16</v>
      </c>
      <c r="B23" s="234" t="s">
        <v>153</v>
      </c>
      <c r="C23" s="235" t="s">
        <v>50</v>
      </c>
      <c r="D23" s="236" t="s">
        <v>51</v>
      </c>
      <c r="E23" s="224"/>
      <c r="F23" s="207"/>
      <c r="G23" s="207"/>
      <c r="H23" s="225"/>
      <c r="I23" s="208"/>
    </row>
    <row r="24" spans="1:8" ht="16.5" customHeight="1" thickBot="1">
      <c r="A24" s="237"/>
      <c r="B24" s="238"/>
      <c r="C24" s="185"/>
      <c r="D24" s="185"/>
      <c r="E24" s="207"/>
      <c r="F24" s="207"/>
      <c r="G24" s="248"/>
      <c r="H24" s="249" t="s">
        <v>20</v>
      </c>
    </row>
    <row r="25" spans="1:8" ht="18" customHeight="1">
      <c r="A25" s="250">
        <v>17</v>
      </c>
      <c r="B25" s="251" t="s">
        <v>154</v>
      </c>
      <c r="C25" s="252" t="s">
        <v>56</v>
      </c>
      <c r="D25" s="253" t="s">
        <v>49</v>
      </c>
      <c r="E25" s="206" t="s">
        <v>56</v>
      </c>
      <c r="F25" s="207"/>
      <c r="G25" s="207"/>
      <c r="H25" s="254" t="s">
        <v>155</v>
      </c>
    </row>
    <row r="26" spans="1:8" ht="18" customHeight="1">
      <c r="A26" s="246">
        <v>18</v>
      </c>
      <c r="B26" s="240"/>
      <c r="C26" s="241" t="s">
        <v>123</v>
      </c>
      <c r="D26" s="255"/>
      <c r="E26" s="213"/>
      <c r="F26" s="214" t="s">
        <v>56</v>
      </c>
      <c r="G26" s="207"/>
      <c r="H26" s="225"/>
    </row>
    <row r="27" spans="1:8" ht="18" customHeight="1">
      <c r="A27" s="246">
        <v>19</v>
      </c>
      <c r="B27" s="243"/>
      <c r="C27" s="256" t="s">
        <v>123</v>
      </c>
      <c r="D27" s="257"/>
      <c r="E27" s="219" t="s">
        <v>71</v>
      </c>
      <c r="F27" s="220" t="s">
        <v>156</v>
      </c>
      <c r="G27" s="221"/>
      <c r="H27" s="225"/>
    </row>
    <row r="28" spans="1:8" ht="18" customHeight="1">
      <c r="A28" s="258">
        <v>20</v>
      </c>
      <c r="B28" s="259" t="s">
        <v>157</v>
      </c>
      <c r="C28" s="260" t="s">
        <v>71</v>
      </c>
      <c r="D28" s="261" t="s">
        <v>53</v>
      </c>
      <c r="E28" s="224"/>
      <c r="F28" s="225"/>
      <c r="G28" s="262" t="s">
        <v>60</v>
      </c>
      <c r="H28" s="225"/>
    </row>
    <row r="29" spans="1:8" ht="18" customHeight="1">
      <c r="A29" s="230">
        <v>21</v>
      </c>
      <c r="B29" s="226" t="s">
        <v>158</v>
      </c>
      <c r="C29" s="227" t="s">
        <v>44</v>
      </c>
      <c r="D29" s="231" t="s">
        <v>45</v>
      </c>
      <c r="E29" s="206" t="s">
        <v>44</v>
      </c>
      <c r="F29" s="225"/>
      <c r="G29" s="220" t="s">
        <v>159</v>
      </c>
      <c r="H29" s="229"/>
    </row>
    <row r="30" spans="1:8" ht="18" customHeight="1">
      <c r="A30" s="246">
        <v>22</v>
      </c>
      <c r="B30" s="210" t="s">
        <v>160</v>
      </c>
      <c r="C30" s="263" t="s">
        <v>24</v>
      </c>
      <c r="D30" s="247" t="s">
        <v>25</v>
      </c>
      <c r="E30" s="213" t="s">
        <v>161</v>
      </c>
      <c r="F30" s="228" t="s">
        <v>60</v>
      </c>
      <c r="G30" s="229"/>
      <c r="H30" s="229"/>
    </row>
    <row r="31" spans="1:8" ht="18" customHeight="1">
      <c r="A31" s="246">
        <v>23</v>
      </c>
      <c r="B31" s="216"/>
      <c r="C31" s="264" t="s">
        <v>123</v>
      </c>
      <c r="D31" s="231"/>
      <c r="E31" s="219" t="s">
        <v>60</v>
      </c>
      <c r="F31" s="232" t="s">
        <v>162</v>
      </c>
      <c r="G31" s="225"/>
      <c r="H31" s="229"/>
    </row>
    <row r="32" spans="1:8" ht="18" customHeight="1" thickBot="1">
      <c r="A32" s="233">
        <v>24</v>
      </c>
      <c r="B32" s="234" t="s">
        <v>163</v>
      </c>
      <c r="C32" s="235" t="s">
        <v>60</v>
      </c>
      <c r="D32" s="236" t="s">
        <v>61</v>
      </c>
      <c r="E32" s="224"/>
      <c r="F32" s="207"/>
      <c r="G32" s="225"/>
      <c r="H32" s="228" t="s">
        <v>43</v>
      </c>
    </row>
    <row r="33" spans="1:8" ht="15" customHeight="1" thickBot="1">
      <c r="A33" s="237" t="s">
        <v>164</v>
      </c>
      <c r="B33" s="238"/>
      <c r="C33" s="185"/>
      <c r="D33" s="185"/>
      <c r="E33" s="207"/>
      <c r="F33" s="207"/>
      <c r="G33" s="225"/>
      <c r="H33" s="265" t="s">
        <v>165</v>
      </c>
    </row>
    <row r="34" spans="1:8" ht="18" customHeight="1">
      <c r="A34" s="250">
        <v>25</v>
      </c>
      <c r="B34" s="251" t="s">
        <v>166</v>
      </c>
      <c r="C34" s="252" t="s">
        <v>82</v>
      </c>
      <c r="D34" s="253" t="s">
        <v>4</v>
      </c>
      <c r="E34" s="206" t="s">
        <v>82</v>
      </c>
      <c r="F34" s="207"/>
      <c r="G34" s="225"/>
      <c r="H34" s="221"/>
    </row>
    <row r="35" spans="1:8" ht="18" customHeight="1">
      <c r="A35" s="246">
        <v>26</v>
      </c>
      <c r="B35" s="240"/>
      <c r="C35" s="266" t="s">
        <v>123</v>
      </c>
      <c r="D35" s="255"/>
      <c r="E35" s="213"/>
      <c r="F35" s="214" t="s">
        <v>82</v>
      </c>
      <c r="G35" s="225"/>
      <c r="H35" s="221"/>
    </row>
    <row r="36" spans="1:8" ht="18" customHeight="1">
      <c r="A36" s="246">
        <v>27</v>
      </c>
      <c r="B36" s="243"/>
      <c r="C36" s="244" t="s">
        <v>123</v>
      </c>
      <c r="D36" s="257"/>
      <c r="E36" s="219" t="s">
        <v>22</v>
      </c>
      <c r="F36" s="220" t="s">
        <v>167</v>
      </c>
      <c r="G36" s="229"/>
      <c r="H36" s="221"/>
    </row>
    <row r="37" spans="1:8" ht="18" customHeight="1">
      <c r="A37" s="258">
        <v>28</v>
      </c>
      <c r="B37" s="259" t="s">
        <v>168</v>
      </c>
      <c r="C37" s="260" t="s">
        <v>22</v>
      </c>
      <c r="D37" s="261" t="s">
        <v>23</v>
      </c>
      <c r="E37" s="224"/>
      <c r="F37" s="225"/>
      <c r="G37" s="228" t="s">
        <v>43</v>
      </c>
      <c r="H37" s="221"/>
    </row>
    <row r="38" spans="1:8" ht="18" customHeight="1">
      <c r="A38" s="230">
        <v>29</v>
      </c>
      <c r="B38" s="226" t="s">
        <v>169</v>
      </c>
      <c r="C38" s="181" t="s">
        <v>52</v>
      </c>
      <c r="D38" s="181" t="s">
        <v>53</v>
      </c>
      <c r="E38" s="206" t="s">
        <v>52</v>
      </c>
      <c r="F38" s="225"/>
      <c r="G38" s="232" t="s">
        <v>170</v>
      </c>
      <c r="H38" s="207"/>
    </row>
    <row r="39" spans="1:8" ht="18" customHeight="1">
      <c r="A39" s="246">
        <v>30</v>
      </c>
      <c r="B39" s="210"/>
      <c r="C39" s="223" t="s">
        <v>123</v>
      </c>
      <c r="D39" s="247"/>
      <c r="E39" s="213"/>
      <c r="F39" s="228" t="s">
        <v>43</v>
      </c>
      <c r="G39" s="221"/>
      <c r="H39" s="207"/>
    </row>
    <row r="40" spans="1:8" ht="18" customHeight="1">
      <c r="A40" s="246">
        <v>31</v>
      </c>
      <c r="B40" s="216"/>
      <c r="C40" s="264" t="s">
        <v>123</v>
      </c>
      <c r="D40" s="231"/>
      <c r="E40" s="219" t="s">
        <v>43</v>
      </c>
      <c r="F40" s="232" t="s">
        <v>171</v>
      </c>
      <c r="G40" s="207"/>
      <c r="H40" s="207"/>
    </row>
    <row r="41" spans="1:8" ht="18" customHeight="1" thickBot="1">
      <c r="A41" s="233">
        <v>32</v>
      </c>
      <c r="B41" s="234" t="s">
        <v>172</v>
      </c>
      <c r="C41" s="235" t="s">
        <v>43</v>
      </c>
      <c r="D41" s="236" t="s">
        <v>21</v>
      </c>
      <c r="E41" s="224"/>
      <c r="F41" s="207"/>
      <c r="G41" s="207"/>
      <c r="H41" s="207"/>
    </row>
    <row r="43" spans="1:3" ht="12.75">
      <c r="A43" s="181" t="s">
        <v>173</v>
      </c>
      <c r="C43" s="188" t="s">
        <v>174</v>
      </c>
    </row>
  </sheetData>
  <sheetProtection selectLockedCells="1" selectUnlockedCells="1"/>
  <printOptions/>
  <pageMargins left="0.44" right="0.3" top="0.66" bottom="0.3" header="0.37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5">
    <pageSetUpPr fitToPage="1"/>
  </sheetPr>
  <dimension ref="A1:I25"/>
  <sheetViews>
    <sheetView workbookViewId="0" topLeftCell="A4">
      <selection activeCell="A4" sqref="A4"/>
    </sheetView>
  </sheetViews>
  <sheetFormatPr defaultColWidth="9.140625" defaultRowHeight="12.75"/>
  <cols>
    <col min="1" max="1" width="4.140625" style="181" customWidth="1"/>
    <col min="2" max="2" width="5.57421875" style="181" customWidth="1"/>
    <col min="3" max="3" width="20.8515625" style="181" customWidth="1"/>
    <col min="4" max="4" width="9.140625" style="181" customWidth="1"/>
    <col min="5" max="5" width="14.140625" style="181" customWidth="1"/>
    <col min="6" max="7" width="13.28125" style="181" customWidth="1"/>
    <col min="8" max="8" width="13.7109375" style="181" customWidth="1"/>
    <col min="9" max="9" width="8.57421875" style="181" customWidth="1"/>
    <col min="10" max="16384" width="9.140625" style="181" customWidth="1"/>
  </cols>
  <sheetData>
    <row r="1" spans="5:8" ht="18.75" customHeight="1" thickTop="1">
      <c r="E1" s="182" t="s">
        <v>125</v>
      </c>
      <c r="F1" s="183" t="s">
        <v>126</v>
      </c>
      <c r="G1" s="183"/>
      <c r="H1" s="184"/>
    </row>
    <row r="2" spans="1:9" ht="18.75" customHeight="1">
      <c r="A2" s="185"/>
      <c r="B2" s="186"/>
      <c r="C2" s="186"/>
      <c r="D2" s="186"/>
      <c r="E2" s="187" t="s">
        <v>127</v>
      </c>
      <c r="F2" s="188" t="s">
        <v>4</v>
      </c>
      <c r="G2" s="185"/>
      <c r="H2" s="189"/>
      <c r="I2" s="190"/>
    </row>
    <row r="3" spans="1:9" ht="19.5" customHeight="1">
      <c r="A3" s="185"/>
      <c r="B3" s="186"/>
      <c r="C3" s="186"/>
      <c r="D3" s="186"/>
      <c r="E3" s="187" t="s">
        <v>128</v>
      </c>
      <c r="F3" s="191" t="s">
        <v>175</v>
      </c>
      <c r="G3" s="192"/>
      <c r="H3" s="193"/>
      <c r="I3" s="190"/>
    </row>
    <row r="4" spans="1:9" ht="18.75" customHeight="1" thickBot="1">
      <c r="A4" s="185"/>
      <c r="B4" s="186"/>
      <c r="C4" s="186"/>
      <c r="D4" s="186"/>
      <c r="E4" s="194" t="s">
        <v>130</v>
      </c>
      <c r="F4" s="195" t="s">
        <v>131</v>
      </c>
      <c r="G4" s="196" t="s">
        <v>132</v>
      </c>
      <c r="H4" s="197"/>
      <c r="I4" s="190"/>
    </row>
    <row r="5" spans="1:9" ht="10.5" customHeight="1" thickTop="1">
      <c r="A5" s="198"/>
      <c r="B5" s="198"/>
      <c r="C5" s="198"/>
      <c r="D5" s="198"/>
      <c r="E5" s="185"/>
      <c r="F5" s="185"/>
      <c r="G5" s="185"/>
      <c r="H5" s="185"/>
      <c r="I5" s="190"/>
    </row>
    <row r="6" spans="1:9" ht="13.5" customHeight="1" thickBot="1">
      <c r="A6" s="199" t="s">
        <v>133</v>
      </c>
      <c r="B6" s="200" t="s">
        <v>134</v>
      </c>
      <c r="C6" s="201" t="s">
        <v>135</v>
      </c>
      <c r="D6" s="200" t="s">
        <v>136</v>
      </c>
      <c r="I6" s="190"/>
    </row>
    <row r="7" spans="1:9" ht="18" customHeight="1">
      <c r="A7" s="202">
        <v>1</v>
      </c>
      <c r="B7" s="203" t="s">
        <v>137</v>
      </c>
      <c r="C7" s="204" t="s">
        <v>56</v>
      </c>
      <c r="D7" s="205" t="s">
        <v>49</v>
      </c>
      <c r="E7" s="206" t="s">
        <v>56</v>
      </c>
      <c r="F7" s="207"/>
      <c r="G7" s="207"/>
      <c r="H7" s="207"/>
      <c r="I7" s="208"/>
    </row>
    <row r="8" spans="1:9" ht="18" customHeight="1">
      <c r="A8" s="209">
        <v>2</v>
      </c>
      <c r="B8" s="210"/>
      <c r="C8" s="263" t="s">
        <v>123</v>
      </c>
      <c r="D8" s="212"/>
      <c r="E8" s="213"/>
      <c r="F8" s="214" t="s">
        <v>56</v>
      </c>
      <c r="G8" s="207"/>
      <c r="H8" s="207"/>
      <c r="I8" s="208"/>
    </row>
    <row r="9" spans="1:9" ht="18" customHeight="1">
      <c r="A9" s="215">
        <v>3</v>
      </c>
      <c r="B9" s="216" t="s">
        <v>168</v>
      </c>
      <c r="C9" s="227" t="s">
        <v>96</v>
      </c>
      <c r="D9" s="218" t="s">
        <v>97</v>
      </c>
      <c r="E9" s="219" t="s">
        <v>92</v>
      </c>
      <c r="F9" s="220" t="s">
        <v>176</v>
      </c>
      <c r="G9" s="221"/>
      <c r="H9" s="207"/>
      <c r="I9" s="208"/>
    </row>
    <row r="10" spans="1:9" ht="18" customHeight="1">
      <c r="A10" s="209">
        <v>4</v>
      </c>
      <c r="B10" s="222" t="s">
        <v>158</v>
      </c>
      <c r="C10" s="223" t="s">
        <v>92</v>
      </c>
      <c r="D10" s="212" t="s">
        <v>23</v>
      </c>
      <c r="E10" s="224" t="s">
        <v>177</v>
      </c>
      <c r="F10" s="225"/>
      <c r="G10" s="214" t="s">
        <v>62</v>
      </c>
      <c r="H10" s="207"/>
      <c r="I10" s="208"/>
    </row>
    <row r="11" spans="1:9" ht="18" customHeight="1">
      <c r="A11" s="215">
        <v>5</v>
      </c>
      <c r="B11" s="226" t="s">
        <v>143</v>
      </c>
      <c r="C11" s="227" t="s">
        <v>72</v>
      </c>
      <c r="D11" s="218" t="s">
        <v>27</v>
      </c>
      <c r="E11" s="206" t="s">
        <v>72</v>
      </c>
      <c r="F11" s="225"/>
      <c r="G11" s="220" t="s">
        <v>178</v>
      </c>
      <c r="H11" s="221"/>
      <c r="I11" s="208"/>
    </row>
    <row r="12" spans="1:9" ht="18" customHeight="1">
      <c r="A12" s="209">
        <v>6</v>
      </c>
      <c r="B12" s="210" t="s">
        <v>150</v>
      </c>
      <c r="C12" s="263" t="s">
        <v>63</v>
      </c>
      <c r="D12" s="212" t="s">
        <v>49</v>
      </c>
      <c r="E12" s="213" t="s">
        <v>179</v>
      </c>
      <c r="F12" s="228" t="s">
        <v>62</v>
      </c>
      <c r="G12" s="229"/>
      <c r="H12" s="221"/>
      <c r="I12" s="208"/>
    </row>
    <row r="13" spans="1:9" ht="18" customHeight="1">
      <c r="A13" s="230">
        <v>7</v>
      </c>
      <c r="B13" s="216" t="s">
        <v>146</v>
      </c>
      <c r="C13" s="227" t="s">
        <v>73</v>
      </c>
      <c r="D13" s="231" t="s">
        <v>49</v>
      </c>
      <c r="E13" s="219" t="s">
        <v>62</v>
      </c>
      <c r="F13" s="232" t="s">
        <v>180</v>
      </c>
      <c r="G13" s="225"/>
      <c r="H13" s="221"/>
      <c r="I13" s="208"/>
    </row>
    <row r="14" spans="1:8" ht="18" customHeight="1" thickBot="1">
      <c r="A14" s="233">
        <v>8</v>
      </c>
      <c r="B14" s="234" t="s">
        <v>154</v>
      </c>
      <c r="C14" s="235" t="s">
        <v>62</v>
      </c>
      <c r="D14" s="236" t="s">
        <v>27</v>
      </c>
      <c r="E14" s="224" t="s">
        <v>181</v>
      </c>
      <c r="F14" s="207"/>
      <c r="G14" s="225"/>
      <c r="H14" s="214" t="s">
        <v>60</v>
      </c>
    </row>
    <row r="15" spans="1:9" ht="14.25" customHeight="1" thickBot="1">
      <c r="A15" s="237"/>
      <c r="B15" s="238"/>
      <c r="C15" s="185"/>
      <c r="D15" s="185"/>
      <c r="E15" s="207"/>
      <c r="F15" s="207"/>
      <c r="G15" s="225"/>
      <c r="H15" s="267" t="s">
        <v>182</v>
      </c>
      <c r="I15" s="186"/>
    </row>
    <row r="16" spans="1:9" ht="18" customHeight="1">
      <c r="A16" s="202">
        <v>9</v>
      </c>
      <c r="B16" s="203" t="s">
        <v>153</v>
      </c>
      <c r="C16" s="204" t="s">
        <v>70</v>
      </c>
      <c r="D16" s="205" t="s">
        <v>61</v>
      </c>
      <c r="E16" s="206" t="s">
        <v>70</v>
      </c>
      <c r="F16" s="207"/>
      <c r="G16" s="225"/>
      <c r="H16" s="221"/>
      <c r="I16" s="208"/>
    </row>
    <row r="17" spans="1:9" ht="18" customHeight="1">
      <c r="A17" s="209">
        <v>10</v>
      </c>
      <c r="B17" s="240" t="s">
        <v>160</v>
      </c>
      <c r="C17" s="266" t="s">
        <v>24</v>
      </c>
      <c r="D17" s="242" t="s">
        <v>25</v>
      </c>
      <c r="E17" s="213" t="s">
        <v>183</v>
      </c>
      <c r="F17" s="214" t="s">
        <v>70</v>
      </c>
      <c r="G17" s="225"/>
      <c r="H17" s="221"/>
      <c r="I17" s="208"/>
    </row>
    <row r="18" spans="1:9" ht="18" customHeight="1">
      <c r="A18" s="209">
        <v>11</v>
      </c>
      <c r="B18" s="243" t="s">
        <v>157</v>
      </c>
      <c r="C18" s="244" t="s">
        <v>26</v>
      </c>
      <c r="D18" s="245" t="s">
        <v>27</v>
      </c>
      <c r="E18" s="219" t="s">
        <v>26</v>
      </c>
      <c r="F18" s="220" t="s">
        <v>184</v>
      </c>
      <c r="G18" s="229"/>
      <c r="H18" s="221"/>
      <c r="I18" s="208"/>
    </row>
    <row r="19" spans="1:9" ht="18" customHeight="1">
      <c r="A19" s="209">
        <v>12</v>
      </c>
      <c r="B19" s="222" t="s">
        <v>163</v>
      </c>
      <c r="C19" s="223" t="s">
        <v>54</v>
      </c>
      <c r="D19" s="212" t="s">
        <v>47</v>
      </c>
      <c r="E19" s="224" t="s">
        <v>185</v>
      </c>
      <c r="F19" s="225"/>
      <c r="G19" s="228" t="s">
        <v>60</v>
      </c>
      <c r="H19" s="221"/>
      <c r="I19" s="208"/>
    </row>
    <row r="20" spans="1:9" ht="18" customHeight="1">
      <c r="A20" s="230">
        <v>13</v>
      </c>
      <c r="B20" s="226" t="s">
        <v>145</v>
      </c>
      <c r="C20" s="227" t="s">
        <v>22</v>
      </c>
      <c r="D20" s="231" t="s">
        <v>23</v>
      </c>
      <c r="E20" s="206" t="s">
        <v>22</v>
      </c>
      <c r="F20" s="225"/>
      <c r="G20" s="232" t="s">
        <v>186</v>
      </c>
      <c r="H20" s="207"/>
      <c r="I20" s="208"/>
    </row>
    <row r="21" spans="1:9" ht="18" customHeight="1">
      <c r="A21" s="246">
        <v>14</v>
      </c>
      <c r="B21" s="210" t="s">
        <v>139</v>
      </c>
      <c r="C21" s="223" t="s">
        <v>46</v>
      </c>
      <c r="D21" s="247" t="s">
        <v>47</v>
      </c>
      <c r="E21" s="213" t="s">
        <v>187</v>
      </c>
      <c r="F21" s="228" t="s">
        <v>60</v>
      </c>
      <c r="G21" s="221"/>
      <c r="H21" s="207"/>
      <c r="I21" s="208"/>
    </row>
    <row r="22" spans="1:9" ht="18" customHeight="1">
      <c r="A22" s="246">
        <v>15</v>
      </c>
      <c r="B22" s="216"/>
      <c r="C22" s="264" t="s">
        <v>123</v>
      </c>
      <c r="D22" s="231"/>
      <c r="E22" s="219" t="s">
        <v>60</v>
      </c>
      <c r="F22" s="232" t="s">
        <v>188</v>
      </c>
      <c r="G22" s="207"/>
      <c r="H22" s="207"/>
      <c r="I22" s="208"/>
    </row>
    <row r="23" spans="1:9" ht="18" customHeight="1" thickBot="1">
      <c r="A23" s="233">
        <v>16</v>
      </c>
      <c r="B23" s="234" t="s">
        <v>172</v>
      </c>
      <c r="C23" s="235" t="s">
        <v>60</v>
      </c>
      <c r="D23" s="236" t="s">
        <v>61</v>
      </c>
      <c r="E23" s="224"/>
      <c r="F23" s="207"/>
      <c r="G23" s="207"/>
      <c r="H23" s="207"/>
      <c r="I23" s="208"/>
    </row>
    <row r="25" spans="1:3" ht="12.75">
      <c r="A25" s="181" t="s">
        <v>173</v>
      </c>
      <c r="C25" s="188" t="s">
        <v>174</v>
      </c>
    </row>
  </sheetData>
  <sheetProtection selectLockedCells="1" selectUnlockedCells="1"/>
  <printOptions/>
  <pageMargins left="0.75" right="0.75" top="1" bottom="1" header="0.4921259845" footer="0.4921259845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>
    <pageSetUpPr fitToPage="1"/>
  </sheetPr>
  <dimension ref="A1:I25"/>
  <sheetViews>
    <sheetView workbookViewId="0" topLeftCell="A4">
      <selection activeCell="A4" sqref="A4"/>
    </sheetView>
  </sheetViews>
  <sheetFormatPr defaultColWidth="9.140625" defaultRowHeight="12.75"/>
  <cols>
    <col min="1" max="1" width="4.140625" style="181" customWidth="1"/>
    <col min="2" max="2" width="5.57421875" style="181" customWidth="1"/>
    <col min="3" max="3" width="20.8515625" style="181" customWidth="1"/>
    <col min="4" max="4" width="9.140625" style="181" customWidth="1"/>
    <col min="5" max="5" width="14.140625" style="181" customWidth="1"/>
    <col min="6" max="7" width="13.28125" style="181" customWidth="1"/>
    <col min="8" max="8" width="13.7109375" style="181" customWidth="1"/>
    <col min="9" max="9" width="8.57421875" style="181" customWidth="1"/>
    <col min="10" max="16384" width="9.140625" style="181" customWidth="1"/>
  </cols>
  <sheetData>
    <row r="1" spans="5:8" ht="18.75" customHeight="1" thickTop="1">
      <c r="E1" s="182" t="s">
        <v>125</v>
      </c>
      <c r="F1" s="183" t="s">
        <v>126</v>
      </c>
      <c r="G1" s="183"/>
      <c r="H1" s="184"/>
    </row>
    <row r="2" spans="1:9" ht="18.75" customHeight="1">
      <c r="A2" s="185"/>
      <c r="B2" s="186"/>
      <c r="C2" s="186"/>
      <c r="D2" s="186"/>
      <c r="E2" s="187" t="s">
        <v>127</v>
      </c>
      <c r="F2" s="188" t="s">
        <v>4</v>
      </c>
      <c r="G2" s="185"/>
      <c r="H2" s="189"/>
      <c r="I2" s="190"/>
    </row>
    <row r="3" spans="1:9" ht="19.5" customHeight="1">
      <c r="A3" s="185"/>
      <c r="B3" s="186"/>
      <c r="C3" s="186"/>
      <c r="D3" s="186"/>
      <c r="E3" s="187" t="s">
        <v>128</v>
      </c>
      <c r="F3" s="191" t="s">
        <v>189</v>
      </c>
      <c r="G3" s="192"/>
      <c r="H3" s="193"/>
      <c r="I3" s="190"/>
    </row>
    <row r="4" spans="1:9" ht="18.75" customHeight="1" thickBot="1">
      <c r="A4" s="185"/>
      <c r="B4" s="186"/>
      <c r="C4" s="186"/>
      <c r="D4" s="186"/>
      <c r="E4" s="194" t="s">
        <v>130</v>
      </c>
      <c r="F4" s="195" t="s">
        <v>131</v>
      </c>
      <c r="G4" s="196" t="s">
        <v>132</v>
      </c>
      <c r="H4" s="197"/>
      <c r="I4" s="190"/>
    </row>
    <row r="5" spans="1:9" ht="10.5" customHeight="1" thickTop="1">
      <c r="A5" s="198"/>
      <c r="B5" s="198"/>
      <c r="C5" s="198"/>
      <c r="D5" s="198"/>
      <c r="E5" s="185"/>
      <c r="F5" s="185"/>
      <c r="G5" s="185"/>
      <c r="H5" s="185"/>
      <c r="I5" s="190"/>
    </row>
    <row r="6" spans="1:9" ht="13.5" customHeight="1" thickBot="1">
      <c r="A6" s="199" t="s">
        <v>133</v>
      </c>
      <c r="B6" s="200" t="s">
        <v>134</v>
      </c>
      <c r="C6" s="201" t="s">
        <v>135</v>
      </c>
      <c r="D6" s="200" t="s">
        <v>136</v>
      </c>
      <c r="I6" s="190"/>
    </row>
    <row r="7" spans="1:9" ht="18" customHeight="1">
      <c r="A7" s="202">
        <v>1</v>
      </c>
      <c r="B7" s="203" t="s">
        <v>137</v>
      </c>
      <c r="C7" s="204" t="s">
        <v>99</v>
      </c>
      <c r="D7" s="205" t="s">
        <v>21</v>
      </c>
      <c r="E7" s="206" t="s">
        <v>99</v>
      </c>
      <c r="F7" s="207"/>
      <c r="G7" s="207"/>
      <c r="H7" s="207"/>
      <c r="I7" s="208"/>
    </row>
    <row r="8" spans="1:9" ht="18" customHeight="1">
      <c r="A8" s="209">
        <v>2</v>
      </c>
      <c r="B8" s="210"/>
      <c r="C8" s="211" t="s">
        <v>123</v>
      </c>
      <c r="D8" s="212"/>
      <c r="E8" s="213"/>
      <c r="F8" s="214" t="s">
        <v>99</v>
      </c>
      <c r="G8" s="207"/>
      <c r="H8" s="207"/>
      <c r="I8" s="208"/>
    </row>
    <row r="9" spans="1:9" ht="18" customHeight="1">
      <c r="A9" s="215">
        <v>3</v>
      </c>
      <c r="B9" s="216" t="s">
        <v>150</v>
      </c>
      <c r="C9" s="227" t="s">
        <v>104</v>
      </c>
      <c r="D9" s="218" t="s">
        <v>21</v>
      </c>
      <c r="E9" s="219" t="s">
        <v>106</v>
      </c>
      <c r="F9" s="220" t="s">
        <v>190</v>
      </c>
      <c r="G9" s="221"/>
      <c r="H9" s="207"/>
      <c r="I9" s="208"/>
    </row>
    <row r="10" spans="1:9" ht="18" customHeight="1">
      <c r="A10" s="209">
        <v>4</v>
      </c>
      <c r="B10" s="222" t="s">
        <v>153</v>
      </c>
      <c r="C10" s="223" t="s">
        <v>106</v>
      </c>
      <c r="D10" s="212" t="s">
        <v>21</v>
      </c>
      <c r="E10" s="224" t="s">
        <v>191</v>
      </c>
      <c r="F10" s="225"/>
      <c r="G10" s="214" t="s">
        <v>99</v>
      </c>
      <c r="H10" s="207"/>
      <c r="I10" s="208"/>
    </row>
    <row r="11" spans="1:9" ht="18" customHeight="1">
      <c r="A11" s="215">
        <v>5</v>
      </c>
      <c r="B11" s="226" t="s">
        <v>158</v>
      </c>
      <c r="C11" s="227" t="s">
        <v>107</v>
      </c>
      <c r="D11" s="218" t="s">
        <v>21</v>
      </c>
      <c r="E11" s="206" t="s">
        <v>107</v>
      </c>
      <c r="F11" s="225"/>
      <c r="G11" s="232" t="s">
        <v>192</v>
      </c>
      <c r="H11" s="186"/>
      <c r="I11" s="208"/>
    </row>
    <row r="12" spans="1:9" ht="18" customHeight="1">
      <c r="A12" s="209">
        <v>6</v>
      </c>
      <c r="B12" s="210" t="s">
        <v>157</v>
      </c>
      <c r="C12" s="263" t="s">
        <v>100</v>
      </c>
      <c r="D12" s="212" t="s">
        <v>21</v>
      </c>
      <c r="E12" s="213" t="s">
        <v>193</v>
      </c>
      <c r="F12" s="228" t="s">
        <v>102</v>
      </c>
      <c r="G12" s="221"/>
      <c r="H12" s="186"/>
      <c r="I12" s="208"/>
    </row>
    <row r="13" spans="1:9" ht="18" customHeight="1">
      <c r="A13" s="230">
        <v>7</v>
      </c>
      <c r="B13" s="216"/>
      <c r="C13" s="217" t="s">
        <v>123</v>
      </c>
      <c r="D13" s="231"/>
      <c r="E13" s="219" t="s">
        <v>102</v>
      </c>
      <c r="F13" s="232" t="s">
        <v>194</v>
      </c>
      <c r="G13" s="207"/>
      <c r="H13" s="186"/>
      <c r="I13" s="208"/>
    </row>
    <row r="14" spans="1:8" ht="18" customHeight="1" thickBot="1">
      <c r="A14" s="233">
        <v>8</v>
      </c>
      <c r="B14" s="234" t="s">
        <v>172</v>
      </c>
      <c r="C14" s="235" t="s">
        <v>102</v>
      </c>
      <c r="D14" s="236" t="s">
        <v>61</v>
      </c>
      <c r="E14" s="224"/>
      <c r="F14" s="207"/>
      <c r="G14" s="207"/>
      <c r="H14" s="186"/>
    </row>
    <row r="15" spans="1:8" ht="14.25" customHeight="1">
      <c r="A15" s="237"/>
      <c r="B15" s="238"/>
      <c r="C15" s="185"/>
      <c r="D15" s="185"/>
      <c r="E15" s="207"/>
      <c r="F15" s="207"/>
      <c r="G15" s="207"/>
      <c r="H15" s="186"/>
    </row>
    <row r="16" ht="18" customHeight="1">
      <c r="I16" s="208"/>
    </row>
    <row r="17" ht="18" customHeight="1">
      <c r="I17" s="208"/>
    </row>
    <row r="18" ht="18" customHeight="1">
      <c r="I18" s="208"/>
    </row>
    <row r="19" ht="18" customHeight="1">
      <c r="I19" s="208"/>
    </row>
    <row r="20" ht="18" customHeight="1">
      <c r="I20" s="208"/>
    </row>
    <row r="21" ht="18" customHeight="1">
      <c r="I21" s="208"/>
    </row>
    <row r="22" ht="18" customHeight="1">
      <c r="I22" s="208"/>
    </row>
    <row r="23" ht="18" customHeight="1">
      <c r="I23" s="208"/>
    </row>
    <row r="25" spans="1:3" ht="12.75">
      <c r="A25" s="181" t="s">
        <v>173</v>
      </c>
      <c r="C25" s="188" t="s">
        <v>174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7">
    <pageSetUpPr fitToPage="1"/>
  </sheetPr>
  <dimension ref="A1:I15"/>
  <sheetViews>
    <sheetView workbookViewId="0" topLeftCell="A7">
      <selection activeCell="A1" sqref="A1"/>
    </sheetView>
  </sheetViews>
  <sheetFormatPr defaultColWidth="9.140625" defaultRowHeight="12.75"/>
  <cols>
    <col min="1" max="1" width="4.140625" style="181" customWidth="1"/>
    <col min="2" max="2" width="5.57421875" style="181" customWidth="1"/>
    <col min="3" max="3" width="20.8515625" style="181" customWidth="1"/>
    <col min="4" max="4" width="9.140625" style="181" customWidth="1"/>
    <col min="5" max="5" width="14.140625" style="181" customWidth="1"/>
    <col min="6" max="7" width="13.28125" style="181" customWidth="1"/>
    <col min="8" max="8" width="13.7109375" style="181" customWidth="1"/>
    <col min="9" max="9" width="8.57421875" style="181" customWidth="1"/>
    <col min="10" max="16384" width="9.140625" style="181" customWidth="1"/>
  </cols>
  <sheetData>
    <row r="1" spans="5:8" ht="18.75" customHeight="1" thickTop="1">
      <c r="E1" s="182" t="s">
        <v>125</v>
      </c>
      <c r="F1" s="183" t="s">
        <v>126</v>
      </c>
      <c r="G1" s="183"/>
      <c r="H1" s="184"/>
    </row>
    <row r="2" spans="1:9" ht="18.75" customHeight="1">
      <c r="A2" s="185"/>
      <c r="B2" s="186"/>
      <c r="C2" s="186"/>
      <c r="D2" s="186"/>
      <c r="E2" s="187" t="s">
        <v>127</v>
      </c>
      <c r="F2" s="188" t="s">
        <v>4</v>
      </c>
      <c r="G2" s="185"/>
      <c r="H2" s="189"/>
      <c r="I2" s="190"/>
    </row>
    <row r="3" spans="1:9" ht="19.5" customHeight="1">
      <c r="A3" s="185"/>
      <c r="B3" s="186"/>
      <c r="C3" s="186"/>
      <c r="D3" s="186"/>
      <c r="E3" s="187" t="s">
        <v>128</v>
      </c>
      <c r="F3" s="191" t="s">
        <v>195</v>
      </c>
      <c r="G3" s="192"/>
      <c r="H3" s="193"/>
      <c r="I3" s="190"/>
    </row>
    <row r="4" spans="1:9" ht="18.75" customHeight="1" thickBot="1">
      <c r="A4" s="185"/>
      <c r="B4" s="186"/>
      <c r="C4" s="186"/>
      <c r="D4" s="186"/>
      <c r="E4" s="194" t="s">
        <v>130</v>
      </c>
      <c r="F4" s="195" t="s">
        <v>131</v>
      </c>
      <c r="G4" s="196" t="s">
        <v>132</v>
      </c>
      <c r="H4" s="197"/>
      <c r="I4" s="190"/>
    </row>
    <row r="5" spans="1:9" ht="10.5" customHeight="1" thickTop="1">
      <c r="A5" s="198"/>
      <c r="B5" s="198"/>
      <c r="C5" s="198"/>
      <c r="D5" s="198"/>
      <c r="E5" s="185"/>
      <c r="F5" s="185"/>
      <c r="G5" s="185"/>
      <c r="H5" s="185"/>
      <c r="I5" s="190"/>
    </row>
    <row r="6" spans="1:9" ht="13.5" customHeight="1" thickBot="1">
      <c r="A6" s="199" t="s">
        <v>133</v>
      </c>
      <c r="B6" s="200" t="s">
        <v>134</v>
      </c>
      <c r="C6" s="201" t="s">
        <v>135</v>
      </c>
      <c r="D6" s="200" t="s">
        <v>136</v>
      </c>
      <c r="I6" s="190"/>
    </row>
    <row r="7" spans="1:9" ht="18" customHeight="1">
      <c r="A7" s="202">
        <v>1</v>
      </c>
      <c r="B7" s="203" t="s">
        <v>137</v>
      </c>
      <c r="C7" s="204" t="s">
        <v>107</v>
      </c>
      <c r="D7" s="205" t="s">
        <v>21</v>
      </c>
      <c r="E7" s="206" t="s">
        <v>107</v>
      </c>
      <c r="F7" s="207"/>
      <c r="G7" s="207"/>
      <c r="H7" s="207"/>
      <c r="I7" s="208"/>
    </row>
    <row r="8" spans="1:9" ht="18" customHeight="1">
      <c r="A8" s="209">
        <v>2</v>
      </c>
      <c r="B8" s="210"/>
      <c r="C8" s="211" t="s">
        <v>196</v>
      </c>
      <c r="D8" s="212"/>
      <c r="E8" s="213"/>
      <c r="F8" s="214" t="s">
        <v>107</v>
      </c>
      <c r="G8" s="207"/>
      <c r="H8" s="207"/>
      <c r="I8" s="208"/>
    </row>
    <row r="9" spans="1:9" ht="18" customHeight="1">
      <c r="A9" s="215">
        <v>3</v>
      </c>
      <c r="B9" s="216" t="s">
        <v>150</v>
      </c>
      <c r="C9" s="227" t="s">
        <v>108</v>
      </c>
      <c r="D9" s="218" t="s">
        <v>45</v>
      </c>
      <c r="E9" s="219" t="s">
        <v>108</v>
      </c>
      <c r="F9" s="220" t="s">
        <v>197</v>
      </c>
      <c r="G9" s="221"/>
      <c r="H9" s="207"/>
      <c r="I9" s="208"/>
    </row>
    <row r="10" spans="1:9" ht="18" customHeight="1">
      <c r="A10" s="209">
        <v>4</v>
      </c>
      <c r="B10" s="222" t="s">
        <v>158</v>
      </c>
      <c r="C10" s="223" t="s">
        <v>101</v>
      </c>
      <c r="D10" s="212" t="s">
        <v>45</v>
      </c>
      <c r="E10" s="224" t="s">
        <v>198</v>
      </c>
      <c r="F10" s="225"/>
      <c r="G10" s="214" t="s">
        <v>107</v>
      </c>
      <c r="H10" s="207"/>
      <c r="I10" s="208"/>
    </row>
    <row r="11" spans="1:9" ht="18" customHeight="1">
      <c r="A11" s="215">
        <v>5</v>
      </c>
      <c r="B11" s="226" t="s">
        <v>153</v>
      </c>
      <c r="C11" s="227" t="s">
        <v>104</v>
      </c>
      <c r="D11" s="218" t="s">
        <v>21</v>
      </c>
      <c r="E11" s="206" t="s">
        <v>104</v>
      </c>
      <c r="F11" s="225"/>
      <c r="G11" s="232" t="s">
        <v>199</v>
      </c>
      <c r="H11" s="207"/>
      <c r="I11" s="208"/>
    </row>
    <row r="12" spans="1:9" ht="18" customHeight="1">
      <c r="A12" s="209">
        <v>6</v>
      </c>
      <c r="B12" s="210" t="s">
        <v>157</v>
      </c>
      <c r="C12" s="263" t="s">
        <v>105</v>
      </c>
      <c r="D12" s="212" t="s">
        <v>45</v>
      </c>
      <c r="E12" s="213" t="s">
        <v>200</v>
      </c>
      <c r="F12" s="228" t="s">
        <v>100</v>
      </c>
      <c r="G12" s="221"/>
      <c r="H12" s="207"/>
      <c r="I12" s="208"/>
    </row>
    <row r="13" spans="1:9" ht="18" customHeight="1">
      <c r="A13" s="230">
        <v>7</v>
      </c>
      <c r="B13" s="216"/>
      <c r="C13" s="217" t="s">
        <v>196</v>
      </c>
      <c r="D13" s="231"/>
      <c r="E13" s="219" t="s">
        <v>100</v>
      </c>
      <c r="F13" s="232" t="s">
        <v>156</v>
      </c>
      <c r="G13" s="207"/>
      <c r="H13" s="207"/>
      <c r="I13" s="208"/>
    </row>
    <row r="14" spans="1:8" ht="18" customHeight="1" thickBot="1">
      <c r="A14" s="233">
        <v>8</v>
      </c>
      <c r="B14" s="234" t="s">
        <v>172</v>
      </c>
      <c r="C14" s="235" t="s">
        <v>100</v>
      </c>
      <c r="D14" s="236" t="s">
        <v>21</v>
      </c>
      <c r="E14" s="224"/>
      <c r="F14" s="207"/>
      <c r="G14" s="207"/>
      <c r="H14" s="268"/>
    </row>
    <row r="15" spans="1:3" ht="12.75">
      <c r="A15" s="181" t="s">
        <v>173</v>
      </c>
      <c r="C15" s="188" t="s">
        <v>174</v>
      </c>
    </row>
  </sheetData>
  <sheetProtection selectLockedCells="1" selectUnlockedCells="1"/>
  <printOptions/>
  <pageMargins left="0.75" right="0.75" top="1" bottom="1" header="0.4921259845" footer="0.4921259845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8">
    <pageSetUpPr fitToPage="1"/>
  </sheetPr>
  <dimension ref="A1:I43"/>
  <sheetViews>
    <sheetView workbookViewId="0" topLeftCell="A1">
      <selection activeCell="C1" sqref="C1"/>
    </sheetView>
  </sheetViews>
  <sheetFormatPr defaultColWidth="9.140625" defaultRowHeight="12.75"/>
  <cols>
    <col min="1" max="1" width="4.140625" style="269" customWidth="1"/>
    <col min="2" max="2" width="5.57421875" style="269" customWidth="1"/>
    <col min="3" max="3" width="20.8515625" style="269" customWidth="1"/>
    <col min="4" max="4" width="9.140625" style="269" customWidth="1"/>
    <col min="5" max="5" width="14.140625" style="269" customWidth="1"/>
    <col min="6" max="7" width="13.28125" style="269" customWidth="1"/>
    <col min="8" max="8" width="13.7109375" style="269" customWidth="1"/>
    <col min="9" max="9" width="8.57421875" style="269" customWidth="1"/>
    <col min="10" max="16384" width="9.140625" style="269" customWidth="1"/>
  </cols>
  <sheetData>
    <row r="1" spans="5:8" ht="18.75" customHeight="1" thickTop="1">
      <c r="E1" s="270" t="s">
        <v>125</v>
      </c>
      <c r="F1" s="271" t="s">
        <v>126</v>
      </c>
      <c r="G1" s="271"/>
      <c r="H1" s="272"/>
    </row>
    <row r="2" spans="1:9" ht="18.75" customHeight="1">
      <c r="A2" s="273"/>
      <c r="B2" s="274"/>
      <c r="C2" s="274"/>
      <c r="D2" s="274"/>
      <c r="E2" s="275" t="s">
        <v>127</v>
      </c>
      <c r="F2" s="276" t="s">
        <v>4</v>
      </c>
      <c r="G2" s="273"/>
      <c r="H2" s="277"/>
      <c r="I2" s="278"/>
    </row>
    <row r="3" spans="1:9" ht="19.5" customHeight="1">
      <c r="A3" s="273"/>
      <c r="B3" s="274"/>
      <c r="C3" s="274"/>
      <c r="D3" s="274"/>
      <c r="E3" s="275" t="s">
        <v>128</v>
      </c>
      <c r="F3" s="279" t="s">
        <v>201</v>
      </c>
      <c r="G3" s="280"/>
      <c r="H3" s="281"/>
      <c r="I3" s="278"/>
    </row>
    <row r="4" spans="1:9" ht="18.75" customHeight="1" thickBot="1">
      <c r="A4" s="273"/>
      <c r="B4" s="274"/>
      <c r="C4" s="274"/>
      <c r="D4" s="274"/>
      <c r="E4" s="282" t="s">
        <v>130</v>
      </c>
      <c r="F4" s="283" t="s">
        <v>202</v>
      </c>
      <c r="G4" s="284" t="s">
        <v>132</v>
      </c>
      <c r="H4" s="285"/>
      <c r="I4" s="278"/>
    </row>
    <row r="5" spans="1:9" ht="23.25" customHeight="1" thickTop="1">
      <c r="A5" s="286"/>
      <c r="B5" s="286"/>
      <c r="C5" s="287" t="s">
        <v>203</v>
      </c>
      <c r="D5" s="286"/>
      <c r="F5" s="276" t="s">
        <v>204</v>
      </c>
      <c r="G5" s="273"/>
      <c r="H5" s="273"/>
      <c r="I5" s="278"/>
    </row>
    <row r="6" spans="1:9" ht="12" customHeight="1" thickBot="1">
      <c r="A6" s="288" t="s">
        <v>133</v>
      </c>
      <c r="B6" s="289" t="s">
        <v>134</v>
      </c>
      <c r="C6" s="290" t="s">
        <v>205</v>
      </c>
      <c r="D6" s="289" t="s">
        <v>136</v>
      </c>
      <c r="F6" s="273" t="s">
        <v>206</v>
      </c>
      <c r="I6" s="278"/>
    </row>
    <row r="7" spans="1:9" ht="18" customHeight="1">
      <c r="A7" s="291">
        <v>1</v>
      </c>
      <c r="B7" s="292"/>
      <c r="C7" s="293" t="s">
        <v>21</v>
      </c>
      <c r="D7" s="294"/>
      <c r="E7" s="295" t="s">
        <v>21</v>
      </c>
      <c r="F7" s="296"/>
      <c r="G7" s="296"/>
      <c r="H7" s="296"/>
      <c r="I7" s="297"/>
    </row>
    <row r="8" spans="1:9" ht="18" customHeight="1">
      <c r="A8" s="298">
        <v>2</v>
      </c>
      <c r="B8" s="299"/>
      <c r="C8" s="300" t="s">
        <v>123</v>
      </c>
      <c r="D8" s="301"/>
      <c r="E8" s="302"/>
      <c r="F8" s="303" t="s">
        <v>21</v>
      </c>
      <c r="G8" s="296"/>
      <c r="H8" s="296"/>
      <c r="I8" s="297"/>
    </row>
    <row r="9" spans="1:9" ht="18" customHeight="1">
      <c r="A9" s="304">
        <v>3</v>
      </c>
      <c r="B9" s="305"/>
      <c r="C9" s="306" t="s">
        <v>123</v>
      </c>
      <c r="D9" s="307"/>
      <c r="E9" s="308" t="s">
        <v>207</v>
      </c>
      <c r="F9" s="309" t="s">
        <v>208</v>
      </c>
      <c r="G9" s="310"/>
      <c r="H9" s="296"/>
      <c r="I9" s="297"/>
    </row>
    <row r="10" spans="1:9" ht="18" customHeight="1">
      <c r="A10" s="298">
        <v>4</v>
      </c>
      <c r="B10" s="311"/>
      <c r="C10" s="312" t="s">
        <v>207</v>
      </c>
      <c r="D10" s="313"/>
      <c r="E10" s="314"/>
      <c r="F10" s="315"/>
      <c r="G10" s="303" t="s">
        <v>21</v>
      </c>
      <c r="H10" s="296"/>
      <c r="I10" s="297"/>
    </row>
    <row r="11" spans="1:9" ht="18" customHeight="1">
      <c r="A11" s="304">
        <v>5</v>
      </c>
      <c r="B11" s="316"/>
      <c r="C11" s="317" t="s">
        <v>209</v>
      </c>
      <c r="D11" s="318"/>
      <c r="E11" s="295"/>
      <c r="F11" s="315"/>
      <c r="G11" s="309" t="s">
        <v>210</v>
      </c>
      <c r="H11" s="310"/>
      <c r="I11" s="297"/>
    </row>
    <row r="12" spans="1:9" ht="18" customHeight="1">
      <c r="A12" s="298">
        <v>6</v>
      </c>
      <c r="B12" s="299"/>
      <c r="C12" s="319" t="s">
        <v>123</v>
      </c>
      <c r="D12" s="320"/>
      <c r="E12" s="302"/>
      <c r="F12" s="321" t="s">
        <v>27</v>
      </c>
      <c r="G12" s="322"/>
      <c r="H12" s="310"/>
      <c r="I12" s="297"/>
    </row>
    <row r="13" spans="1:9" ht="18" customHeight="1">
      <c r="A13" s="323">
        <v>7</v>
      </c>
      <c r="B13" s="305"/>
      <c r="C13" s="324" t="s">
        <v>123</v>
      </c>
      <c r="D13" s="318"/>
      <c r="E13" s="308" t="s">
        <v>27</v>
      </c>
      <c r="F13" s="325" t="s">
        <v>210</v>
      </c>
      <c r="G13" s="315"/>
      <c r="H13" s="310"/>
      <c r="I13" s="297"/>
    </row>
    <row r="14" spans="1:8" ht="18" customHeight="1" thickBot="1">
      <c r="A14" s="326">
        <v>8</v>
      </c>
      <c r="B14" s="327"/>
      <c r="C14" s="328" t="s">
        <v>27</v>
      </c>
      <c r="D14" s="329"/>
      <c r="E14" s="314"/>
      <c r="F14" s="296"/>
      <c r="G14" s="315"/>
      <c r="H14" s="303" t="s">
        <v>21</v>
      </c>
    </row>
    <row r="15" spans="1:8" ht="15" customHeight="1" thickBot="1">
      <c r="A15" s="330"/>
      <c r="B15" s="331"/>
      <c r="C15" s="332"/>
      <c r="D15" s="273"/>
      <c r="E15" s="296"/>
      <c r="F15" s="296"/>
      <c r="G15" s="315"/>
      <c r="H15" s="333"/>
    </row>
    <row r="16" spans="1:9" ht="18" customHeight="1">
      <c r="A16" s="291">
        <v>9</v>
      </c>
      <c r="B16" s="292"/>
      <c r="C16" s="334" t="s">
        <v>4</v>
      </c>
      <c r="D16" s="335"/>
      <c r="E16" s="295" t="s">
        <v>4</v>
      </c>
      <c r="F16" s="296"/>
      <c r="G16" s="315"/>
      <c r="H16" s="310"/>
      <c r="I16" s="297"/>
    </row>
    <row r="17" spans="1:9" ht="18" customHeight="1">
      <c r="A17" s="298">
        <v>10</v>
      </c>
      <c r="B17" s="336"/>
      <c r="C17" s="300" t="s">
        <v>123</v>
      </c>
      <c r="D17" s="337"/>
      <c r="E17" s="302"/>
      <c r="F17" s="303" t="s">
        <v>4</v>
      </c>
      <c r="G17" s="315"/>
      <c r="H17" s="310"/>
      <c r="I17" s="297"/>
    </row>
    <row r="18" spans="1:9" ht="18" customHeight="1">
      <c r="A18" s="298">
        <v>11</v>
      </c>
      <c r="B18" s="338"/>
      <c r="C18" s="339" t="s">
        <v>118</v>
      </c>
      <c r="D18" s="340"/>
      <c r="E18" s="308" t="s">
        <v>53</v>
      </c>
      <c r="F18" s="309" t="s">
        <v>211</v>
      </c>
      <c r="G18" s="322"/>
      <c r="H18" s="310"/>
      <c r="I18" s="297"/>
    </row>
    <row r="19" spans="1:9" ht="18" customHeight="1">
      <c r="A19" s="298">
        <v>12</v>
      </c>
      <c r="B19" s="311"/>
      <c r="C19" s="317" t="s">
        <v>53</v>
      </c>
      <c r="D19" s="341"/>
      <c r="E19" s="314" t="s">
        <v>212</v>
      </c>
      <c r="F19" s="315"/>
      <c r="G19" s="321" t="s">
        <v>213</v>
      </c>
      <c r="H19" s="310"/>
      <c r="I19" s="297"/>
    </row>
    <row r="20" spans="1:9" ht="18" customHeight="1">
      <c r="A20" s="323">
        <v>13</v>
      </c>
      <c r="B20" s="316"/>
      <c r="C20" s="317" t="s">
        <v>214</v>
      </c>
      <c r="D20" s="318"/>
      <c r="E20" s="295" t="s">
        <v>214</v>
      </c>
      <c r="F20" s="315"/>
      <c r="G20" s="325" t="s">
        <v>212</v>
      </c>
      <c r="H20" s="296"/>
      <c r="I20" s="297"/>
    </row>
    <row r="21" spans="1:9" ht="18" customHeight="1">
      <c r="A21" s="342">
        <v>14</v>
      </c>
      <c r="B21" s="299"/>
      <c r="C21" s="319" t="s">
        <v>123</v>
      </c>
      <c r="D21" s="320"/>
      <c r="E21" s="302"/>
      <c r="F21" s="321" t="s">
        <v>213</v>
      </c>
      <c r="G21" s="310"/>
      <c r="H21" s="296"/>
      <c r="I21" s="297"/>
    </row>
    <row r="22" spans="1:9" ht="18" customHeight="1">
      <c r="A22" s="342">
        <v>15</v>
      </c>
      <c r="B22" s="305"/>
      <c r="C22" s="324" t="s">
        <v>123</v>
      </c>
      <c r="D22" s="318"/>
      <c r="E22" s="308" t="s">
        <v>213</v>
      </c>
      <c r="F22" s="325" t="s">
        <v>208</v>
      </c>
      <c r="G22" s="296"/>
      <c r="H22" s="296"/>
      <c r="I22" s="297"/>
    </row>
    <row r="23" spans="1:9" ht="18" customHeight="1" thickBot="1">
      <c r="A23" s="326">
        <v>16</v>
      </c>
      <c r="B23" s="327"/>
      <c r="C23" s="343" t="s">
        <v>213</v>
      </c>
      <c r="D23" s="329"/>
      <c r="E23" s="314"/>
      <c r="F23" s="296"/>
      <c r="G23" s="296"/>
      <c r="H23" s="296"/>
      <c r="I23" s="297"/>
    </row>
    <row r="24" spans="1:7" ht="27" customHeight="1" thickBot="1">
      <c r="A24" s="330"/>
      <c r="B24" s="331"/>
      <c r="C24" s="332" t="s">
        <v>215</v>
      </c>
      <c r="D24" s="273"/>
      <c r="E24" s="296"/>
      <c r="F24" s="296"/>
      <c r="G24" s="344"/>
    </row>
    <row r="25" spans="1:7" ht="18" customHeight="1">
      <c r="A25" s="345">
        <v>17</v>
      </c>
      <c r="B25" s="346"/>
      <c r="C25" s="293" t="s">
        <v>213</v>
      </c>
      <c r="D25" s="294"/>
      <c r="E25" s="295" t="s">
        <v>213</v>
      </c>
      <c r="F25" s="296"/>
      <c r="G25" s="296"/>
    </row>
    <row r="26" spans="1:7" ht="18" customHeight="1">
      <c r="A26" s="342">
        <v>18</v>
      </c>
      <c r="B26" s="336"/>
      <c r="C26" s="347" t="s">
        <v>207</v>
      </c>
      <c r="D26" s="301"/>
      <c r="E26" s="302" t="s">
        <v>208</v>
      </c>
      <c r="F26" s="303" t="s">
        <v>213</v>
      </c>
      <c r="G26" s="296"/>
    </row>
    <row r="27" spans="1:7" ht="18" customHeight="1">
      <c r="A27" s="342">
        <v>19</v>
      </c>
      <c r="B27" s="338"/>
      <c r="C27" s="339" t="s">
        <v>214</v>
      </c>
      <c r="D27" s="307"/>
      <c r="E27" s="308" t="s">
        <v>47</v>
      </c>
      <c r="F27" s="309" t="s">
        <v>216</v>
      </c>
      <c r="G27" s="310"/>
    </row>
    <row r="28" spans="1:7" ht="18" customHeight="1">
      <c r="A28" s="348">
        <v>20</v>
      </c>
      <c r="B28" s="349"/>
      <c r="C28" s="312" t="s">
        <v>47</v>
      </c>
      <c r="D28" s="313"/>
      <c r="E28" s="314" t="s">
        <v>216</v>
      </c>
      <c r="F28" s="315"/>
      <c r="G28" s="350" t="s">
        <v>213</v>
      </c>
    </row>
    <row r="29" spans="1:8" ht="18" customHeight="1">
      <c r="A29" s="323">
        <v>21</v>
      </c>
      <c r="B29" s="316"/>
      <c r="C29" s="317" t="s">
        <v>27</v>
      </c>
      <c r="D29" s="318"/>
      <c r="E29" s="295" t="s">
        <v>27</v>
      </c>
      <c r="F29" s="315"/>
      <c r="G29" s="325" t="s">
        <v>210</v>
      </c>
      <c r="H29" s="274"/>
    </row>
    <row r="30" spans="1:8" ht="18" customHeight="1">
      <c r="A30" s="342">
        <v>22</v>
      </c>
      <c r="B30" s="299"/>
      <c r="C30" s="351" t="s">
        <v>21</v>
      </c>
      <c r="D30" s="320"/>
      <c r="E30" s="302" t="s">
        <v>217</v>
      </c>
      <c r="F30" s="321" t="s">
        <v>27</v>
      </c>
      <c r="G30" s="310"/>
      <c r="H30" s="274"/>
    </row>
    <row r="31" spans="1:8" ht="18" customHeight="1">
      <c r="A31" s="342">
        <v>23</v>
      </c>
      <c r="B31" s="305"/>
      <c r="C31" s="317" t="s">
        <v>23</v>
      </c>
      <c r="D31" s="318"/>
      <c r="E31" s="308" t="s">
        <v>23</v>
      </c>
      <c r="F31" s="325" t="s">
        <v>211</v>
      </c>
      <c r="G31" s="296"/>
      <c r="H31" s="274"/>
    </row>
    <row r="32" spans="1:8" ht="18" customHeight="1" thickBot="1">
      <c r="A32" s="326">
        <v>24</v>
      </c>
      <c r="B32" s="327"/>
      <c r="C32" s="343" t="s">
        <v>209</v>
      </c>
      <c r="D32" s="329"/>
      <c r="E32" s="314" t="s">
        <v>216</v>
      </c>
      <c r="F32" s="296"/>
      <c r="G32" s="296"/>
      <c r="H32" s="274"/>
    </row>
    <row r="35" ht="12.75">
      <c r="C35" s="276" t="s">
        <v>218</v>
      </c>
    </row>
    <row r="43" spans="1:3" ht="12.75">
      <c r="A43" s="269" t="s">
        <v>173</v>
      </c>
      <c r="C43" s="276" t="s">
        <v>174</v>
      </c>
    </row>
  </sheetData>
  <printOptions/>
  <pageMargins left="0.5" right="0.3" top="0.77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</dc:creator>
  <cp:keywords/>
  <dc:description/>
  <cp:lastModifiedBy>Asko Kilpi</cp:lastModifiedBy>
  <cp:lastPrinted>2011-03-13T08:36:02Z</cp:lastPrinted>
  <dcterms:created xsi:type="dcterms:W3CDTF">2011-03-04T10:55:01Z</dcterms:created>
  <dcterms:modified xsi:type="dcterms:W3CDTF">2011-03-16T20:24:52Z</dcterms:modified>
  <cp:category/>
  <cp:version/>
  <cp:contentType/>
  <cp:contentStatus/>
</cp:coreProperties>
</file>