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0" windowWidth="19890" windowHeight="12990" tabRatio="864" firstSheet="1" activeTab="3"/>
  </bookViews>
  <sheets>
    <sheet name="joukkueet" sheetId="1" r:id="rId1"/>
    <sheet name="Pojat joukkue" sheetId="2" r:id="rId2"/>
    <sheet name="Tytöt joukkue" sheetId="3" r:id="rId3"/>
    <sheet name="Pojat kp" sheetId="4" r:id="rId4"/>
    <sheet name="Pojat jatko" sheetId="5" r:id="rId5"/>
    <sheet name="Tytöt kp" sheetId="6" r:id="rId6"/>
    <sheet name="Tytöt jatko" sheetId="7" r:id="rId7"/>
    <sheet name="KouluSM_koulus" sheetId="8" r:id="rId8"/>
    <sheet name="KouluSM_kilpas" sheetId="9" r:id="rId9"/>
    <sheet name="Koulusarja_jatko" sheetId="10" r:id="rId10"/>
    <sheet name="Kilpasarja_jatko" sheetId="11" r:id="rId11"/>
  </sheets>
  <definedNames>
    <definedName name="_xlnm.Print_Area" localSheetId="8">'KouluSM_kilpas'!$A$1:$T$79</definedName>
    <definedName name="_xlnm.Print_Area" localSheetId="7">'KouluSM_koulus'!$A$1:$S$63</definedName>
    <definedName name="_xlnm.Print_Area" localSheetId="4">'Pojat jatko'!$A$1:$H$23</definedName>
    <definedName name="_xlnm.Print_Area" localSheetId="1">'Pojat joukkue'!$A$1:$O$25</definedName>
    <definedName name="_xlnm.Print_Area" localSheetId="3">'Pojat kp'!$A$1:$T$110</definedName>
    <definedName name="_xlnm.Print_Area" localSheetId="5">'Tytöt kp'!$A$1:$S$36</definedName>
  </definedNames>
  <calcPr fullCalcOnLoad="1"/>
</workbook>
</file>

<file path=xl/sharedStrings.xml><?xml version="1.0" encoding="utf-8"?>
<sst xmlns="http://schemas.openxmlformats.org/spreadsheetml/2006/main" count="1627" uniqueCount="304">
  <si>
    <t>Kaarina Saariaho</t>
  </si>
  <si>
    <t>Sofie Eriksson</t>
  </si>
  <si>
    <t>Carina Englund</t>
  </si>
  <si>
    <t>Sofia Sinishin</t>
  </si>
  <si>
    <t>Ksenia Nerman</t>
  </si>
  <si>
    <t>Lili Lampen</t>
  </si>
  <si>
    <t>Katrin Pelli</t>
  </si>
  <si>
    <t>MBF</t>
  </si>
  <si>
    <t>ParPi</t>
  </si>
  <si>
    <t>Spinni 1</t>
  </si>
  <si>
    <t>KoKa</t>
  </si>
  <si>
    <t>Alex Naumi</t>
  </si>
  <si>
    <t>Miro Seitz</t>
  </si>
  <si>
    <t>Veeti Valasti</t>
  </si>
  <si>
    <t>Paavo Collanus</t>
  </si>
  <si>
    <t>Matias Ojala</t>
  </si>
  <si>
    <t>Rolands Jansons</t>
  </si>
  <si>
    <t>Benjamin Brinaru</t>
  </si>
  <si>
    <t>Alex Fooladi</t>
  </si>
  <si>
    <t>Vilho Ruokolainen</t>
  </si>
  <si>
    <t>William Ekbom</t>
  </si>
  <si>
    <t>Evert Aittokallio</t>
  </si>
  <si>
    <t>Juhani Miranda-Laiho</t>
  </si>
  <si>
    <t>Arvo Valkama</t>
  </si>
  <si>
    <t>Juuso Iso-Jarvenpaa</t>
  </si>
  <si>
    <t>Malik Abudu</t>
  </si>
  <si>
    <t>Seppo Miranda-Laiho</t>
  </si>
  <si>
    <t>Henri Suominen</t>
  </si>
  <si>
    <t>PT75</t>
  </si>
  <si>
    <t>Paul Jokinen</t>
  </si>
  <si>
    <t>Viktor Cezar</t>
  </si>
  <si>
    <t>Spinni</t>
  </si>
  <si>
    <t>Danila Filuyshkin</t>
  </si>
  <si>
    <t>Stepan Larkin</t>
  </si>
  <si>
    <t>Joni Annunen</t>
  </si>
  <si>
    <t>YNM</t>
  </si>
  <si>
    <t>TuPy</t>
  </si>
  <si>
    <t>Wiliam Ekbom</t>
  </si>
  <si>
    <t>Arttu Pihkala</t>
  </si>
  <si>
    <t>Pt-Espoo</t>
  </si>
  <si>
    <t>Mart Luuk</t>
  </si>
  <si>
    <t>Vana</t>
  </si>
  <si>
    <t>PT-75</t>
  </si>
  <si>
    <t>Veeti Tikkanen</t>
  </si>
  <si>
    <t>TTC-Boom</t>
  </si>
  <si>
    <t>Maximus Moisseev</t>
  </si>
  <si>
    <t>Luka Penttinen</t>
  </si>
  <si>
    <t>Valto Purho</t>
  </si>
  <si>
    <t>Erik Holmberg</t>
  </si>
  <si>
    <t>Winellska skolan</t>
  </si>
  <si>
    <t>Aleksi Veini</t>
  </si>
  <si>
    <t>Fredrik Lindstedt</t>
  </si>
  <si>
    <t>Dennis Dahlqvist</t>
  </si>
  <si>
    <t>Rickard Lindroos</t>
  </si>
  <si>
    <t>Oliver Olin</t>
  </si>
  <si>
    <t>Höjdens skola</t>
  </si>
  <si>
    <t>Arttu Pöri</t>
  </si>
  <si>
    <t>Karliino Härmä</t>
  </si>
  <si>
    <t>Emil Nyström</t>
  </si>
  <si>
    <t>Gustav Söderholm</t>
  </si>
  <si>
    <t>Juuso Iso-Järvenpää</t>
  </si>
  <si>
    <t>Jesse Järvinen</t>
  </si>
  <si>
    <t>RN</t>
  </si>
  <si>
    <t>Nimi</t>
  </si>
  <si>
    <t>Seura</t>
  </si>
  <si>
    <t>1</t>
  </si>
  <si>
    <t>2</t>
  </si>
  <si>
    <t>3</t>
  </si>
  <si>
    <t>TuKa</t>
  </si>
  <si>
    <t>4</t>
  </si>
  <si>
    <t>5</t>
  </si>
  <si>
    <t>6</t>
  </si>
  <si>
    <t>7</t>
  </si>
  <si>
    <t>8</t>
  </si>
  <si>
    <t>Nappulaliiga 2013</t>
  </si>
  <si>
    <t>Poikien joukkuekilpailu</t>
  </si>
  <si>
    <t>Kosken Kaiku</t>
  </si>
  <si>
    <t>Mejlands Bollförening 1</t>
  </si>
  <si>
    <t>Mejlands Bollförening 2</t>
  </si>
  <si>
    <t>Turun Kaiku 1</t>
  </si>
  <si>
    <t>Turun Pyrkivä</t>
  </si>
  <si>
    <t>--</t>
  </si>
  <si>
    <t>Turun Kaiku 2</t>
  </si>
  <si>
    <t>11.5.2013 järj TIP-70</t>
  </si>
  <si>
    <t>Tyttöjen joukkuekilpailu</t>
  </si>
  <si>
    <t>Pargas Pingis</t>
  </si>
  <si>
    <t>Maunulan Spinni 1</t>
  </si>
  <si>
    <t>Maunulan Spinni 2</t>
  </si>
  <si>
    <t>Nappulaliiga</t>
  </si>
  <si>
    <t>Luokka:</t>
  </si>
  <si>
    <t>Pojat kaksinp</t>
  </si>
  <si>
    <t>TIP-70</t>
  </si>
  <si>
    <t>Lohko/Pool</t>
  </si>
  <si>
    <t>Pöytä /Table</t>
  </si>
  <si>
    <t>Päivä /Date</t>
  </si>
  <si>
    <t>Klo / Time:</t>
  </si>
  <si>
    <t>Nimi / Name</t>
  </si>
  <si>
    <t>Seura / Club</t>
  </si>
  <si>
    <t>V</t>
  </si>
  <si>
    <t>T</t>
  </si>
  <si>
    <t>Eräsum</t>
  </si>
  <si>
    <t>Sija</t>
  </si>
  <si>
    <t>Pistesum</t>
  </si>
  <si>
    <t>ero</t>
  </si>
  <si>
    <t xml:space="preserve">Merkitse vain erien jäännöspisteet ( esim 11-7 = 7 tai 6-11 = -6 ).  Huom. miinus nolla ( '-0 ), käytä edessä yläpilkkua (tähtimerkin alla) </t>
  </si>
  <si>
    <t>tark</t>
  </si>
  <si>
    <t>Ottelut / Matches</t>
  </si>
  <si>
    <t>1.erä</t>
  </si>
  <si>
    <t>2.erä</t>
  </si>
  <si>
    <t>3.erä</t>
  </si>
  <si>
    <t>4.erä</t>
  </si>
  <si>
    <t>5.erä</t>
  </si>
  <si>
    <t>Erät</t>
  </si>
  <si>
    <t>1-3 / 2</t>
  </si>
  <si>
    <t>2-4 / 1</t>
  </si>
  <si>
    <t>1-4 / 3</t>
  </si>
  <si>
    <t>2-3 / 4</t>
  </si>
  <si>
    <t>1-2 / 3</t>
  </si>
  <si>
    <t>3-4 / 1</t>
  </si>
  <si>
    <t>Ero</t>
  </si>
  <si>
    <t>1-5 / 3</t>
  </si>
  <si>
    <t>3-5 / 2</t>
  </si>
  <si>
    <t>1-4 / 5</t>
  </si>
  <si>
    <t>2-5 / 4</t>
  </si>
  <si>
    <t>4-5 / 1</t>
  </si>
  <si>
    <t>3-4 / 5</t>
  </si>
  <si>
    <t>Tytöt kaksinp</t>
  </si>
  <si>
    <t>A</t>
  </si>
  <si>
    <t>B</t>
  </si>
  <si>
    <t>PT Espoo</t>
  </si>
  <si>
    <t>Carolina Nykänen</t>
  </si>
  <si>
    <t>Annika Lundström</t>
  </si>
  <si>
    <t>C</t>
  </si>
  <si>
    <t>D</t>
  </si>
  <si>
    <t>E</t>
  </si>
  <si>
    <t>F</t>
  </si>
  <si>
    <t>PT 75</t>
  </si>
  <si>
    <t>Turun Kaiku 3</t>
  </si>
  <si>
    <t>Maunulan Spinni</t>
  </si>
  <si>
    <t>Turun Kaiku 4</t>
  </si>
  <si>
    <t>klo 14:00</t>
  </si>
  <si>
    <t>Jarkko Rautell</t>
  </si>
  <si>
    <t>Jussi Mäkelä</t>
  </si>
  <si>
    <t>Liam Wihuri-Redmond</t>
  </si>
  <si>
    <t>P 4-6lk koulus</t>
  </si>
  <si>
    <t>Koulu-SM</t>
  </si>
  <si>
    <t>Itä-Hakkilan koulu</t>
  </si>
  <si>
    <t>koulu ?</t>
  </si>
  <si>
    <t>Koulu</t>
  </si>
  <si>
    <t>P 7-9lk koulus</t>
  </si>
  <si>
    <t>Steinerkoulu</t>
  </si>
  <si>
    <t>P 4-6lk kilpas</t>
  </si>
  <si>
    <t>Sääksjärven koulu</t>
  </si>
  <si>
    <t>Lohko/Pool:</t>
  </si>
  <si>
    <t>2-4 / 6</t>
  </si>
  <si>
    <t>3-6 / 2</t>
  </si>
  <si>
    <t>2-6 / 1</t>
  </si>
  <si>
    <t>3-5 / 4</t>
  </si>
  <si>
    <t>1-3 / 6</t>
  </si>
  <si>
    <t>4-6 / 1</t>
  </si>
  <si>
    <t>2-3 / 5</t>
  </si>
  <si>
    <t>1-6 / 2</t>
  </si>
  <si>
    <t>4-5 / 3</t>
  </si>
  <si>
    <t>1-2 / 5</t>
  </si>
  <si>
    <t>3-4 / 6</t>
  </si>
  <si>
    <t>5-6 / 4</t>
  </si>
  <si>
    <t>Piikkiön Yhtenäisk</t>
  </si>
  <si>
    <t>?</t>
  </si>
  <si>
    <t>Pappilansalmen yläk</t>
  </si>
  <si>
    <t>P Lukio kilpas</t>
  </si>
  <si>
    <t>Mäkelänrinne</t>
  </si>
  <si>
    <t>Alppilan lukio</t>
  </si>
  <si>
    <t>klo</t>
  </si>
  <si>
    <t>9</t>
  </si>
  <si>
    <t>10</t>
  </si>
  <si>
    <t>11</t>
  </si>
  <si>
    <t>12</t>
  </si>
  <si>
    <t>13</t>
  </si>
  <si>
    <t>14</t>
  </si>
  <si>
    <t>15</t>
  </si>
  <si>
    <t>16</t>
  </si>
  <si>
    <t>D2</t>
  </si>
  <si>
    <t>C1</t>
  </si>
  <si>
    <t>A1</t>
  </si>
  <si>
    <t>B2</t>
  </si>
  <si>
    <t>E2</t>
  </si>
  <si>
    <t>C2</t>
  </si>
  <si>
    <t>E1</t>
  </si>
  <si>
    <t>B1</t>
  </si>
  <si>
    <t>D1</t>
  </si>
  <si>
    <t>A2</t>
  </si>
  <si>
    <t>Poikien kaksinpeli jatkokaavio</t>
  </si>
  <si>
    <t>noin 12:00</t>
  </si>
  <si>
    <t>Tyttöjen kaksinpeli jatkokaavio</t>
  </si>
  <si>
    <t>jatkokaavio</t>
  </si>
  <si>
    <t>F1</t>
  </si>
  <si>
    <t>F2</t>
  </si>
  <si>
    <t>Makrot Ctrl-q liimaa ilman muotoilua</t>
  </si>
  <si>
    <t>Suomen Pöytätennisliitto</t>
  </si>
  <si>
    <t>KILPAILU</t>
  </si>
  <si>
    <t>Ctrl-d tyhjentää datan (ei otsikkoa)</t>
  </si>
  <si>
    <t>Joukkuepöytäkirja</t>
  </si>
  <si>
    <t>JÄRJESTÄJÄ</t>
  </si>
  <si>
    <t>2-pelaajan joukkueille</t>
  </si>
  <si>
    <t>LUOKKA</t>
  </si>
  <si>
    <t>Pojat joukkue</t>
  </si>
  <si>
    <t>PÄIVÄ</t>
  </si>
  <si>
    <t xml:space="preserve"> klo</t>
  </si>
  <si>
    <t>Joukkue ja pelaajanimet kokonaan</t>
  </si>
  <si>
    <t>Koti</t>
  </si>
  <si>
    <t>Vieras</t>
  </si>
  <si>
    <t>X</t>
  </si>
  <si>
    <t>Y</t>
  </si>
  <si>
    <t>Nelinpelin pelaajat</t>
  </si>
  <si>
    <t>Vain erien jäännöspisteet (-0 vaatii eteen tekstimuotoilupilkun ')</t>
  </si>
  <si>
    <t>OTTELUT</t>
  </si>
  <si>
    <t xml:space="preserve">1. </t>
  </si>
  <si>
    <t>2.</t>
  </si>
  <si>
    <t xml:space="preserve">3. </t>
  </si>
  <si>
    <t xml:space="preserve">4. </t>
  </si>
  <si>
    <t xml:space="preserve">5. </t>
  </si>
  <si>
    <t>K</t>
  </si>
  <si>
    <t>A-X</t>
  </si>
  <si>
    <t>B-Y</t>
  </si>
  <si>
    <t>Nelinp</t>
  </si>
  <si>
    <t>A-Y</t>
  </si>
  <si>
    <t>B-X</t>
  </si>
  <si>
    <t>Tulos</t>
  </si>
  <si>
    <t>Allekirjoitukset</t>
  </si>
  <si>
    <t>Kotijoukkue</t>
  </si>
  <si>
    <t>Vierasjoukkue</t>
  </si>
  <si>
    <t>Tuomari</t>
  </si>
  <si>
    <t>Voittaja</t>
  </si>
  <si>
    <t>Tytöt joukkue</t>
  </si>
  <si>
    <t>Marianna Saarialho</t>
  </si>
  <si>
    <t>Rolands Janssons</t>
  </si>
  <si>
    <t>-0</t>
  </si>
  <si>
    <t>Naumi</t>
  </si>
  <si>
    <t>Seitz</t>
  </si>
  <si>
    <t>Valasti</t>
  </si>
  <si>
    <t>Fooladi</t>
  </si>
  <si>
    <t>Aittokallio</t>
  </si>
  <si>
    <t>Ojala</t>
  </si>
  <si>
    <t>Janssons</t>
  </si>
  <si>
    <t>Brinaru</t>
  </si>
  <si>
    <t>10,1,2</t>
  </si>
  <si>
    <t>3,1,2</t>
  </si>
  <si>
    <t>4,2,8</t>
  </si>
  <si>
    <t>6,7,3</t>
  </si>
  <si>
    <t>5,9,10</t>
  </si>
  <si>
    <t>6,-12,3,5</t>
  </si>
  <si>
    <t>-9,-8,7,7,4</t>
  </si>
  <si>
    <t>7,-8,-7,7,5</t>
  </si>
  <si>
    <t>Lundtröm</t>
  </si>
  <si>
    <t>-9,5,10,7</t>
  </si>
  <si>
    <t>Lundström</t>
  </si>
  <si>
    <t>1,1,4</t>
  </si>
  <si>
    <t>Eriksson</t>
  </si>
  <si>
    <t>3,7,2</t>
  </si>
  <si>
    <t>9,6,7</t>
  </si>
  <si>
    <t>9,8,9</t>
  </si>
  <si>
    <t>6,9,10</t>
  </si>
  <si>
    <t>Ruskon kirkonkylän koulu</t>
  </si>
  <si>
    <t>Moision koulu</t>
  </si>
  <si>
    <t>Raunistula</t>
  </si>
  <si>
    <t>Ylikiiminki</t>
  </si>
  <si>
    <t>Kaarina Saarnialho</t>
  </si>
  <si>
    <t>Vähä-Heikkilä</t>
  </si>
  <si>
    <t>Pöri</t>
  </si>
  <si>
    <t>Suominen</t>
  </si>
  <si>
    <t>7,-8,-9,3,9</t>
  </si>
  <si>
    <t>-9,-4,9,13,8</t>
  </si>
  <si>
    <t>TuKa 4</t>
  </si>
  <si>
    <t>Danila Filyskin</t>
  </si>
  <si>
    <t>Stefan Larkin</t>
  </si>
  <si>
    <t>TuKa 2</t>
  </si>
  <si>
    <t>ParPI</t>
  </si>
  <si>
    <t>x</t>
  </si>
  <si>
    <t>y</t>
  </si>
  <si>
    <t>2,6,-9,8</t>
  </si>
  <si>
    <t>Itä-Hakkila</t>
  </si>
  <si>
    <t>Oulunkylän ala-aste</t>
  </si>
  <si>
    <t>TuKa 3</t>
  </si>
  <si>
    <t>TuKa1</t>
  </si>
  <si>
    <t>Danila Filyushkin</t>
  </si>
  <si>
    <t>4,7,3</t>
  </si>
  <si>
    <t>10,9,8</t>
  </si>
  <si>
    <t>TuKa 1</t>
  </si>
  <si>
    <t>-11,-7,7,8,6</t>
  </si>
  <si>
    <t>wo</t>
  </si>
  <si>
    <t>FINAALI</t>
  </si>
  <si>
    <t>3-1</t>
  </si>
  <si>
    <t>3-0</t>
  </si>
  <si>
    <t>4-6 lk koulusarja</t>
  </si>
  <si>
    <t>4-6lk kilpasarja</t>
  </si>
  <si>
    <t xml:space="preserve"> 7-9 lk kilpas</t>
  </si>
  <si>
    <t>P 4-6lk koulusarja loppuottelu</t>
  </si>
  <si>
    <t>11-4</t>
  </si>
  <si>
    <t>8-11</t>
  </si>
  <si>
    <t>11-7</t>
  </si>
  <si>
    <t>12-10</t>
  </si>
  <si>
    <t>Steiner-koulu Kirkkonummi</t>
  </si>
  <si>
    <t>3-2</t>
  </si>
  <si>
    <t>Ruskon kk:n koulu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</si>
</sst>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d\.m\.yyyy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dd\.mm\.yyyy"/>
  </numFmts>
  <fonts count="3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2"/>
      <name val="SWISS"/>
      <family val="0"/>
    </font>
    <font>
      <sz val="9"/>
      <name val="Arial"/>
      <family val="2"/>
    </font>
    <font>
      <sz val="10"/>
      <color indexed="8"/>
      <name val="SWISS"/>
      <family val="2"/>
    </font>
    <font>
      <sz val="12"/>
      <color indexed="8"/>
      <name val="SWISS"/>
      <family val="2"/>
    </font>
    <font>
      <b/>
      <sz val="12"/>
      <color indexed="8"/>
      <name val="SWISS"/>
      <family val="0"/>
    </font>
    <font>
      <b/>
      <sz val="12"/>
      <name val="Arial"/>
      <family val="2"/>
    </font>
    <font>
      <b/>
      <sz val="12"/>
      <name val="SWISS"/>
      <family val="0"/>
    </font>
    <font>
      <b/>
      <sz val="10"/>
      <color indexed="8"/>
      <name val="SWISS"/>
      <family val="0"/>
    </font>
    <font>
      <b/>
      <sz val="11"/>
      <color indexed="8"/>
      <name val="SWISS"/>
      <family val="0"/>
    </font>
    <font>
      <sz val="11"/>
      <name val="Arial"/>
      <family val="0"/>
    </font>
    <font>
      <sz val="10"/>
      <name val="SWISS"/>
      <family val="0"/>
    </font>
    <font>
      <b/>
      <sz val="11"/>
      <name val="Arial"/>
      <family val="2"/>
    </font>
    <font>
      <sz val="11"/>
      <name val="SWISS"/>
      <family val="0"/>
    </font>
    <font>
      <sz val="8"/>
      <color indexed="8"/>
      <name val="SWISS"/>
      <family val="0"/>
    </font>
    <font>
      <sz val="9"/>
      <color indexed="8"/>
      <name val="SWISS"/>
      <family val="0"/>
    </font>
    <font>
      <b/>
      <sz val="9"/>
      <color indexed="8"/>
      <name val="SWISS"/>
      <family val="0"/>
    </font>
    <font>
      <b/>
      <sz val="9"/>
      <name val="SWISS"/>
      <family val="0"/>
    </font>
    <font>
      <i/>
      <sz val="8"/>
      <color indexed="8"/>
      <name val="SWISS"/>
      <family val="0"/>
    </font>
    <font>
      <sz val="11"/>
      <color indexed="8"/>
      <name val="SWISS"/>
      <family val="0"/>
    </font>
    <font>
      <i/>
      <sz val="10"/>
      <color indexed="8"/>
      <name val="SWISS"/>
      <family val="0"/>
    </font>
    <font>
      <sz val="9"/>
      <name val="SWISS"/>
      <family val="0"/>
    </font>
    <font>
      <b/>
      <sz val="11"/>
      <name val="SWISS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sz val="10"/>
      <name val="Courier"/>
      <family val="0"/>
    </font>
    <font>
      <b/>
      <sz val="16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trike/>
      <sz val="10"/>
      <color indexed="8"/>
      <name val="SWISS"/>
      <family val="0"/>
    </font>
    <font>
      <strike/>
      <sz val="10"/>
      <name val="Arial"/>
      <family val="0"/>
    </font>
    <font>
      <sz val="12"/>
      <color indexed="1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lightDown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2">
    <border>
      <left/>
      <right/>
      <top/>
      <bottom/>
      <diagonal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double"/>
      <right style="thin">
        <color indexed="8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dashed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medium">
        <color indexed="8"/>
      </left>
      <right style="dashed">
        <color indexed="8"/>
      </right>
      <top style="thin">
        <color indexed="8"/>
      </top>
      <bottom style="double"/>
    </border>
    <border>
      <left>
        <color indexed="63"/>
      </left>
      <right style="dashed">
        <color indexed="8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ashed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double"/>
    </border>
    <border>
      <left style="medium">
        <color indexed="8"/>
      </left>
      <right>
        <color indexed="63"/>
      </right>
      <top style="thin">
        <color indexed="8"/>
      </top>
      <bottom style="double"/>
    </border>
    <border>
      <left style="medium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dotted">
        <color indexed="8"/>
      </right>
      <top style="thin"/>
      <bottom style="thin">
        <color indexed="8"/>
      </bottom>
    </border>
    <border>
      <left style="dotted">
        <color indexed="8"/>
      </left>
      <right>
        <color indexed="63"/>
      </right>
      <top style="thin"/>
      <bottom style="thin">
        <color indexed="8"/>
      </bottom>
    </border>
    <border>
      <left style="thin"/>
      <right style="double"/>
      <top style="thin">
        <color indexed="8"/>
      </top>
      <bottom style="thin"/>
    </border>
    <border>
      <left style="thin"/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double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dotted">
        <color indexed="8"/>
      </right>
      <top style="thin">
        <color indexed="8"/>
      </top>
      <bottom style="double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double"/>
      <top style="thin"/>
      <bottom style="double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dotted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 style="double"/>
      <bottom style="thin">
        <color indexed="8"/>
      </bottom>
    </border>
    <border>
      <left style="medium">
        <color indexed="8"/>
      </left>
      <right style="double"/>
      <top style="double">
        <color indexed="8"/>
      </top>
      <bottom style="thin">
        <color indexed="8"/>
      </bottom>
    </border>
    <border>
      <left style="medium">
        <color indexed="8"/>
      </left>
      <right style="double"/>
      <top style="thin">
        <color indexed="8"/>
      </top>
      <bottom style="thin">
        <color indexed="8"/>
      </bottom>
    </border>
    <border>
      <left style="medium">
        <color indexed="8"/>
      </left>
      <right style="double"/>
      <top style="thin">
        <color indexed="8"/>
      </top>
      <bottom style="double"/>
    </border>
    <border>
      <left style="thin"/>
      <right style="thin"/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double">
        <color indexed="8"/>
      </right>
      <top style="thin">
        <color indexed="8"/>
      </top>
      <bottom style="thin"/>
    </border>
    <border>
      <left style="thin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thin"/>
      <bottom style="thin">
        <color indexed="8"/>
      </bottom>
    </border>
    <border>
      <left style="dotted">
        <color indexed="8"/>
      </left>
      <right style="thin"/>
      <top style="thin"/>
      <bottom style="thin">
        <color indexed="8"/>
      </bottom>
    </border>
    <border>
      <left style="thin"/>
      <right style="double">
        <color indexed="8"/>
      </right>
      <top style="thin"/>
      <bottom style="thin"/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/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double">
        <color indexed="8"/>
      </bottom>
    </border>
    <border>
      <left style="dotted">
        <color indexed="8"/>
      </left>
      <right style="thin"/>
      <top style="thin">
        <color indexed="8"/>
      </top>
      <bottom style="double">
        <color indexed="8"/>
      </bottom>
    </border>
    <border>
      <left style="thin"/>
      <right style="double">
        <color indexed="8"/>
      </right>
      <top style="thin"/>
      <bottom style="double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double"/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/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</borders>
  <cellStyleXfs count="2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>
      <alignment/>
      <protection/>
    </xf>
    <xf numFmtId="0" fontId="3" fillId="0" borderId="0">
      <alignment/>
      <protection/>
    </xf>
    <xf numFmtId="164" fontId="4" fillId="0" borderId="0">
      <alignment/>
      <protection/>
    </xf>
    <xf numFmtId="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2" fontId="3" fillId="0" borderId="0" applyFont="0" applyFill="0" applyBorder="0" applyAlignment="0" applyProtection="0"/>
  </cellStyleXfs>
  <cellXfs count="51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49" fontId="0" fillId="0" borderId="1" xfId="0" applyNumberFormat="1" applyFont="1" applyFill="1" applyBorder="1" applyAlignment="1" applyProtection="1">
      <alignment horizontal="left"/>
      <protection/>
    </xf>
    <xf numFmtId="49" fontId="2" fillId="0" borderId="2" xfId="0" applyNumberFormat="1" applyFont="1" applyFill="1" applyBorder="1" applyAlignment="1" applyProtection="1">
      <alignment horizontal="left"/>
      <protection/>
    </xf>
    <xf numFmtId="49" fontId="2" fillId="0" borderId="3" xfId="0" applyNumberFormat="1" applyFont="1" applyFill="1" applyBorder="1" applyAlignment="1" applyProtection="1">
      <alignment horizontal="left"/>
      <protection/>
    </xf>
    <xf numFmtId="49" fontId="2" fillId="0" borderId="4" xfId="0" applyNumberFormat="1" applyFont="1" applyFill="1" applyBorder="1" applyAlignment="1" applyProtection="1">
      <alignment horizontal="left"/>
      <protection/>
    </xf>
    <xf numFmtId="49" fontId="0" fillId="0" borderId="5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3" fillId="0" borderId="6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3" fillId="0" borderId="7" xfId="0" applyNumberFormat="1" applyFont="1" applyFill="1" applyBorder="1" applyAlignment="1" applyProtection="1">
      <alignment horizontal="left"/>
      <protection/>
    </xf>
    <xf numFmtId="49" fontId="3" fillId="0" borderId="8" xfId="0" applyNumberFormat="1" applyFont="1" applyFill="1" applyBorder="1" applyAlignment="1" applyProtection="1">
      <alignment horizontal="left"/>
      <protection/>
    </xf>
    <xf numFmtId="49" fontId="3" fillId="0" borderId="9" xfId="0" applyNumberFormat="1" applyFont="1" applyFill="1" applyBorder="1" applyAlignment="1" applyProtection="1">
      <alignment horizontal="left"/>
      <protection/>
    </xf>
    <xf numFmtId="49" fontId="3" fillId="0" borderId="10" xfId="0" applyNumberFormat="1" applyFont="1" applyFill="1" applyBorder="1" applyAlignment="1" applyProtection="1">
      <alignment horizontal="left"/>
      <protection/>
    </xf>
    <xf numFmtId="49" fontId="0" fillId="0" borderId="11" xfId="0" applyNumberFormat="1" applyFont="1" applyFill="1" applyBorder="1" applyAlignment="1" applyProtection="1">
      <alignment horizontal="left"/>
      <protection/>
    </xf>
    <xf numFmtId="49" fontId="0" fillId="0" borderId="12" xfId="0" applyNumberFormat="1" applyFont="1" applyFill="1" applyBorder="1" applyAlignment="1" applyProtection="1">
      <alignment horizontal="left"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49" fontId="0" fillId="0" borderId="15" xfId="0" applyNumberFormat="1" applyFont="1" applyFill="1" applyBorder="1" applyAlignment="1" applyProtection="1">
      <alignment horizontal="center"/>
      <protection/>
    </xf>
    <xf numFmtId="49" fontId="0" fillId="0" borderId="16" xfId="0" applyNumberFormat="1" applyFill="1" applyBorder="1" applyAlignment="1" applyProtection="1">
      <alignment horizontal="center"/>
      <protection/>
    </xf>
    <xf numFmtId="49" fontId="0" fillId="0" borderId="17" xfId="0" applyNumberFormat="1" applyFill="1" applyBorder="1" applyAlignment="1" applyProtection="1">
      <alignment horizontal="center"/>
      <protection/>
    </xf>
    <xf numFmtId="49" fontId="0" fillId="0" borderId="18" xfId="0" applyNumberFormat="1" applyFill="1" applyBorder="1" applyAlignment="1" applyProtection="1">
      <alignment horizontal="center"/>
      <protection/>
    </xf>
    <xf numFmtId="49" fontId="0" fillId="0" borderId="19" xfId="0" applyNumberFormat="1" applyFont="1" applyFill="1" applyBorder="1" applyAlignment="1" applyProtection="1">
      <alignment horizontal="center"/>
      <protection/>
    </xf>
    <xf numFmtId="49" fontId="0" fillId="0" borderId="20" xfId="0" applyNumberFormat="1" applyFill="1" applyBorder="1" applyAlignment="1" applyProtection="1">
      <alignment horizontal="center"/>
      <protection/>
    </xf>
    <xf numFmtId="49" fontId="0" fillId="0" borderId="21" xfId="0" applyNumberFormat="1" applyFill="1" applyBorder="1" applyAlignment="1" applyProtection="1">
      <alignment horizontal="center"/>
      <protection/>
    </xf>
    <xf numFmtId="49" fontId="0" fillId="0" borderId="22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horizontal="left"/>
      <protection/>
    </xf>
    <xf numFmtId="49" fontId="0" fillId="0" borderId="24" xfId="0" applyNumberFormat="1" applyFont="1" applyFill="1" applyBorder="1" applyAlignment="1" applyProtection="1">
      <alignment horizontal="left"/>
      <protection/>
    </xf>
    <xf numFmtId="49" fontId="0" fillId="0" borderId="24" xfId="0" applyNumberFormat="1" applyFill="1" applyBorder="1" applyAlignment="1" applyProtection="1">
      <alignment horizontal="left"/>
      <protection/>
    </xf>
    <xf numFmtId="49" fontId="0" fillId="0" borderId="25" xfId="0" applyNumberFormat="1" applyFont="1" applyFill="1" applyBorder="1" applyAlignment="1" applyProtection="1">
      <alignment horizontal="left"/>
      <protection/>
    </xf>
    <xf numFmtId="49" fontId="0" fillId="0" borderId="26" xfId="0" applyNumberFormat="1" applyFont="1" applyFill="1" applyBorder="1" applyAlignment="1" applyProtection="1">
      <alignment horizontal="left"/>
      <protection/>
    </xf>
    <xf numFmtId="49" fontId="0" fillId="0" borderId="27" xfId="0" applyNumberFormat="1" applyFont="1" applyFill="1" applyBorder="1" applyAlignment="1" applyProtection="1">
      <alignment horizontal="left"/>
      <protection/>
    </xf>
    <xf numFmtId="49" fontId="0" fillId="0" borderId="28" xfId="0" applyNumberFormat="1" applyFont="1" applyFill="1" applyBorder="1" applyAlignment="1" applyProtection="1">
      <alignment horizontal="left"/>
      <protection/>
    </xf>
    <xf numFmtId="49" fontId="0" fillId="0" borderId="29" xfId="0" applyNumberFormat="1" applyFont="1" applyFill="1" applyBorder="1" applyAlignment="1" applyProtection="1">
      <alignment horizontal="left"/>
      <protection/>
    </xf>
    <xf numFmtId="49" fontId="0" fillId="0" borderId="30" xfId="0" applyNumberFormat="1" applyFont="1" applyFill="1" applyBorder="1" applyAlignment="1" applyProtection="1">
      <alignment horizontal="left"/>
      <protection/>
    </xf>
    <xf numFmtId="49" fontId="0" fillId="0" borderId="19" xfId="0" applyNumberFormat="1" applyFill="1" applyBorder="1" applyAlignment="1" applyProtection="1">
      <alignment horizontal="center"/>
      <protection/>
    </xf>
    <xf numFmtId="49" fontId="0" fillId="0" borderId="20" xfId="0" applyNumberFormat="1" applyFont="1" applyFill="1" applyBorder="1" applyAlignment="1" applyProtection="1">
      <alignment horizontal="center"/>
      <protection/>
    </xf>
    <xf numFmtId="49" fontId="0" fillId="0" borderId="31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0" fillId="0" borderId="14" xfId="0" applyNumberFormat="1" applyFont="1" applyFill="1" applyBorder="1" applyAlignment="1" applyProtection="1" quotePrefix="1">
      <alignment horizontal="left"/>
      <protection/>
    </xf>
    <xf numFmtId="49" fontId="0" fillId="0" borderId="14" xfId="0" applyNumberFormat="1" applyFill="1" applyBorder="1" applyAlignment="1" applyProtection="1" quotePrefix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0" fillId="0" borderId="32" xfId="0" applyNumberFormat="1" applyFont="1" applyFill="1" applyBorder="1" applyAlignment="1" applyProtection="1">
      <alignment horizontal="left"/>
      <protection/>
    </xf>
    <xf numFmtId="49" fontId="0" fillId="0" borderId="33" xfId="0" applyNumberFormat="1" applyFont="1" applyFill="1" applyBorder="1" applyAlignment="1" applyProtection="1">
      <alignment horizontal="left"/>
      <protection/>
    </xf>
    <xf numFmtId="49" fontId="0" fillId="0" borderId="34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35" xfId="0" applyNumberFormat="1" applyFont="1" applyFill="1" applyBorder="1" applyAlignment="1" applyProtection="1">
      <alignment horizontal="left"/>
      <protection/>
    </xf>
    <xf numFmtId="49" fontId="0" fillId="0" borderId="36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8" fillId="0" borderId="37" xfId="0" applyFont="1" applyBorder="1" applyAlignment="1" applyProtection="1">
      <alignment/>
      <protection locked="0"/>
    </xf>
    <xf numFmtId="0" fontId="8" fillId="0" borderId="38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7" fillId="0" borderId="40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8" fillId="0" borderId="41" xfId="0" applyFont="1" applyBorder="1" applyAlignment="1" applyProtection="1">
      <alignment/>
      <protection locked="0"/>
    </xf>
    <xf numFmtId="0" fontId="11" fillId="0" borderId="42" xfId="0" applyFont="1" applyBorder="1" applyAlignment="1" applyProtection="1">
      <alignment horizontal="center"/>
      <protection locked="0"/>
    </xf>
    <xf numFmtId="0" fontId="14" fillId="0" borderId="42" xfId="0" applyFont="1" applyBorder="1" applyAlignment="1" applyProtection="1">
      <alignment horizontal="right"/>
      <protection locked="0"/>
    </xf>
    <xf numFmtId="164" fontId="16" fillId="0" borderId="43" xfId="20" applyFont="1" applyFill="1" applyBorder="1" applyAlignment="1">
      <alignment horizontal="left"/>
      <protection/>
    </xf>
    <xf numFmtId="0" fontId="0" fillId="0" borderId="42" xfId="0" applyBorder="1" applyAlignment="1">
      <alignment/>
    </xf>
    <xf numFmtId="164" fontId="7" fillId="0" borderId="44" xfId="20" applyFont="1" applyBorder="1" applyAlignment="1" applyProtection="1">
      <alignment horizontal="center"/>
      <protection/>
    </xf>
    <xf numFmtId="164" fontId="6" fillId="0" borderId="45" xfId="20" applyFont="1" applyBorder="1" applyAlignment="1" applyProtection="1">
      <alignment horizontal="left" indent="1"/>
      <protection/>
    </xf>
    <xf numFmtId="164" fontId="6" fillId="0" borderId="46" xfId="20" applyFont="1" applyBorder="1" applyAlignment="1" applyProtection="1">
      <alignment/>
      <protection locked="0"/>
    </xf>
    <xf numFmtId="164" fontId="6" fillId="0" borderId="47" xfId="20" applyFont="1" applyBorder="1" applyAlignment="1" applyProtection="1">
      <alignment horizontal="center"/>
      <protection/>
    </xf>
    <xf numFmtId="164" fontId="6" fillId="0" borderId="48" xfId="20" applyFont="1" applyBorder="1" applyAlignment="1" applyProtection="1">
      <alignment horizontal="center"/>
      <protection/>
    </xf>
    <xf numFmtId="164" fontId="17" fillId="0" borderId="49" xfId="20" applyFont="1" applyBorder="1" applyAlignment="1" applyProtection="1">
      <alignment horizontal="left"/>
      <protection/>
    </xf>
    <xf numFmtId="164" fontId="6" fillId="0" borderId="49" xfId="20" applyFont="1" applyBorder="1" applyAlignment="1" applyProtection="1">
      <alignment horizontal="center"/>
      <protection/>
    </xf>
    <xf numFmtId="0" fontId="1" fillId="0" borderId="50" xfId="0" applyFont="1" applyBorder="1" applyAlignment="1">
      <alignment horizontal="left"/>
    </xf>
    <xf numFmtId="0" fontId="1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164" fontId="17" fillId="0" borderId="53" xfId="20" applyFont="1" applyBorder="1" applyAlignment="1" applyProtection="1">
      <alignment horizontal="center"/>
      <protection/>
    </xf>
    <xf numFmtId="164" fontId="6" fillId="2" borderId="54" xfId="20" applyFont="1" applyFill="1" applyBorder="1" applyAlignment="1" applyProtection="1">
      <alignment horizontal="left" indent="1"/>
      <protection locked="0"/>
    </xf>
    <xf numFmtId="164" fontId="6" fillId="2" borderId="55" xfId="20" applyFont="1" applyFill="1" applyBorder="1" applyAlignment="1" applyProtection="1">
      <alignment horizontal="left"/>
      <protection locked="0"/>
    </xf>
    <xf numFmtId="164" fontId="18" fillId="3" borderId="56" xfId="20" applyFont="1" applyFill="1" applyBorder="1" applyAlignment="1" applyProtection="1">
      <alignment horizontal="center"/>
      <protection/>
    </xf>
    <xf numFmtId="164" fontId="18" fillId="3" borderId="55" xfId="20" applyFont="1" applyFill="1" applyBorder="1" applyAlignment="1" applyProtection="1">
      <alignment horizontal="center"/>
      <protection/>
    </xf>
    <xf numFmtId="164" fontId="18" fillId="0" borderId="56" xfId="20" applyFont="1" applyBorder="1" applyProtection="1">
      <alignment/>
      <protection/>
    </xf>
    <xf numFmtId="164" fontId="18" fillId="0" borderId="55" xfId="20" applyFont="1" applyBorder="1" applyProtection="1">
      <alignment/>
      <protection/>
    </xf>
    <xf numFmtId="164" fontId="19" fillId="0" borderId="57" xfId="20" applyFont="1" applyBorder="1" applyAlignment="1" applyProtection="1">
      <alignment horizontal="center"/>
      <protection/>
    </xf>
    <xf numFmtId="164" fontId="19" fillId="0" borderId="58" xfId="20" applyFont="1" applyBorder="1" applyAlignment="1" applyProtection="1">
      <alignment horizontal="center"/>
      <protection/>
    </xf>
    <xf numFmtId="164" fontId="18" fillId="0" borderId="59" xfId="20" applyFont="1" applyBorder="1" applyAlignment="1" applyProtection="1">
      <alignment horizontal="right"/>
      <protection/>
    </xf>
    <xf numFmtId="164" fontId="18" fillId="0" borderId="60" xfId="20" applyFont="1" applyBorder="1" applyAlignment="1" applyProtection="1">
      <alignment horizontal="center"/>
      <protection/>
    </xf>
    <xf numFmtId="0" fontId="1" fillId="4" borderId="61" xfId="0" applyFont="1" applyFill="1" applyBorder="1" applyAlignment="1">
      <alignment/>
    </xf>
    <xf numFmtId="0" fontId="1" fillId="4" borderId="62" xfId="0" applyFont="1" applyFill="1" applyBorder="1" applyAlignment="1">
      <alignment/>
    </xf>
    <xf numFmtId="0" fontId="1" fillId="5" borderId="52" xfId="0" applyFont="1" applyFill="1" applyBorder="1" applyAlignment="1">
      <alignment horizontal="center"/>
    </xf>
    <xf numFmtId="164" fontId="17" fillId="0" borderId="63" xfId="20" applyFont="1" applyBorder="1" applyAlignment="1" applyProtection="1">
      <alignment horizontal="center"/>
      <protection/>
    </xf>
    <xf numFmtId="164" fontId="6" fillId="2" borderId="64" xfId="20" applyFont="1" applyFill="1" applyBorder="1" applyAlignment="1" applyProtection="1">
      <alignment horizontal="left"/>
      <protection locked="0"/>
    </xf>
    <xf numFmtId="164" fontId="18" fillId="0" borderId="65" xfId="20" applyFont="1" applyBorder="1" applyProtection="1">
      <alignment/>
      <protection/>
    </xf>
    <xf numFmtId="164" fontId="18" fillId="0" borderId="64" xfId="20" applyFont="1" applyBorder="1" applyProtection="1">
      <alignment/>
      <protection/>
    </xf>
    <xf numFmtId="164" fontId="18" fillId="3" borderId="65" xfId="20" applyFont="1" applyFill="1" applyBorder="1" applyAlignment="1" applyProtection="1">
      <alignment horizontal="center"/>
      <protection/>
    </xf>
    <xf numFmtId="164" fontId="18" fillId="3" borderId="64" xfId="20" applyFont="1" applyFill="1" applyBorder="1" applyAlignment="1" applyProtection="1">
      <alignment horizontal="center"/>
      <protection/>
    </xf>
    <xf numFmtId="164" fontId="17" fillId="0" borderId="66" xfId="20" applyFont="1" applyBorder="1" applyAlignment="1" applyProtection="1">
      <alignment horizontal="center"/>
      <protection/>
    </xf>
    <xf numFmtId="164" fontId="6" fillId="2" borderId="67" xfId="20" applyFont="1" applyFill="1" applyBorder="1" applyAlignment="1" applyProtection="1">
      <alignment horizontal="left" indent="1"/>
      <protection locked="0"/>
    </xf>
    <xf numFmtId="164" fontId="6" fillId="2" borderId="68" xfId="20" applyFont="1" applyFill="1" applyBorder="1" applyAlignment="1" applyProtection="1">
      <alignment horizontal="left"/>
      <protection locked="0"/>
    </xf>
    <xf numFmtId="164" fontId="18" fillId="0" borderId="69" xfId="20" applyFont="1" applyBorder="1" applyProtection="1">
      <alignment/>
      <protection/>
    </xf>
    <xf numFmtId="164" fontId="18" fillId="0" borderId="68" xfId="20" applyFont="1" applyBorder="1" applyProtection="1">
      <alignment/>
      <protection/>
    </xf>
    <xf numFmtId="164" fontId="18" fillId="3" borderId="69" xfId="20" applyFont="1" applyFill="1" applyBorder="1" applyAlignment="1" applyProtection="1">
      <alignment horizontal="center"/>
      <protection/>
    </xf>
    <xf numFmtId="164" fontId="18" fillId="3" borderId="68" xfId="20" applyFont="1" applyFill="1" applyBorder="1" applyAlignment="1" applyProtection="1">
      <alignment horizontal="center"/>
      <protection/>
    </xf>
    <xf numFmtId="164" fontId="19" fillId="0" borderId="70" xfId="20" applyFont="1" applyBorder="1" applyAlignment="1" applyProtection="1">
      <alignment horizontal="center"/>
      <protection/>
    </xf>
    <xf numFmtId="164" fontId="19" fillId="0" borderId="71" xfId="20" applyFont="1" applyBorder="1" applyAlignment="1" applyProtection="1">
      <alignment horizontal="center"/>
      <protection/>
    </xf>
    <xf numFmtId="164" fontId="18" fillId="0" borderId="72" xfId="20" applyFont="1" applyBorder="1" applyAlignment="1" applyProtection="1">
      <alignment horizontal="right"/>
      <protection/>
    </xf>
    <xf numFmtId="164" fontId="18" fillId="0" borderId="73" xfId="20" applyFont="1" applyBorder="1" applyAlignment="1" applyProtection="1">
      <alignment horizontal="center"/>
      <protection/>
    </xf>
    <xf numFmtId="164" fontId="17" fillId="0" borderId="74" xfId="20" applyFont="1" applyBorder="1" applyAlignment="1" applyProtection="1">
      <alignment horizontal="center"/>
      <protection/>
    </xf>
    <xf numFmtId="164" fontId="21" fillId="0" borderId="54" xfId="20" applyFont="1" applyBorder="1" applyProtection="1">
      <alignment/>
      <protection/>
    </xf>
    <xf numFmtId="164" fontId="7" fillId="0" borderId="54" xfId="20" applyFont="1" applyBorder="1" applyProtection="1">
      <alignment/>
      <protection/>
    </xf>
    <xf numFmtId="164" fontId="4" fillId="0" borderId="54" xfId="20" applyBorder="1">
      <alignment/>
      <protection/>
    </xf>
    <xf numFmtId="164" fontId="4" fillId="0" borderId="75" xfId="20" applyBorder="1">
      <alignment/>
      <protection/>
    </xf>
    <xf numFmtId="0" fontId="3" fillId="0" borderId="76" xfId="0" applyFont="1" applyBorder="1" applyAlignment="1">
      <alignment/>
    </xf>
    <xf numFmtId="0" fontId="1" fillId="6" borderId="0" xfId="0" applyFont="1" applyFill="1" applyAlignment="1">
      <alignment/>
    </xf>
    <xf numFmtId="0" fontId="1" fillId="6" borderId="52" xfId="0" applyFont="1" applyFill="1" applyBorder="1" applyAlignment="1">
      <alignment horizontal="center"/>
    </xf>
    <xf numFmtId="164" fontId="17" fillId="0" borderId="77" xfId="20" applyFont="1" applyBorder="1" applyAlignment="1" applyProtection="1">
      <alignment horizontal="center"/>
      <protection/>
    </xf>
    <xf numFmtId="164" fontId="22" fillId="0" borderId="78" xfId="20" applyFont="1" applyBorder="1" applyAlignment="1" applyProtection="1">
      <alignment horizontal="center"/>
      <protection/>
    </xf>
    <xf numFmtId="164" fontId="7" fillId="0" borderId="79" xfId="20" applyFont="1" applyBorder="1" applyProtection="1">
      <alignment/>
      <protection/>
    </xf>
    <xf numFmtId="164" fontId="7" fillId="0" borderId="80" xfId="20" applyFont="1" applyBorder="1" applyProtection="1">
      <alignment/>
      <protection/>
    </xf>
    <xf numFmtId="164" fontId="4" fillId="0" borderId="81" xfId="20" applyBorder="1">
      <alignment/>
      <protection/>
    </xf>
    <xf numFmtId="0" fontId="1" fillId="0" borderId="82" xfId="0" applyFont="1" applyBorder="1" applyAlignment="1">
      <alignment/>
    </xf>
    <xf numFmtId="0" fontId="1" fillId="0" borderId="52" xfId="0" applyFont="1" applyBorder="1" applyAlignment="1">
      <alignment horizontal="center"/>
    </xf>
    <xf numFmtId="164" fontId="17" fillId="0" borderId="74" xfId="20" applyFont="1" applyBorder="1" applyAlignment="1" applyProtection="1" quotePrefix="1">
      <alignment horizontal="center"/>
      <protection/>
    </xf>
    <xf numFmtId="164" fontId="6" fillId="0" borderId="83" xfId="20" applyFont="1" applyBorder="1" applyAlignment="1" applyProtection="1">
      <alignment horizontal="left" indent="1"/>
      <protection/>
    </xf>
    <xf numFmtId="164" fontId="6" fillId="0" borderId="84" xfId="20" applyFont="1" applyBorder="1" applyProtection="1">
      <alignment/>
      <protection/>
    </xf>
    <xf numFmtId="164" fontId="7" fillId="0" borderId="85" xfId="20" applyFont="1" applyBorder="1" applyProtection="1">
      <alignment/>
      <protection/>
    </xf>
    <xf numFmtId="164" fontId="8" fillId="0" borderId="57" xfId="20" applyFont="1" applyBorder="1" applyAlignment="1" applyProtection="1">
      <alignment horizontal="right"/>
      <protection/>
    </xf>
    <xf numFmtId="0" fontId="9" fillId="0" borderId="86" xfId="0" applyNumberFormat="1" applyFont="1" applyBorder="1" applyAlignment="1">
      <alignment horizontal="center"/>
    </xf>
    <xf numFmtId="0" fontId="0" fillId="0" borderId="87" xfId="0" applyBorder="1" applyAlignment="1">
      <alignment/>
    </xf>
    <xf numFmtId="0" fontId="0" fillId="0" borderId="81" xfId="0" applyBorder="1" applyAlignment="1">
      <alignment/>
    </xf>
    <xf numFmtId="0" fontId="5" fillId="0" borderId="82" xfId="0" applyFont="1" applyBorder="1" applyAlignment="1">
      <alignment/>
    </xf>
    <xf numFmtId="0" fontId="5" fillId="0" borderId="52" xfId="0" applyFont="1" applyBorder="1" applyAlignment="1">
      <alignment/>
    </xf>
    <xf numFmtId="0" fontId="5" fillId="5" borderId="52" xfId="0" applyFont="1" applyFill="1" applyBorder="1" applyAlignment="1">
      <alignment horizontal="center"/>
    </xf>
    <xf numFmtId="0" fontId="1" fillId="6" borderId="88" xfId="0" applyFont="1" applyFill="1" applyBorder="1" applyAlignment="1">
      <alignment/>
    </xf>
    <xf numFmtId="0" fontId="1" fillId="0" borderId="89" xfId="0" applyFont="1" applyBorder="1" applyAlignment="1">
      <alignment/>
    </xf>
    <xf numFmtId="164" fontId="6" fillId="0" borderId="54" xfId="20" applyFont="1" applyBorder="1" applyProtection="1">
      <alignment/>
      <protection/>
    </xf>
    <xf numFmtId="164" fontId="7" fillId="0" borderId="90" xfId="20" applyFont="1" applyBorder="1" applyProtection="1">
      <alignment/>
      <protection/>
    </xf>
    <xf numFmtId="0" fontId="0" fillId="0" borderId="76" xfId="0" applyBorder="1" applyAlignment="1">
      <alignment/>
    </xf>
    <xf numFmtId="0" fontId="0" fillId="0" borderId="91" xfId="0" applyBorder="1" applyAlignment="1">
      <alignment/>
    </xf>
    <xf numFmtId="0" fontId="1" fillId="6" borderId="92" xfId="0" applyFont="1" applyFill="1" applyBorder="1" applyAlignment="1">
      <alignment/>
    </xf>
    <xf numFmtId="0" fontId="1" fillId="0" borderId="93" xfId="0" applyFont="1" applyBorder="1" applyAlignment="1">
      <alignment/>
    </xf>
    <xf numFmtId="164" fontId="6" fillId="0" borderId="78" xfId="20" applyFont="1" applyBorder="1" applyAlignment="1" applyProtection="1">
      <alignment horizontal="left" indent="1"/>
      <protection/>
    </xf>
    <xf numFmtId="164" fontId="6" fillId="0" borderId="79" xfId="20" applyFont="1" applyBorder="1" applyProtection="1">
      <alignment/>
      <protection/>
    </xf>
    <xf numFmtId="164" fontId="17" fillId="0" borderId="94" xfId="20" applyFont="1" applyBorder="1" applyAlignment="1" applyProtection="1" quotePrefix="1">
      <alignment horizontal="center"/>
      <protection/>
    </xf>
    <xf numFmtId="164" fontId="6" fillId="0" borderId="95" xfId="20" applyFont="1" applyBorder="1" applyAlignment="1" applyProtection="1">
      <alignment horizontal="left" indent="1"/>
      <protection/>
    </xf>
    <xf numFmtId="164" fontId="6" fillId="0" borderId="96" xfId="20" applyFont="1" applyBorder="1" applyProtection="1">
      <alignment/>
      <protection/>
    </xf>
    <xf numFmtId="164" fontId="7" fillId="0" borderId="42" xfId="20" applyFont="1" applyBorder="1" applyProtection="1">
      <alignment/>
      <protection/>
    </xf>
    <xf numFmtId="164" fontId="7" fillId="0" borderId="97" xfId="20" applyFont="1" applyBorder="1" applyProtection="1">
      <alignment/>
      <protection/>
    </xf>
    <xf numFmtId="164" fontId="8" fillId="0" borderId="98" xfId="20" applyFont="1" applyBorder="1" applyAlignment="1" applyProtection="1">
      <alignment horizontal="right"/>
      <protection/>
    </xf>
    <xf numFmtId="0" fontId="9" fillId="0" borderId="99" xfId="0" applyNumberFormat="1" applyFont="1" applyBorder="1" applyAlignment="1">
      <alignment horizontal="center"/>
    </xf>
    <xf numFmtId="0" fontId="0" fillId="0" borderId="95" xfId="0" applyBorder="1" applyAlignment="1">
      <alignment/>
    </xf>
    <xf numFmtId="0" fontId="0" fillId="0" borderId="100" xfId="0" applyBorder="1" applyAlignment="1">
      <alignment/>
    </xf>
    <xf numFmtId="0" fontId="1" fillId="6" borderId="101" xfId="0" applyFont="1" applyFill="1" applyBorder="1" applyAlignment="1">
      <alignment/>
    </xf>
    <xf numFmtId="0" fontId="1" fillId="0" borderId="102" xfId="0" applyFont="1" applyBorder="1" applyAlignment="1">
      <alignment/>
    </xf>
    <xf numFmtId="0" fontId="7" fillId="0" borderId="44" xfId="0" applyFont="1" applyBorder="1" applyAlignment="1" applyProtection="1">
      <alignment horizontal="center"/>
      <protection/>
    </xf>
    <xf numFmtId="0" fontId="6" fillId="0" borderId="47" xfId="0" applyFont="1" applyBorder="1" applyAlignment="1" applyProtection="1">
      <alignment horizontal="center"/>
      <protection/>
    </xf>
    <xf numFmtId="0" fontId="6" fillId="0" borderId="48" xfId="0" applyFont="1" applyBorder="1" applyAlignment="1" applyProtection="1">
      <alignment horizontal="center"/>
      <protection/>
    </xf>
    <xf numFmtId="0" fontId="1" fillId="0" borderId="52" xfId="0" applyFont="1" applyBorder="1" applyAlignment="1">
      <alignment horizontal="left"/>
    </xf>
    <xf numFmtId="0" fontId="1" fillId="0" borderId="103" xfId="0" applyFont="1" applyBorder="1" applyAlignment="1">
      <alignment horizontal="left"/>
    </xf>
    <xf numFmtId="0" fontId="0" fillId="0" borderId="52" xfId="0" applyFont="1" applyBorder="1" applyAlignment="1">
      <alignment/>
    </xf>
    <xf numFmtId="0" fontId="17" fillId="0" borderId="53" xfId="0" applyFont="1" applyBorder="1" applyAlignment="1" applyProtection="1">
      <alignment horizontal="center"/>
      <protection/>
    </xf>
    <xf numFmtId="0" fontId="0" fillId="2" borderId="58" xfId="0" applyFont="1" applyFill="1" applyBorder="1" applyAlignment="1">
      <alignment horizontal="left" indent="1"/>
    </xf>
    <xf numFmtId="0" fontId="0" fillId="2" borderId="55" xfId="0" applyFont="1" applyFill="1" applyBorder="1" applyAlignment="1">
      <alignment/>
    </xf>
    <xf numFmtId="0" fontId="18" fillId="3" borderId="56" xfId="0" applyFont="1" applyFill="1" applyBorder="1" applyAlignment="1" applyProtection="1">
      <alignment horizontal="center"/>
      <protection/>
    </xf>
    <xf numFmtId="0" fontId="18" fillId="3" borderId="55" xfId="0" applyFont="1" applyFill="1" applyBorder="1" applyAlignment="1" applyProtection="1">
      <alignment horizontal="center"/>
      <protection/>
    </xf>
    <xf numFmtId="0" fontId="18" fillId="0" borderId="56" xfId="0" applyFont="1" applyBorder="1" applyAlignment="1" applyProtection="1">
      <alignment horizontal="center"/>
      <protection/>
    </xf>
    <xf numFmtId="164" fontId="18" fillId="0" borderId="55" xfId="0" applyNumberFormat="1" applyFont="1" applyBorder="1" applyAlignment="1" applyProtection="1">
      <alignment horizontal="center"/>
      <protection/>
    </xf>
    <xf numFmtId="0" fontId="18" fillId="0" borderId="104" xfId="0" applyFont="1" applyBorder="1" applyAlignment="1" applyProtection="1">
      <alignment horizontal="center"/>
      <protection/>
    </xf>
    <xf numFmtId="0" fontId="18" fillId="0" borderId="55" xfId="0" applyFont="1" applyBorder="1" applyAlignment="1" applyProtection="1">
      <alignment horizontal="center"/>
      <protection/>
    </xf>
    <xf numFmtId="164" fontId="1" fillId="4" borderId="105" xfId="0" applyNumberFormat="1" applyFont="1" applyFill="1" applyBorder="1" applyAlignment="1">
      <alignment/>
    </xf>
    <xf numFmtId="164" fontId="1" fillId="4" borderId="62" xfId="0" applyNumberFormat="1" applyFont="1" applyFill="1" applyBorder="1" applyAlignment="1">
      <alignment/>
    </xf>
    <xf numFmtId="0" fontId="17" fillId="0" borderId="63" xfId="0" applyFont="1" applyBorder="1" applyAlignment="1" applyProtection="1">
      <alignment horizontal="center"/>
      <protection/>
    </xf>
    <xf numFmtId="164" fontId="18" fillId="0" borderId="56" xfId="0" applyNumberFormat="1" applyFont="1" applyBorder="1" applyAlignment="1" applyProtection="1">
      <alignment horizontal="center"/>
      <protection/>
    </xf>
    <xf numFmtId="0" fontId="18" fillId="0" borderId="64" xfId="0" applyFont="1" applyBorder="1" applyAlignment="1" applyProtection="1">
      <alignment horizontal="center"/>
      <protection/>
    </xf>
    <xf numFmtId="0" fontId="18" fillId="3" borderId="65" xfId="0" applyFont="1" applyFill="1" applyBorder="1" applyAlignment="1" applyProtection="1">
      <alignment horizontal="center"/>
      <protection/>
    </xf>
    <xf numFmtId="0" fontId="18" fillId="3" borderId="64" xfId="0" applyFont="1" applyFill="1" applyBorder="1" applyAlignment="1" applyProtection="1">
      <alignment horizontal="center"/>
      <protection/>
    </xf>
    <xf numFmtId="0" fontId="18" fillId="0" borderId="65" xfId="0" applyFont="1" applyBorder="1" applyAlignment="1" applyProtection="1">
      <alignment horizontal="center"/>
      <protection/>
    </xf>
    <xf numFmtId="164" fontId="18" fillId="0" borderId="64" xfId="0" applyNumberFormat="1" applyFont="1" applyBorder="1" applyAlignment="1" applyProtection="1">
      <alignment horizontal="center"/>
      <protection/>
    </xf>
    <xf numFmtId="164" fontId="18" fillId="0" borderId="65" xfId="0" applyNumberFormat="1" applyFont="1" applyBorder="1" applyAlignment="1" applyProtection="1">
      <alignment horizontal="center"/>
      <protection/>
    </xf>
    <xf numFmtId="0" fontId="17" fillId="0" borderId="66" xfId="0" applyFont="1" applyBorder="1" applyAlignment="1" applyProtection="1">
      <alignment horizontal="center"/>
      <protection/>
    </xf>
    <xf numFmtId="0" fontId="0" fillId="2" borderId="71" xfId="0" applyFont="1" applyFill="1" applyBorder="1" applyAlignment="1">
      <alignment horizontal="left" indent="1"/>
    </xf>
    <xf numFmtId="0" fontId="0" fillId="2" borderId="106" xfId="0" applyFont="1" applyFill="1" applyBorder="1" applyAlignment="1">
      <alignment/>
    </xf>
    <xf numFmtId="164" fontId="18" fillId="0" borderId="107" xfId="0" applyNumberFormat="1" applyFont="1" applyBorder="1" applyAlignment="1" applyProtection="1">
      <alignment horizontal="center"/>
      <protection/>
    </xf>
    <xf numFmtId="0" fontId="18" fillId="0" borderId="106" xfId="0" applyFont="1" applyBorder="1" applyAlignment="1" applyProtection="1">
      <alignment horizontal="center"/>
      <protection/>
    </xf>
    <xf numFmtId="0" fontId="18" fillId="3" borderId="107" xfId="0" applyFont="1" applyFill="1" applyBorder="1" applyAlignment="1" applyProtection="1">
      <alignment horizontal="center"/>
      <protection/>
    </xf>
    <xf numFmtId="0" fontId="18" fillId="3" borderId="106" xfId="0" applyFont="1" applyFill="1" applyBorder="1" applyAlignment="1" applyProtection="1">
      <alignment horizontal="center"/>
      <protection/>
    </xf>
    <xf numFmtId="0" fontId="18" fillId="0" borderId="108" xfId="0" applyFont="1" applyBorder="1" applyAlignment="1" applyProtection="1">
      <alignment horizontal="center"/>
      <protection/>
    </xf>
    <xf numFmtId="0" fontId="7" fillId="0" borderId="74" xfId="0" applyFont="1" applyBorder="1" applyAlignment="1" applyProtection="1">
      <alignment horizontal="center"/>
      <protection/>
    </xf>
    <xf numFmtId="0" fontId="7" fillId="0" borderId="54" xfId="0" applyFont="1" applyBorder="1" applyAlignment="1" applyProtection="1">
      <alignment/>
      <protection/>
    </xf>
    <xf numFmtId="0" fontId="23" fillId="0" borderId="54" xfId="0" applyFont="1" applyBorder="1" applyAlignment="1" applyProtection="1">
      <alignment/>
      <protection/>
    </xf>
    <xf numFmtId="0" fontId="0" fillId="0" borderId="54" xfId="0" applyBorder="1" applyAlignment="1">
      <alignment/>
    </xf>
    <xf numFmtId="0" fontId="0" fillId="0" borderId="74" xfId="0" applyFont="1" applyBorder="1" applyAlignment="1">
      <alignment/>
    </xf>
    <xf numFmtId="0" fontId="0" fillId="0" borderId="109" xfId="0" applyFont="1" applyBorder="1" applyAlignment="1">
      <alignment/>
    </xf>
    <xf numFmtId="0" fontId="1" fillId="6" borderId="0" xfId="0" applyFont="1" applyFill="1" applyBorder="1" applyAlignment="1">
      <alignment/>
    </xf>
    <xf numFmtId="0" fontId="7" fillId="0" borderId="110" xfId="0" applyFont="1" applyBorder="1" applyAlignment="1" applyProtection="1">
      <alignment horizontal="center"/>
      <protection/>
    </xf>
    <xf numFmtId="0" fontId="7" fillId="0" borderId="79" xfId="0" applyFont="1" applyBorder="1" applyAlignment="1" applyProtection="1">
      <alignment/>
      <protection/>
    </xf>
    <xf numFmtId="0" fontId="7" fillId="0" borderId="80" xfId="0" applyFont="1" applyBorder="1" applyAlignment="1" applyProtection="1">
      <alignment/>
      <protection/>
    </xf>
    <xf numFmtId="0" fontId="0" fillId="0" borderId="111" xfId="0" applyBorder="1" applyAlignment="1">
      <alignment/>
    </xf>
    <xf numFmtId="0" fontId="0" fillId="0" borderId="74" xfId="0" applyBorder="1" applyAlignment="1">
      <alignment/>
    </xf>
    <xf numFmtId="0" fontId="1" fillId="0" borderId="112" xfId="0" applyFont="1" applyBorder="1" applyAlignment="1">
      <alignment horizontal="center"/>
    </xf>
    <xf numFmtId="0" fontId="17" fillId="0" borderId="74" xfId="0" applyFont="1" applyBorder="1" applyAlignment="1" applyProtection="1" quotePrefix="1">
      <alignment horizontal="center"/>
      <protection/>
    </xf>
    <xf numFmtId="164" fontId="6" fillId="0" borderId="113" xfId="20" applyFont="1" applyBorder="1" applyAlignment="1" applyProtection="1">
      <alignment horizontal="left" indent="1"/>
      <protection/>
    </xf>
    <xf numFmtId="0" fontId="22" fillId="0" borderId="54" xfId="0" applyFont="1" applyBorder="1" applyAlignment="1" applyProtection="1">
      <alignment/>
      <protection/>
    </xf>
    <xf numFmtId="0" fontId="22" fillId="0" borderId="85" xfId="0" applyFont="1" applyBorder="1" applyAlignment="1" applyProtection="1">
      <alignment/>
      <protection/>
    </xf>
    <xf numFmtId="0" fontId="8" fillId="0" borderId="57" xfId="0" applyFont="1" applyBorder="1" applyAlignment="1" applyProtection="1">
      <alignment horizontal="center"/>
      <protection/>
    </xf>
    <xf numFmtId="164" fontId="9" fillId="0" borderId="86" xfId="0" applyNumberFormat="1" applyFont="1" applyBorder="1" applyAlignment="1">
      <alignment horizontal="center"/>
    </xf>
    <xf numFmtId="0" fontId="5" fillId="0" borderId="114" xfId="0" applyFont="1" applyBorder="1" applyAlignment="1">
      <alignment/>
    </xf>
    <xf numFmtId="0" fontId="5" fillId="0" borderId="115" xfId="0" applyFont="1" applyBorder="1" applyAlignment="1">
      <alignment/>
    </xf>
    <xf numFmtId="0" fontId="1" fillId="0" borderId="116" xfId="0" applyFont="1" applyFill="1" applyBorder="1" applyAlignment="1">
      <alignment/>
    </xf>
    <xf numFmtId="0" fontId="22" fillId="0" borderId="90" xfId="0" applyFont="1" applyBorder="1" applyAlignment="1" applyProtection="1">
      <alignment/>
      <protection/>
    </xf>
    <xf numFmtId="0" fontId="5" fillId="0" borderId="117" xfId="0" applyFont="1" applyBorder="1" applyAlignment="1">
      <alignment/>
    </xf>
    <xf numFmtId="0" fontId="5" fillId="0" borderId="118" xfId="0" applyFont="1" applyBorder="1" applyAlignment="1">
      <alignment/>
    </xf>
    <xf numFmtId="0" fontId="1" fillId="0" borderId="119" xfId="0" applyFont="1" applyFill="1" applyBorder="1" applyAlignment="1">
      <alignment/>
    </xf>
    <xf numFmtId="164" fontId="6" fillId="0" borderId="120" xfId="20" applyFont="1" applyBorder="1" applyAlignment="1" applyProtection="1">
      <alignment horizontal="left" indent="1"/>
      <protection/>
    </xf>
    <xf numFmtId="164" fontId="6" fillId="0" borderId="121" xfId="20" applyFont="1" applyBorder="1" applyProtection="1">
      <alignment/>
      <protection/>
    </xf>
    <xf numFmtId="0" fontId="22" fillId="0" borderId="121" xfId="0" applyFont="1" applyBorder="1" applyAlignment="1" applyProtection="1">
      <alignment/>
      <protection/>
    </xf>
    <xf numFmtId="0" fontId="22" fillId="0" borderId="122" xfId="0" applyFont="1" applyBorder="1" applyAlignment="1" applyProtection="1">
      <alignment/>
      <protection/>
    </xf>
    <xf numFmtId="0" fontId="17" fillId="0" borderId="94" xfId="0" applyFont="1" applyBorder="1" applyAlignment="1" applyProtection="1" quotePrefix="1">
      <alignment horizontal="center"/>
      <protection/>
    </xf>
    <xf numFmtId="0" fontId="22" fillId="0" borderId="96" xfId="0" applyFont="1" applyBorder="1" applyAlignment="1" applyProtection="1">
      <alignment/>
      <protection/>
    </xf>
    <xf numFmtId="0" fontId="22" fillId="0" borderId="97" xfId="0" applyFont="1" applyBorder="1" applyAlignment="1" applyProtection="1">
      <alignment/>
      <protection/>
    </xf>
    <xf numFmtId="0" fontId="8" fillId="0" borderId="98" xfId="0" applyFont="1" applyBorder="1" applyAlignment="1" applyProtection="1">
      <alignment horizontal="center"/>
      <protection/>
    </xf>
    <xf numFmtId="164" fontId="9" fillId="0" borderId="99" xfId="0" applyNumberFormat="1" applyFont="1" applyBorder="1" applyAlignment="1">
      <alignment horizontal="center"/>
    </xf>
    <xf numFmtId="0" fontId="0" fillId="0" borderId="96" xfId="0" applyBorder="1" applyAlignment="1">
      <alignment/>
    </xf>
    <xf numFmtId="0" fontId="5" fillId="0" borderId="123" xfId="0" applyFont="1" applyBorder="1" applyAlignment="1">
      <alignment/>
    </xf>
    <xf numFmtId="0" fontId="5" fillId="0" borderId="124" xfId="0" applyFont="1" applyBorder="1" applyAlignment="1">
      <alignment/>
    </xf>
    <xf numFmtId="0" fontId="1" fillId="0" borderId="125" xfId="0" applyFont="1" applyFill="1" applyBorder="1" applyAlignment="1">
      <alignment/>
    </xf>
    <xf numFmtId="49" fontId="0" fillId="0" borderId="126" xfId="0" applyNumberFormat="1" applyFont="1" applyFill="1" applyBorder="1" applyAlignment="1" applyProtection="1">
      <alignment horizontal="left"/>
      <protection/>
    </xf>
    <xf numFmtId="49" fontId="0" fillId="0" borderId="127" xfId="0" applyNumberFormat="1" applyFont="1" applyFill="1" applyBorder="1" applyAlignment="1" applyProtection="1">
      <alignment horizontal="left"/>
      <protection/>
    </xf>
    <xf numFmtId="49" fontId="0" fillId="0" borderId="16" xfId="0" applyNumberFormat="1" applyFont="1" applyFill="1" applyBorder="1" applyAlignment="1" applyProtection="1">
      <alignment horizontal="center"/>
      <protection/>
    </xf>
    <xf numFmtId="0" fontId="0" fillId="0" borderId="128" xfId="0" applyNumberFormat="1" applyFont="1" applyFill="1" applyBorder="1" applyAlignment="1" applyProtection="1" quotePrefix="1">
      <alignment vertical="top"/>
      <protection/>
    </xf>
    <xf numFmtId="49" fontId="0" fillId="0" borderId="129" xfId="0" applyNumberFormat="1" applyFont="1" applyFill="1" applyBorder="1" applyAlignment="1" applyProtection="1">
      <alignment horizontal="left"/>
      <protection/>
    </xf>
    <xf numFmtId="49" fontId="0" fillId="0" borderId="130" xfId="0" applyNumberFormat="1" applyFont="1" applyFill="1" applyBorder="1" applyAlignment="1" applyProtection="1">
      <alignment horizontal="left"/>
      <protection/>
    </xf>
    <xf numFmtId="49" fontId="0" fillId="0" borderId="128" xfId="0" applyNumberFormat="1" applyFont="1" applyFill="1" applyBorder="1" applyAlignment="1" applyProtection="1">
      <alignment horizontal="left"/>
      <protection/>
    </xf>
    <xf numFmtId="0" fontId="0" fillId="0" borderId="131" xfId="0" applyNumberFormat="1" applyFont="1" applyFill="1" applyBorder="1" applyAlignment="1" applyProtection="1">
      <alignment vertical="top"/>
      <protection/>
    </xf>
    <xf numFmtId="0" fontId="0" fillId="0" borderId="132" xfId="0" applyBorder="1" applyAlignment="1">
      <alignment horizontal="left"/>
    </xf>
    <xf numFmtId="164" fontId="4" fillId="0" borderId="0" xfId="20">
      <alignment/>
      <protection/>
    </xf>
    <xf numFmtId="164" fontId="14" fillId="0" borderId="133" xfId="20" applyFont="1" applyBorder="1" applyAlignment="1">
      <alignment horizontal="center"/>
      <protection/>
    </xf>
    <xf numFmtId="164" fontId="26" fillId="2" borderId="55" xfId="20" applyFont="1" applyFill="1" applyBorder="1" applyAlignment="1" applyProtection="1">
      <alignment horizontal="left"/>
      <protection locked="0"/>
    </xf>
    <xf numFmtId="164" fontId="11" fillId="0" borderId="57" xfId="20" applyFont="1" applyBorder="1" applyAlignment="1" applyProtection="1">
      <alignment/>
      <protection/>
    </xf>
    <xf numFmtId="164" fontId="11" fillId="0" borderId="58" xfId="20" applyFont="1" applyBorder="1" applyAlignment="1" applyProtection="1">
      <alignment/>
      <protection/>
    </xf>
    <xf numFmtId="164" fontId="17" fillId="0" borderId="59" xfId="20" applyFont="1" applyBorder="1" applyAlignment="1" applyProtection="1">
      <alignment horizontal="right"/>
      <protection/>
    </xf>
    <xf numFmtId="164" fontId="17" fillId="0" borderId="60" xfId="20" applyFont="1" applyBorder="1" applyAlignment="1" applyProtection="1">
      <alignment horizontal="center"/>
      <protection/>
    </xf>
    <xf numFmtId="164" fontId="10" fillId="0" borderId="134" xfId="20" applyFont="1" applyBorder="1" applyAlignment="1">
      <alignment horizontal="center"/>
      <protection/>
    </xf>
    <xf numFmtId="164" fontId="26" fillId="2" borderId="64" xfId="20" applyFont="1" applyFill="1" applyBorder="1" applyAlignment="1" applyProtection="1">
      <alignment horizontal="left"/>
      <protection locked="0"/>
    </xf>
    <xf numFmtId="164" fontId="18" fillId="3" borderId="54" xfId="20" applyFont="1" applyFill="1" applyBorder="1" applyAlignment="1" applyProtection="1">
      <alignment horizontal="center"/>
      <protection/>
    </xf>
    <xf numFmtId="164" fontId="18" fillId="0" borderId="90" xfId="20" applyFont="1" applyBorder="1" applyProtection="1">
      <alignment/>
      <protection/>
    </xf>
    <xf numFmtId="164" fontId="11" fillId="0" borderId="104" xfId="20" applyFont="1" applyBorder="1" applyAlignment="1" applyProtection="1">
      <alignment/>
      <protection/>
    </xf>
    <xf numFmtId="164" fontId="18" fillId="3" borderId="67" xfId="20" applyFont="1" applyFill="1" applyBorder="1" applyAlignment="1" applyProtection="1">
      <alignment horizontal="center"/>
      <protection/>
    </xf>
    <xf numFmtId="164" fontId="11" fillId="0" borderId="108" xfId="20" applyFont="1" applyBorder="1" applyAlignment="1" applyProtection="1">
      <alignment/>
      <protection/>
    </xf>
    <xf numFmtId="164" fontId="11" fillId="0" borderId="71" xfId="20" applyFont="1" applyBorder="1" applyAlignment="1" applyProtection="1">
      <alignment/>
      <protection/>
    </xf>
    <xf numFmtId="164" fontId="17" fillId="0" borderId="72" xfId="20" applyFont="1" applyBorder="1" applyAlignment="1" applyProtection="1">
      <alignment horizontal="right"/>
      <protection/>
    </xf>
    <xf numFmtId="164" fontId="17" fillId="0" borderId="73" xfId="20" applyFont="1" applyBorder="1" applyAlignment="1" applyProtection="1">
      <alignment horizontal="center"/>
      <protection/>
    </xf>
    <xf numFmtId="164" fontId="10" fillId="0" borderId="135" xfId="20" applyFont="1" applyBorder="1" applyAlignment="1">
      <alignment horizontal="center"/>
      <protection/>
    </xf>
    <xf numFmtId="0" fontId="1" fillId="6" borderId="136" xfId="0" applyFont="1" applyFill="1" applyBorder="1" applyAlignment="1">
      <alignment horizontal="center"/>
    </xf>
    <xf numFmtId="164" fontId="17" fillId="0" borderId="137" xfId="20" applyFont="1" applyBorder="1" applyAlignment="1" applyProtection="1">
      <alignment horizontal="center"/>
      <protection/>
    </xf>
    <xf numFmtId="0" fontId="1" fillId="0" borderId="138" xfId="0" applyFont="1" applyBorder="1" applyAlignment="1">
      <alignment horizontal="center"/>
    </xf>
    <xf numFmtId="164" fontId="11" fillId="0" borderId="139" xfId="20" applyFont="1" applyBorder="1" applyAlignment="1" applyProtection="1">
      <alignment/>
      <protection/>
    </xf>
    <xf numFmtId="164" fontId="27" fillId="0" borderId="140" xfId="0" applyNumberFormat="1" applyFont="1" applyBorder="1" applyAlignment="1">
      <alignment/>
    </xf>
    <xf numFmtId="0" fontId="5" fillId="0" borderId="141" xfId="0" applyFont="1" applyBorder="1" applyAlignment="1">
      <alignment/>
    </xf>
    <xf numFmtId="0" fontId="5" fillId="0" borderId="142" xfId="0" applyFont="1" applyBorder="1" applyAlignment="1">
      <alignment/>
    </xf>
    <xf numFmtId="0" fontId="28" fillId="7" borderId="143" xfId="0" applyFont="1" applyFill="1" applyBorder="1" applyAlignment="1">
      <alignment horizontal="center"/>
    </xf>
    <xf numFmtId="164" fontId="27" fillId="0" borderId="144" xfId="0" applyNumberFormat="1" applyFont="1" applyBorder="1" applyAlignment="1">
      <alignment/>
    </xf>
    <xf numFmtId="0" fontId="5" fillId="0" borderId="145" xfId="0" applyFont="1" applyBorder="1" applyAlignment="1">
      <alignment/>
    </xf>
    <xf numFmtId="0" fontId="5" fillId="0" borderId="146" xfId="0" applyFont="1" applyBorder="1" applyAlignment="1">
      <alignment/>
    </xf>
    <xf numFmtId="164" fontId="17" fillId="0" borderId="147" xfId="20" applyFont="1" applyBorder="1" applyAlignment="1" applyProtection="1" quotePrefix="1">
      <alignment horizontal="center"/>
      <protection/>
    </xf>
    <xf numFmtId="164" fontId="6" fillId="0" borderId="148" xfId="20" applyFont="1" applyBorder="1" applyAlignment="1" applyProtection="1">
      <alignment horizontal="left" indent="1"/>
      <protection/>
    </xf>
    <xf numFmtId="164" fontId="6" fillId="0" borderId="149" xfId="20" applyFont="1" applyBorder="1" applyProtection="1">
      <alignment/>
      <protection/>
    </xf>
    <xf numFmtId="164" fontId="7" fillId="0" borderId="150" xfId="20" applyFont="1" applyBorder="1" applyProtection="1">
      <alignment/>
      <protection/>
    </xf>
    <xf numFmtId="164" fontId="11" fillId="0" borderId="151" xfId="20" applyFont="1" applyBorder="1" applyAlignment="1" applyProtection="1">
      <alignment/>
      <protection/>
    </xf>
    <xf numFmtId="164" fontId="27" fillId="0" borderId="152" xfId="0" applyNumberFormat="1" applyFont="1" applyBorder="1" applyAlignment="1">
      <alignment/>
    </xf>
    <xf numFmtId="164" fontId="11" fillId="0" borderId="153" xfId="20" applyFont="1" applyBorder="1" applyAlignment="1" applyProtection="1">
      <alignment/>
      <protection/>
    </xf>
    <xf numFmtId="164" fontId="6" fillId="0" borderId="43" xfId="20" applyFont="1" applyBorder="1" applyAlignment="1" applyProtection="1">
      <alignment horizontal="left" indent="1"/>
      <protection/>
    </xf>
    <xf numFmtId="164" fontId="6" fillId="0" borderId="42" xfId="20" applyFont="1" applyBorder="1" applyProtection="1">
      <alignment/>
      <protection/>
    </xf>
    <xf numFmtId="164" fontId="11" fillId="0" borderId="98" xfId="20" applyFont="1" applyBorder="1" applyAlignment="1" applyProtection="1">
      <alignment/>
      <protection/>
    </xf>
    <xf numFmtId="164" fontId="27" fillId="0" borderId="154" xfId="0" applyNumberFormat="1" applyFont="1" applyBorder="1" applyAlignment="1">
      <alignment/>
    </xf>
    <xf numFmtId="0" fontId="5" fillId="0" borderId="155" xfId="0" applyFont="1" applyBorder="1" applyAlignment="1">
      <alignment/>
    </xf>
    <xf numFmtId="0" fontId="5" fillId="0" borderId="156" xfId="0" applyFont="1" applyBorder="1" applyAlignment="1">
      <alignment/>
    </xf>
    <xf numFmtId="0" fontId="28" fillId="7" borderId="157" xfId="0" applyFont="1" applyFill="1" applyBorder="1" applyAlignment="1">
      <alignment horizontal="center"/>
    </xf>
    <xf numFmtId="164" fontId="26" fillId="2" borderId="54" xfId="20" applyFont="1" applyFill="1" applyBorder="1" applyAlignment="1" applyProtection="1">
      <alignment horizontal="left" indent="1"/>
      <protection locked="0"/>
    </xf>
    <xf numFmtId="164" fontId="26" fillId="2" borderId="67" xfId="20" applyFont="1" applyFill="1" applyBorder="1" applyAlignment="1" applyProtection="1">
      <alignment horizontal="left" indent="1"/>
      <protection locked="0"/>
    </xf>
    <xf numFmtId="164" fontId="6" fillId="2" borderId="0" xfId="20" applyFont="1" applyFill="1" applyBorder="1" applyAlignment="1" applyProtection="1">
      <alignment horizontal="left" indent="1"/>
      <protection locked="0"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0" fillId="0" borderId="17" xfId="0" applyNumberFormat="1" applyFont="1" applyFill="1" applyBorder="1" applyAlignment="1" applyProtection="1">
      <alignment horizontal="center"/>
      <protection/>
    </xf>
    <xf numFmtId="49" fontId="0" fillId="0" borderId="158" xfId="0" applyNumberFormat="1" applyFont="1" applyFill="1" applyBorder="1" applyAlignment="1" applyProtection="1">
      <alignment horizontal="center"/>
      <protection/>
    </xf>
    <xf numFmtId="49" fontId="3" fillId="0" borderId="9" xfId="0" applyNumberFormat="1" applyFont="1" applyFill="1" applyBorder="1" applyAlignment="1" applyProtection="1">
      <alignment horizontal="right"/>
      <protection/>
    </xf>
    <xf numFmtId="49" fontId="3" fillId="0" borderId="10" xfId="0" applyNumberFormat="1" applyFont="1" applyFill="1" applyBorder="1" applyAlignment="1" applyProtection="1" quotePrefix="1">
      <alignment horizontal="left"/>
      <protection/>
    </xf>
    <xf numFmtId="0" fontId="0" fillId="0" borderId="0" xfId="0" applyAlignment="1">
      <alignment horizontal="center"/>
    </xf>
    <xf numFmtId="49" fontId="0" fillId="0" borderId="1" xfId="0" applyNumberFormat="1" applyFont="1" applyFill="1" applyBorder="1" applyAlignment="1" applyProtection="1">
      <alignment horizontal="center"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49" fontId="0" fillId="0" borderId="14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Fill="1" applyBorder="1" applyAlignment="1" applyProtection="1">
      <alignment horizontal="center"/>
      <protection/>
    </xf>
    <xf numFmtId="49" fontId="0" fillId="0" borderId="13" xfId="0" applyNumberFormat="1" applyFont="1" applyFill="1" applyBorder="1" applyAlignment="1" applyProtection="1">
      <alignment horizontal="center"/>
      <protection/>
    </xf>
    <xf numFmtId="49" fontId="0" fillId="0" borderId="159" xfId="0" applyNumberFormat="1" applyFont="1" applyFill="1" applyBorder="1" applyAlignment="1" applyProtection="1">
      <alignment horizontal="center"/>
      <protection/>
    </xf>
    <xf numFmtId="49" fontId="0" fillId="0" borderId="16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3" fillId="0" borderId="161" xfId="19" applyBorder="1">
      <alignment/>
      <protection/>
    </xf>
    <xf numFmtId="0" fontId="9" fillId="0" borderId="162" xfId="19" applyFont="1" applyBorder="1" applyProtection="1">
      <alignment/>
      <protection/>
    </xf>
    <xf numFmtId="0" fontId="3" fillId="0" borderId="162" xfId="19" applyBorder="1">
      <alignment/>
      <protection/>
    </xf>
    <xf numFmtId="0" fontId="3" fillId="0" borderId="162" xfId="19" applyBorder="1" applyProtection="1">
      <alignment/>
      <protection/>
    </xf>
    <xf numFmtId="0" fontId="3" fillId="0" borderId="163" xfId="19" applyBorder="1">
      <alignment/>
      <protection/>
    </xf>
    <xf numFmtId="0" fontId="3" fillId="0" borderId="0" xfId="19">
      <alignment/>
      <protection/>
    </xf>
    <xf numFmtId="0" fontId="0" fillId="0" borderId="0" xfId="19" applyFont="1">
      <alignment/>
      <protection/>
    </xf>
    <xf numFmtId="0" fontId="3" fillId="0" borderId="109" xfId="19" applyBorder="1">
      <alignment/>
      <protection/>
    </xf>
    <xf numFmtId="0" fontId="3" fillId="0" borderId="0" xfId="19" applyBorder="1">
      <alignment/>
      <protection/>
    </xf>
    <xf numFmtId="0" fontId="27" fillId="0" borderId="0" xfId="19" applyFont="1" applyBorder="1" applyProtection="1">
      <alignment/>
      <protection/>
    </xf>
    <xf numFmtId="0" fontId="3" fillId="0" borderId="0" xfId="19" applyBorder="1" applyProtection="1">
      <alignment/>
      <protection/>
    </xf>
    <xf numFmtId="0" fontId="1" fillId="0" borderId="58" xfId="19" applyFont="1" applyFill="1" applyBorder="1" applyProtection="1">
      <alignment/>
      <protection/>
    </xf>
    <xf numFmtId="0" fontId="9" fillId="0" borderId="90" xfId="19" applyFont="1" applyFill="1" applyBorder="1" applyProtection="1">
      <alignment/>
      <protection/>
    </xf>
    <xf numFmtId="0" fontId="3" fillId="0" borderId="164" xfId="19" applyBorder="1">
      <alignment/>
      <protection/>
    </xf>
    <xf numFmtId="0" fontId="32" fillId="0" borderId="0" xfId="19" applyFont="1" applyBorder="1" applyProtection="1">
      <alignment/>
      <protection/>
    </xf>
    <xf numFmtId="0" fontId="9" fillId="0" borderId="0" xfId="19" applyFont="1" applyBorder="1">
      <alignment/>
      <protection/>
    </xf>
    <xf numFmtId="0" fontId="5" fillId="0" borderId="0" xfId="19" applyFont="1">
      <alignment/>
      <protection/>
    </xf>
    <xf numFmtId="0" fontId="0" fillId="0" borderId="0" xfId="19" applyFont="1" applyBorder="1" applyAlignment="1" applyProtection="1">
      <alignment horizontal="center"/>
      <protection/>
    </xf>
    <xf numFmtId="0" fontId="3" fillId="0" borderId="90" xfId="19" applyFill="1" applyBorder="1" applyProtection="1">
      <alignment/>
      <protection/>
    </xf>
    <xf numFmtId="0" fontId="0" fillId="0" borderId="90" xfId="19" applyFont="1" applyFill="1" applyBorder="1" applyAlignment="1" applyProtection="1">
      <alignment horizontal="center"/>
      <protection locked="0"/>
    </xf>
    <xf numFmtId="0" fontId="33" fillId="0" borderId="0" xfId="19" applyFont="1" applyBorder="1" applyProtection="1">
      <alignment/>
      <protection/>
    </xf>
    <xf numFmtId="0" fontId="3" fillId="0" borderId="165" xfId="19" applyBorder="1">
      <alignment/>
      <protection/>
    </xf>
    <xf numFmtId="2" fontId="0" fillId="0" borderId="166" xfId="19" applyNumberFormat="1" applyFont="1" applyFill="1" applyBorder="1" applyAlignment="1">
      <alignment horizontal="center" vertical="center"/>
      <protection/>
    </xf>
    <xf numFmtId="0" fontId="9" fillId="0" borderId="167" xfId="19" applyFont="1" applyFill="1" applyBorder="1" applyAlignment="1" applyProtection="1">
      <alignment horizontal="left" vertical="center" indent="2"/>
      <protection locked="0"/>
    </xf>
    <xf numFmtId="0" fontId="0" fillId="0" borderId="14" xfId="19" applyFont="1" applyFill="1" applyBorder="1" applyAlignment="1">
      <alignment horizontal="center" vertical="center"/>
      <protection/>
    </xf>
    <xf numFmtId="2" fontId="0" fillId="0" borderId="168" xfId="19" applyNumberFormat="1" applyFont="1" applyFill="1" applyBorder="1" applyAlignment="1">
      <alignment horizontal="center"/>
      <protection/>
    </xf>
    <xf numFmtId="0" fontId="0" fillId="0" borderId="167" xfId="19" applyFont="1" applyFill="1" applyBorder="1" applyAlignment="1" applyProtection="1">
      <alignment/>
      <protection locked="0"/>
    </xf>
    <xf numFmtId="0" fontId="0" fillId="0" borderId="0" xfId="19" applyFont="1" applyFill="1" applyBorder="1" applyAlignment="1">
      <alignment horizontal="center"/>
      <protection/>
    </xf>
    <xf numFmtId="2" fontId="0" fillId="0" borderId="169" xfId="19" applyNumberFormat="1" applyFont="1" applyFill="1" applyBorder="1" applyAlignment="1">
      <alignment horizontal="center"/>
      <protection/>
    </xf>
    <xf numFmtId="0" fontId="0" fillId="0" borderId="22" xfId="19" applyFont="1" applyFill="1" applyBorder="1" applyAlignment="1">
      <alignment horizontal="center"/>
      <protection/>
    </xf>
    <xf numFmtId="2" fontId="0" fillId="0" borderId="52" xfId="19" applyNumberFormat="1" applyFont="1" applyFill="1" applyBorder="1" applyAlignment="1">
      <alignment horizontal="left"/>
      <protection/>
    </xf>
    <xf numFmtId="2" fontId="3" fillId="0" borderId="0" xfId="19" applyNumberFormat="1" applyFill="1" applyBorder="1" applyAlignment="1" applyProtection="1">
      <alignment horizontal="left"/>
      <protection locked="0"/>
    </xf>
    <xf numFmtId="0" fontId="3" fillId="0" borderId="127" xfId="19" applyFill="1" applyBorder="1" applyProtection="1">
      <alignment/>
      <protection locked="0"/>
    </xf>
    <xf numFmtId="2" fontId="3" fillId="0" borderId="0" xfId="19" applyNumberFormat="1" applyFill="1" applyBorder="1">
      <alignment/>
      <protection/>
    </xf>
    <xf numFmtId="0" fontId="3" fillId="0" borderId="0" xfId="19" applyFill="1" applyBorder="1" applyAlignment="1" applyProtection="1">
      <alignment/>
      <protection locked="0"/>
    </xf>
    <xf numFmtId="2" fontId="0" fillId="0" borderId="166" xfId="19" applyNumberFormat="1" applyFont="1" applyFill="1" applyBorder="1" applyAlignment="1">
      <alignment horizontal="center"/>
      <protection/>
    </xf>
    <xf numFmtId="0" fontId="0" fillId="0" borderId="14" xfId="19" applyFont="1" applyFill="1" applyBorder="1" applyAlignment="1">
      <alignment horizontal="center"/>
      <protection/>
    </xf>
    <xf numFmtId="0" fontId="28" fillId="0" borderId="0" xfId="19" applyFont="1" applyBorder="1" applyProtection="1">
      <alignment/>
      <protection/>
    </xf>
    <xf numFmtId="0" fontId="9" fillId="0" borderId="0" xfId="19" applyFont="1" applyBorder="1" applyAlignment="1" applyProtection="1">
      <alignment horizontal="left"/>
      <protection/>
    </xf>
    <xf numFmtId="0" fontId="0" fillId="0" borderId="0" xfId="19" applyFont="1" applyBorder="1" applyProtection="1">
      <alignment/>
      <protection/>
    </xf>
    <xf numFmtId="0" fontId="0" fillId="0" borderId="14" xfId="19" applyFont="1" applyBorder="1" applyAlignment="1" applyProtection="1">
      <alignment horizontal="center"/>
      <protection/>
    </xf>
    <xf numFmtId="0" fontId="27" fillId="0" borderId="14" xfId="19" applyFont="1" applyBorder="1" applyAlignment="1" applyProtection="1">
      <alignment horizontal="center"/>
      <protection/>
    </xf>
    <xf numFmtId="0" fontId="27" fillId="0" borderId="170" xfId="19" applyFont="1" applyBorder="1" applyAlignment="1" applyProtection="1">
      <alignment horizontal="center"/>
      <protection/>
    </xf>
    <xf numFmtId="0" fontId="0" fillId="0" borderId="52" xfId="19" applyFont="1" applyBorder="1" applyAlignment="1">
      <alignment horizontal="center"/>
      <protection/>
    </xf>
    <xf numFmtId="0" fontId="1" fillId="0" borderId="90" xfId="19" applyFont="1" applyBorder="1" applyProtection="1">
      <alignment/>
      <protection/>
    </xf>
    <xf numFmtId="0" fontId="1" fillId="0" borderId="90" xfId="19" applyNumberFormat="1" applyFont="1" applyBorder="1" applyProtection="1">
      <alignment/>
      <protection/>
    </xf>
    <xf numFmtId="0" fontId="1" fillId="0" borderId="167" xfId="19" applyFont="1" applyBorder="1" applyProtection="1">
      <alignment/>
      <protection/>
    </xf>
    <xf numFmtId="164" fontId="0" fillId="2" borderId="14" xfId="19" applyNumberFormat="1" applyFont="1" applyFill="1" applyBorder="1" applyAlignment="1" applyProtection="1">
      <alignment horizontal="center"/>
      <protection locked="0"/>
    </xf>
    <xf numFmtId="0" fontId="0" fillId="0" borderId="87" xfId="19" applyFont="1" applyBorder="1" applyAlignment="1" applyProtection="1">
      <alignment horizontal="center"/>
      <protection/>
    </xf>
    <xf numFmtId="0" fontId="0" fillId="0" borderId="171" xfId="19" applyNumberFormat="1" applyFont="1" applyBorder="1" applyAlignment="1">
      <alignment horizontal="center"/>
      <protection/>
    </xf>
    <xf numFmtId="0" fontId="27" fillId="0" borderId="57" xfId="19" applyFont="1" applyFill="1" applyBorder="1" applyAlignment="1" applyProtection="1">
      <alignment horizontal="center"/>
      <protection/>
    </xf>
    <xf numFmtId="0" fontId="27" fillId="0" borderId="172" xfId="19" applyFont="1" applyFill="1" applyBorder="1" applyAlignment="1" applyProtection="1">
      <alignment horizontal="center"/>
      <protection/>
    </xf>
    <xf numFmtId="164" fontId="0" fillId="2" borderId="22" xfId="19" applyNumberFormat="1" applyFont="1" applyFill="1" applyBorder="1" applyAlignment="1" applyProtection="1">
      <alignment horizontal="center"/>
      <protection locked="0"/>
    </xf>
    <xf numFmtId="0" fontId="5" fillId="0" borderId="136" xfId="19" applyFont="1" applyBorder="1" applyAlignment="1">
      <alignment horizontal="center"/>
      <protection/>
    </xf>
    <xf numFmtId="0" fontId="1" fillId="0" borderId="173" xfId="19" applyNumberFormat="1" applyFont="1" applyBorder="1" applyAlignment="1" applyProtection="1">
      <alignment horizontal="left"/>
      <protection/>
    </xf>
    <xf numFmtId="0" fontId="1" fillId="0" borderId="90" xfId="19" applyNumberFormat="1" applyFont="1" applyBorder="1" applyAlignment="1" applyProtection="1">
      <alignment horizontal="left"/>
      <protection/>
    </xf>
    <xf numFmtId="0" fontId="3" fillId="0" borderId="111" xfId="19" applyNumberFormat="1" applyBorder="1" applyAlignment="1" applyProtection="1">
      <alignment horizontal="left"/>
      <protection/>
    </xf>
    <xf numFmtId="164" fontId="0" fillId="2" borderId="14" xfId="19" applyNumberFormat="1" applyFont="1" applyFill="1" applyBorder="1" applyAlignment="1" applyProtection="1">
      <alignment horizontal="center" vertical="center"/>
      <protection locked="0"/>
    </xf>
    <xf numFmtId="164" fontId="0" fillId="2" borderId="174" xfId="19" applyNumberFormat="1" applyFont="1" applyFill="1" applyBorder="1" applyAlignment="1" applyProtection="1">
      <alignment horizontal="center" vertical="center"/>
      <protection locked="0"/>
    </xf>
    <xf numFmtId="164" fontId="0" fillId="2" borderId="22" xfId="19" applyNumberFormat="1" applyFont="1" applyFill="1" applyBorder="1" applyAlignment="1" applyProtection="1">
      <alignment horizontal="center" vertical="center"/>
      <protection locked="0"/>
    </xf>
    <xf numFmtId="164" fontId="0" fillId="2" borderId="129" xfId="19" applyNumberFormat="1" applyFont="1" applyFill="1" applyBorder="1" applyAlignment="1" applyProtection="1">
      <alignment horizontal="center"/>
      <protection locked="0"/>
    </xf>
    <xf numFmtId="164" fontId="0" fillId="2" borderId="14" xfId="19" applyNumberFormat="1" applyFont="1" applyFill="1" applyBorder="1" applyAlignment="1" applyProtection="1" quotePrefix="1">
      <alignment horizontal="center"/>
      <protection locked="0"/>
    </xf>
    <xf numFmtId="0" fontId="0" fillId="0" borderId="175" xfId="19" applyNumberFormat="1" applyFont="1" applyBorder="1" applyAlignment="1">
      <alignment horizontal="center"/>
      <protection/>
    </xf>
    <xf numFmtId="0" fontId="27" fillId="0" borderId="58" xfId="19" applyFont="1" applyBorder="1" applyProtection="1">
      <alignment/>
      <protection/>
    </xf>
    <xf numFmtId="0" fontId="3" fillId="0" borderId="90" xfId="19" applyBorder="1">
      <alignment/>
      <protection/>
    </xf>
    <xf numFmtId="0" fontId="9" fillId="0" borderId="105" xfId="19" applyFont="1" applyFill="1" applyBorder="1" applyAlignment="1" applyProtection="1">
      <alignment horizontal="center"/>
      <protection/>
    </xf>
    <xf numFmtId="0" fontId="9" fillId="0" borderId="176" xfId="19" applyFont="1" applyFill="1" applyBorder="1" applyAlignment="1" applyProtection="1">
      <alignment horizontal="center"/>
      <protection/>
    </xf>
    <xf numFmtId="0" fontId="9" fillId="8" borderId="177" xfId="19" applyFont="1" applyFill="1" applyBorder="1" applyAlignment="1" applyProtection="1">
      <alignment horizontal="center"/>
      <protection/>
    </xf>
    <xf numFmtId="0" fontId="9" fillId="8" borderId="178" xfId="19" applyFont="1" applyFill="1" applyBorder="1" applyAlignment="1" applyProtection="1">
      <alignment horizontal="center"/>
      <protection/>
    </xf>
    <xf numFmtId="0" fontId="1" fillId="0" borderId="0" xfId="19" applyFont="1" applyBorder="1" applyProtection="1">
      <alignment/>
      <protection/>
    </xf>
    <xf numFmtId="0" fontId="1" fillId="0" borderId="0" xfId="19" applyFont="1" applyBorder="1">
      <alignment/>
      <protection/>
    </xf>
    <xf numFmtId="0" fontId="0" fillId="0" borderId="0" xfId="19" applyFont="1" applyBorder="1">
      <alignment/>
      <protection/>
    </xf>
    <xf numFmtId="0" fontId="3" fillId="0" borderId="168" xfId="19" applyBorder="1">
      <alignment/>
      <protection/>
    </xf>
    <xf numFmtId="0" fontId="3" fillId="0" borderId="179" xfId="19" applyFill="1" applyBorder="1" applyProtection="1">
      <alignment/>
      <protection locked="0"/>
    </xf>
    <xf numFmtId="0" fontId="34" fillId="0" borderId="180" xfId="19" applyFont="1" applyFill="1" applyBorder="1" applyAlignment="1" applyProtection="1">
      <alignment horizontal="left" vertical="center" indent="2"/>
      <protection locked="0"/>
    </xf>
    <xf numFmtId="0" fontId="3" fillId="0" borderId="181" xfId="19" applyBorder="1">
      <alignment/>
      <protection/>
    </xf>
    <xf numFmtId="0" fontId="28" fillId="0" borderId="0" xfId="19" applyFont="1" applyBorder="1" applyAlignment="1">
      <alignment horizontal="left"/>
      <protection/>
    </xf>
    <xf numFmtId="164" fontId="35" fillId="2" borderId="54" xfId="20" applyFont="1" applyFill="1" applyBorder="1" applyAlignment="1" applyProtection="1">
      <alignment horizontal="left" indent="1"/>
      <protection locked="0"/>
    </xf>
    <xf numFmtId="164" fontId="35" fillId="2" borderId="64" xfId="20" applyFont="1" applyFill="1" applyBorder="1" applyAlignment="1" applyProtection="1">
      <alignment horizontal="left"/>
      <protection locked="0"/>
    </xf>
    <xf numFmtId="164" fontId="35" fillId="2" borderId="67" xfId="20" applyFont="1" applyFill="1" applyBorder="1" applyAlignment="1" applyProtection="1">
      <alignment horizontal="left" indent="1"/>
      <protection locked="0"/>
    </xf>
    <xf numFmtId="164" fontId="35" fillId="2" borderId="68" xfId="2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49" fontId="0" fillId="0" borderId="12" xfId="0" applyNumberFormat="1" applyFont="1" applyFill="1" applyBorder="1" applyAlignment="1" applyProtection="1">
      <alignment horizontal="left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49" fontId="0" fillId="0" borderId="14" xfId="0" applyNumberFormat="1" applyFont="1" applyFill="1" applyBorder="1" applyAlignment="1" applyProtection="1">
      <alignment horizontal="left"/>
      <protection hidden="1"/>
    </xf>
    <xf numFmtId="49" fontId="0" fillId="0" borderId="90" xfId="0" applyNumberFormat="1" applyFont="1" applyFill="1" applyBorder="1" applyAlignment="1" applyProtection="1">
      <alignment horizontal="left"/>
      <protection hidden="1"/>
    </xf>
    <xf numFmtId="49" fontId="0" fillId="0" borderId="13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3" fillId="0" borderId="168" xfId="19" applyFont="1" applyBorder="1">
      <alignment/>
      <protection/>
    </xf>
    <xf numFmtId="164" fontId="0" fillId="2" borderId="22" xfId="19" applyNumberFormat="1" applyFont="1" applyFill="1" applyBorder="1" applyAlignment="1" applyProtection="1" quotePrefix="1">
      <alignment horizontal="center" vertical="center"/>
      <protection locked="0"/>
    </xf>
    <xf numFmtId="49" fontId="36" fillId="0" borderId="36" xfId="0" applyNumberFormat="1" applyFont="1" applyFill="1" applyBorder="1" applyAlignment="1" applyProtection="1">
      <alignment horizontal="left"/>
      <protection/>
    </xf>
    <xf numFmtId="49" fontId="36" fillId="0" borderId="30" xfId="0" applyNumberFormat="1" applyFont="1" applyFill="1" applyBorder="1" applyAlignment="1" applyProtection="1">
      <alignment horizontal="left"/>
      <protection/>
    </xf>
    <xf numFmtId="0" fontId="37" fillId="0" borderId="0" xfId="19" applyFont="1" applyBorder="1" applyProtection="1">
      <alignment/>
      <protection/>
    </xf>
    <xf numFmtId="0" fontId="0" fillId="0" borderId="83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6" fontId="0" fillId="0" borderId="0" xfId="0" applyNumberFormat="1" applyFont="1" applyFill="1" applyBorder="1" applyAlignment="1" applyProtection="1" quotePrefix="1">
      <alignment horizontal="center" vertical="top"/>
      <protection/>
    </xf>
    <xf numFmtId="49" fontId="0" fillId="0" borderId="158" xfId="0" applyNumberFormat="1" applyFill="1" applyBorder="1" applyAlignment="1" applyProtection="1" quotePrefix="1">
      <alignment horizontal="center"/>
      <protection/>
    </xf>
    <xf numFmtId="49" fontId="0" fillId="0" borderId="17" xfId="0" applyNumberFormat="1" applyFill="1" applyBorder="1" applyAlignment="1" applyProtection="1" quotePrefix="1">
      <alignment horizontal="center"/>
      <protection/>
    </xf>
    <xf numFmtId="49" fontId="0" fillId="0" borderId="160" xfId="0" applyNumberFormat="1" applyFill="1" applyBorder="1" applyAlignment="1" applyProtection="1" quotePrefix="1">
      <alignment horizontal="center"/>
      <protection/>
    </xf>
    <xf numFmtId="49" fontId="0" fillId="0" borderId="19" xfId="0" applyNumberFormat="1" applyFont="1" applyFill="1" applyBorder="1" applyAlignment="1" applyProtection="1" quotePrefix="1">
      <alignment horizontal="center"/>
      <protection/>
    </xf>
    <xf numFmtId="49" fontId="0" fillId="0" borderId="21" xfId="0" applyNumberFormat="1" applyFill="1" applyBorder="1" applyAlignment="1" applyProtection="1" quotePrefix="1">
      <alignment horizontal="center"/>
      <protection/>
    </xf>
    <xf numFmtId="0" fontId="0" fillId="0" borderId="90" xfId="19" applyFont="1" applyBorder="1" applyAlignment="1" applyProtection="1">
      <alignment/>
      <protection locked="0"/>
    </xf>
    <xf numFmtId="164" fontId="35" fillId="2" borderId="55" xfId="20" applyFont="1" applyFill="1" applyBorder="1" applyAlignment="1" applyProtection="1">
      <alignment horizontal="left"/>
      <protection locked="0"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27" fillId="0" borderId="0" xfId="0" applyFont="1" applyAlignment="1" quotePrefix="1">
      <alignment/>
    </xf>
    <xf numFmtId="0" fontId="0" fillId="2" borderId="58" xfId="19" applyFont="1" applyFill="1" applyBorder="1" applyAlignment="1" applyProtection="1">
      <alignment horizontal="left"/>
      <protection locked="0"/>
    </xf>
    <xf numFmtId="0" fontId="3" fillId="2" borderId="167" xfId="19" applyFill="1" applyBorder="1" applyAlignment="1" applyProtection="1">
      <alignment/>
      <protection locked="0"/>
    </xf>
    <xf numFmtId="0" fontId="0" fillId="0" borderId="172" xfId="19" applyFont="1" applyBorder="1" applyAlignment="1" applyProtection="1">
      <alignment/>
      <protection locked="0"/>
    </xf>
    <xf numFmtId="0" fontId="5" fillId="0" borderId="58" xfId="19" applyFont="1" applyBorder="1" applyAlignment="1" applyProtection="1">
      <alignment horizontal="center"/>
      <protection/>
    </xf>
    <xf numFmtId="0" fontId="3" fillId="0" borderId="167" xfId="19" applyBorder="1" applyAlignment="1">
      <alignment horizontal="center"/>
      <protection/>
    </xf>
    <xf numFmtId="0" fontId="34" fillId="8" borderId="182" xfId="19" applyFont="1" applyFill="1" applyBorder="1" applyAlignment="1" applyProtection="1">
      <alignment horizontal="left" vertical="center" indent="2"/>
      <protection/>
    </xf>
    <xf numFmtId="0" fontId="3" fillId="0" borderId="182" xfId="19" applyBorder="1" applyAlignment="1">
      <alignment horizontal="left" vertical="center" indent="2"/>
      <protection/>
    </xf>
    <xf numFmtId="0" fontId="3" fillId="0" borderId="183" xfId="19" applyBorder="1" applyAlignment="1">
      <alignment horizontal="left" vertical="center" indent="2"/>
      <protection/>
    </xf>
    <xf numFmtId="0" fontId="27" fillId="2" borderId="58" xfId="19" applyFont="1" applyFill="1" applyBorder="1" applyAlignment="1" applyProtection="1">
      <alignment horizontal="left" vertical="center" indent="2"/>
      <protection locked="0"/>
    </xf>
    <xf numFmtId="0" fontId="0" fillId="2" borderId="167" xfId="19" applyFont="1" applyFill="1" applyBorder="1" applyAlignment="1" applyProtection="1">
      <alignment horizontal="left" vertical="center" indent="2"/>
      <protection locked="0"/>
    </xf>
    <xf numFmtId="0" fontId="0" fillId="0" borderId="90" xfId="19" applyFont="1" applyBorder="1" applyAlignment="1" applyProtection="1">
      <alignment horizontal="left" vertical="center" indent="2"/>
      <protection locked="0"/>
    </xf>
    <xf numFmtId="0" fontId="0" fillId="0" borderId="172" xfId="19" applyFont="1" applyBorder="1" applyAlignment="1" applyProtection="1">
      <alignment horizontal="left" vertical="center" indent="2"/>
      <protection locked="0"/>
    </xf>
    <xf numFmtId="0" fontId="27" fillId="2" borderId="90" xfId="19" applyFont="1" applyFill="1" applyBorder="1" applyAlignment="1" applyProtection="1">
      <alignment/>
      <protection locked="0"/>
    </xf>
    <xf numFmtId="0" fontId="27" fillId="2" borderId="172" xfId="19" applyFont="1" applyFill="1" applyBorder="1" applyAlignment="1" applyProtection="1">
      <alignment/>
      <protection locked="0"/>
    </xf>
    <xf numFmtId="174" fontId="27" fillId="2" borderId="90" xfId="19" applyNumberFormat="1" applyFont="1" applyFill="1" applyBorder="1" applyAlignment="1" applyProtection="1">
      <alignment horizontal="left"/>
      <protection locked="0"/>
    </xf>
    <xf numFmtId="174" fontId="0" fillId="0" borderId="90" xfId="19" applyNumberFormat="1" applyFont="1" applyBorder="1" applyAlignment="1" applyProtection="1">
      <alignment horizontal="left"/>
      <protection locked="0"/>
    </xf>
    <xf numFmtId="20" fontId="27" fillId="2" borderId="90" xfId="19" applyNumberFormat="1" applyFont="1" applyFill="1" applyBorder="1" applyAlignment="1" applyProtection="1">
      <alignment/>
      <protection locked="0"/>
    </xf>
    <xf numFmtId="164" fontId="18" fillId="2" borderId="184" xfId="20" applyFont="1" applyFill="1" applyBorder="1" applyAlignment="1" applyProtection="1">
      <alignment horizontal="center"/>
      <protection locked="0"/>
    </xf>
    <xf numFmtId="164" fontId="24" fillId="0" borderId="185" xfId="20" applyFont="1" applyBorder="1" applyAlignment="1" applyProtection="1">
      <alignment horizontal="center"/>
      <protection locked="0"/>
    </xf>
    <xf numFmtId="164" fontId="18" fillId="2" borderId="58" xfId="20" applyFont="1" applyFill="1" applyBorder="1" applyAlignment="1" applyProtection="1" quotePrefix="1">
      <alignment horizontal="center"/>
      <protection locked="0"/>
    </xf>
    <xf numFmtId="164" fontId="24" fillId="0" borderId="167" xfId="20" applyFont="1" applyBorder="1" applyAlignment="1" applyProtection="1">
      <alignment horizontal="center"/>
      <protection locked="0"/>
    </xf>
    <xf numFmtId="164" fontId="18" fillId="2" borderId="78" xfId="20" applyFont="1" applyFill="1" applyBorder="1" applyAlignment="1" applyProtection="1">
      <alignment horizontal="center"/>
      <protection locked="0"/>
    </xf>
    <xf numFmtId="164" fontId="24" fillId="0" borderId="80" xfId="20" applyFont="1" applyBorder="1" applyAlignment="1" applyProtection="1">
      <alignment horizontal="center"/>
      <protection locked="0"/>
    </xf>
    <xf numFmtId="164" fontId="18" fillId="2" borderId="87" xfId="20" applyFont="1" applyFill="1" applyBorder="1" applyAlignment="1" applyProtection="1">
      <alignment horizontal="center"/>
      <protection locked="0"/>
    </xf>
    <xf numFmtId="164" fontId="24" fillId="0" borderId="174" xfId="20" applyFont="1" applyBorder="1" applyAlignment="1" applyProtection="1">
      <alignment horizontal="center"/>
      <protection locked="0"/>
    </xf>
    <xf numFmtId="164" fontId="18" fillId="2" borderId="83" xfId="20" applyFont="1" applyFill="1" applyBorder="1" applyAlignment="1" applyProtection="1" quotePrefix="1">
      <alignment horizontal="center"/>
      <protection locked="0"/>
    </xf>
    <xf numFmtId="164" fontId="24" fillId="0" borderId="85" xfId="20" applyFont="1" applyBorder="1" applyAlignment="1" applyProtection="1">
      <alignment horizontal="center"/>
      <protection locked="0"/>
    </xf>
    <xf numFmtId="164" fontId="18" fillId="2" borderId="83" xfId="20" applyFont="1" applyFill="1" applyBorder="1" applyAlignment="1" applyProtection="1">
      <alignment horizontal="center"/>
      <protection locked="0"/>
    </xf>
    <xf numFmtId="164" fontId="18" fillId="2" borderId="58" xfId="20" applyFont="1" applyFill="1" applyBorder="1" applyAlignment="1" applyProtection="1">
      <alignment horizontal="center"/>
      <protection locked="0"/>
    </xf>
    <xf numFmtId="0" fontId="1" fillId="0" borderId="186" xfId="0" applyFont="1" applyBorder="1" applyAlignment="1">
      <alignment horizontal="center"/>
    </xf>
    <xf numFmtId="0" fontId="1" fillId="0" borderId="187" xfId="0" applyFont="1" applyBorder="1" applyAlignment="1">
      <alignment horizontal="center"/>
    </xf>
    <xf numFmtId="164" fontId="18" fillId="2" borderId="113" xfId="20" applyFont="1" applyFill="1" applyBorder="1" applyAlignment="1" applyProtection="1">
      <alignment horizontal="center"/>
      <protection locked="0"/>
    </xf>
    <xf numFmtId="164" fontId="24" fillId="0" borderId="188" xfId="20" applyFont="1" applyBorder="1" applyAlignment="1" applyProtection="1">
      <alignment horizontal="center"/>
      <protection locked="0"/>
    </xf>
    <xf numFmtId="164" fontId="18" fillId="2" borderId="113" xfId="20" applyFont="1" applyFill="1" applyBorder="1" applyAlignment="1" applyProtection="1" quotePrefix="1">
      <alignment horizontal="center"/>
      <protection locked="0"/>
    </xf>
    <xf numFmtId="0" fontId="20" fillId="0" borderId="107" xfId="0" applyFont="1" applyBorder="1" applyAlignment="1">
      <alignment horizontal="center"/>
    </xf>
    <xf numFmtId="0" fontId="20" fillId="0" borderId="189" xfId="0" applyFont="1" applyBorder="1" applyAlignment="1">
      <alignment horizontal="center"/>
    </xf>
    <xf numFmtId="0" fontId="6" fillId="0" borderId="58" xfId="0" applyFont="1" applyBorder="1" applyAlignment="1" applyProtection="1">
      <alignment horizontal="center"/>
      <protection/>
    </xf>
    <xf numFmtId="0" fontId="6" fillId="0" borderId="167" xfId="0" applyFont="1" applyBorder="1" applyAlignment="1" applyProtection="1">
      <alignment horizontal="center"/>
      <protection/>
    </xf>
    <xf numFmtId="0" fontId="6" fillId="0" borderId="58" xfId="0" applyFont="1" applyBorder="1" applyAlignment="1" applyProtection="1" quotePrefix="1">
      <alignment horizontal="center"/>
      <protection/>
    </xf>
    <xf numFmtId="0" fontId="6" fillId="0" borderId="90" xfId="0" applyFont="1" applyBorder="1" applyAlignment="1" applyProtection="1">
      <alignment horizontal="center"/>
      <protection/>
    </xf>
    <xf numFmtId="0" fontId="20" fillId="0" borderId="56" xfId="0" applyFont="1" applyBorder="1" applyAlignment="1">
      <alignment horizontal="center"/>
    </xf>
    <xf numFmtId="0" fontId="20" fillId="0" borderId="190" xfId="0" applyFont="1" applyBorder="1" applyAlignment="1">
      <alignment horizontal="center"/>
    </xf>
    <xf numFmtId="20" fontId="9" fillId="0" borderId="42" xfId="0" applyNumberFormat="1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9" fillId="0" borderId="191" xfId="0" applyFont="1" applyBorder="1" applyAlignment="1">
      <alignment horizontal="left"/>
    </xf>
    <xf numFmtId="0" fontId="6" fillId="0" borderId="192" xfId="0" applyFont="1" applyBorder="1" applyAlignment="1" applyProtection="1">
      <alignment horizontal="center"/>
      <protection/>
    </xf>
    <xf numFmtId="0" fontId="0" fillId="0" borderId="48" xfId="0" applyFont="1" applyBorder="1" applyAlignment="1">
      <alignment horizontal="center"/>
    </xf>
    <xf numFmtId="0" fontId="17" fillId="0" borderId="192" xfId="0" applyFont="1" applyBorder="1" applyAlignment="1" applyProtection="1">
      <alignment horizontal="center"/>
      <protection/>
    </xf>
    <xf numFmtId="0" fontId="17" fillId="0" borderId="48" xfId="0" applyFont="1" applyBorder="1" applyAlignment="1" applyProtection="1">
      <alignment horizontal="center"/>
      <protection/>
    </xf>
    <xf numFmtId="0" fontId="0" fillId="0" borderId="192" xfId="0" applyFont="1" applyBorder="1" applyAlignment="1">
      <alignment horizontal="center"/>
    </xf>
    <xf numFmtId="0" fontId="0" fillId="0" borderId="193" xfId="0" applyFont="1" applyBorder="1" applyAlignment="1">
      <alignment horizontal="center"/>
    </xf>
    <xf numFmtId="0" fontId="10" fillId="0" borderId="42" xfId="0" applyFont="1" applyBorder="1" applyAlignment="1" applyProtection="1">
      <alignment horizontal="center"/>
      <protection locked="0"/>
    </xf>
    <xf numFmtId="0" fontId="0" fillId="0" borderId="42" xfId="0" applyBorder="1" applyAlignment="1">
      <alignment horizontal="center"/>
    </xf>
    <xf numFmtId="0" fontId="0" fillId="0" borderId="194" xfId="0" applyBorder="1" applyAlignment="1">
      <alignment horizontal="center"/>
    </xf>
    <xf numFmtId="165" fontId="14" fillId="0" borderId="195" xfId="20" applyNumberFormat="1" applyFont="1" applyFill="1" applyBorder="1" applyAlignment="1" applyProtection="1">
      <alignment horizontal="center"/>
      <protection locked="0"/>
    </xf>
    <xf numFmtId="0" fontId="0" fillId="0" borderId="42" xfId="0" applyFont="1" applyFill="1" applyBorder="1" applyAlignment="1">
      <alignment horizontal="center"/>
    </xf>
    <xf numFmtId="165" fontId="15" fillId="0" borderId="42" xfId="0" applyNumberFormat="1" applyFont="1" applyBorder="1" applyAlignment="1">
      <alignment horizontal="left"/>
    </xf>
    <xf numFmtId="165" fontId="15" fillId="0" borderId="196" xfId="0" applyNumberFormat="1" applyFont="1" applyBorder="1" applyAlignment="1">
      <alignment horizontal="left"/>
    </xf>
    <xf numFmtId="164" fontId="16" fillId="0" borderId="43" xfId="20" applyFont="1" applyFill="1" applyBorder="1" applyAlignment="1">
      <alignment horizontal="left"/>
      <protection/>
    </xf>
    <xf numFmtId="0" fontId="0" fillId="0" borderId="42" xfId="0" applyBorder="1" applyAlignment="1">
      <alignment/>
    </xf>
    <xf numFmtId="0" fontId="12" fillId="0" borderId="38" xfId="0" applyFont="1" applyBorder="1" applyAlignment="1" applyProtection="1">
      <alignment horizontal="left"/>
      <protection locked="0"/>
    </xf>
    <xf numFmtId="0" fontId="13" fillId="0" borderId="38" xfId="0" applyFont="1" applyBorder="1" applyAlignment="1">
      <alignment/>
    </xf>
    <xf numFmtId="0" fontId="13" fillId="0" borderId="197" xfId="0" applyFont="1" applyBorder="1" applyAlignment="1">
      <alignment/>
    </xf>
    <xf numFmtId="164" fontId="0" fillId="0" borderId="198" xfId="20" applyFont="1" applyFill="1" applyBorder="1" applyAlignment="1">
      <alignment horizontal="left"/>
      <protection/>
    </xf>
    <xf numFmtId="0" fontId="0" fillId="0" borderId="38" xfId="0" applyFont="1" applyBorder="1" applyAlignment="1">
      <alignment/>
    </xf>
    <xf numFmtId="0" fontId="9" fillId="0" borderId="38" xfId="0" applyFont="1" applyBorder="1" applyAlignment="1">
      <alignment horizontal="center"/>
    </xf>
    <xf numFmtId="0" fontId="9" fillId="0" borderId="132" xfId="0" applyFont="1" applyBorder="1" applyAlignment="1">
      <alignment horizontal="center"/>
    </xf>
    <xf numFmtId="164" fontId="7" fillId="2" borderId="58" xfId="20" applyFont="1" applyFill="1" applyBorder="1" applyAlignment="1" applyProtection="1">
      <alignment horizontal="center"/>
      <protection locked="0"/>
    </xf>
    <xf numFmtId="164" fontId="4" fillId="0" borderId="167" xfId="20" applyBorder="1" applyAlignment="1">
      <alignment horizontal="center"/>
      <protection/>
    </xf>
    <xf numFmtId="164" fontId="7" fillId="2" borderId="43" xfId="20" applyFont="1" applyFill="1" applyBorder="1" applyAlignment="1" applyProtection="1">
      <alignment horizontal="center"/>
      <protection locked="0"/>
    </xf>
    <xf numFmtId="164" fontId="4" fillId="0" borderId="196" xfId="20" applyBorder="1" applyAlignment="1">
      <alignment horizontal="center"/>
      <protection/>
    </xf>
    <xf numFmtId="164" fontId="7" fillId="2" borderId="58" xfId="20" applyFont="1" applyFill="1" applyBorder="1" applyAlignment="1" applyProtection="1" quotePrefix="1">
      <alignment horizontal="center"/>
      <protection locked="0"/>
    </xf>
    <xf numFmtId="164" fontId="7" fillId="2" borderId="78" xfId="20" applyFont="1" applyFill="1" applyBorder="1" applyAlignment="1" applyProtection="1">
      <alignment horizontal="center"/>
      <protection locked="0"/>
    </xf>
    <xf numFmtId="164" fontId="4" fillId="0" borderId="80" xfId="20" applyBorder="1" applyAlignment="1">
      <alignment horizontal="center"/>
      <protection/>
    </xf>
    <xf numFmtId="164" fontId="7" fillId="2" borderId="83" xfId="20" applyFont="1" applyFill="1" applyBorder="1" applyAlignment="1" applyProtection="1">
      <alignment horizontal="center"/>
      <protection locked="0"/>
    </xf>
    <xf numFmtId="164" fontId="4" fillId="0" borderId="85" xfId="20" applyBorder="1" applyAlignment="1">
      <alignment horizontal="center"/>
      <protection/>
    </xf>
    <xf numFmtId="164" fontId="7" fillId="2" borderId="83" xfId="20" applyFont="1" applyFill="1" applyBorder="1" applyAlignment="1" applyProtection="1" quotePrefix="1">
      <alignment horizontal="center"/>
      <protection locked="0"/>
    </xf>
    <xf numFmtId="164" fontId="7" fillId="2" borderId="83" xfId="20" applyFont="1" applyFill="1" applyBorder="1" applyAlignment="1" applyProtection="1">
      <alignment horizontal="center"/>
      <protection locked="0"/>
    </xf>
    <xf numFmtId="164" fontId="4" fillId="0" borderId="85" xfId="20" applyFont="1" applyBorder="1" applyAlignment="1">
      <alignment horizontal="center"/>
      <protection/>
    </xf>
    <xf numFmtId="164" fontId="20" fillId="0" borderId="56" xfId="20" applyFont="1" applyBorder="1" applyAlignment="1">
      <alignment horizontal="center"/>
      <protection/>
    </xf>
    <xf numFmtId="164" fontId="20" fillId="0" borderId="190" xfId="20" applyFont="1" applyBorder="1" applyAlignment="1">
      <alignment horizontal="center"/>
      <protection/>
    </xf>
    <xf numFmtId="164" fontId="20" fillId="0" borderId="107" xfId="20" applyFont="1" applyBorder="1" applyAlignment="1">
      <alignment horizontal="center"/>
      <protection/>
    </xf>
    <xf numFmtId="164" fontId="20" fillId="0" borderId="189" xfId="20" applyFont="1" applyBorder="1" applyAlignment="1">
      <alignment horizontal="center"/>
      <protection/>
    </xf>
    <xf numFmtId="164" fontId="6" fillId="0" borderId="78" xfId="20" applyFont="1" applyBorder="1" applyAlignment="1" applyProtection="1">
      <alignment horizontal="center"/>
      <protection/>
    </xf>
    <xf numFmtId="164" fontId="6" fillId="0" borderId="80" xfId="20" applyFont="1" applyBorder="1" applyAlignment="1" applyProtection="1">
      <alignment horizontal="center"/>
      <protection/>
    </xf>
    <xf numFmtId="164" fontId="6" fillId="0" borderId="78" xfId="20" applyFont="1" applyBorder="1" applyAlignment="1" applyProtection="1" quotePrefix="1">
      <alignment horizontal="center"/>
      <protection/>
    </xf>
    <xf numFmtId="164" fontId="14" fillId="0" borderId="58" xfId="20" applyFont="1" applyBorder="1" applyAlignment="1">
      <alignment horizontal="center"/>
      <protection/>
    </xf>
    <xf numFmtId="0" fontId="0" fillId="0" borderId="167" xfId="0" applyFont="1" applyBorder="1" applyAlignment="1">
      <alignment horizontal="center"/>
    </xf>
    <xf numFmtId="164" fontId="6" fillId="0" borderId="192" xfId="20" applyFont="1" applyBorder="1" applyAlignment="1" applyProtection="1">
      <alignment horizontal="center"/>
      <protection/>
    </xf>
    <xf numFmtId="164" fontId="14" fillId="0" borderId="48" xfId="20" applyFont="1" applyBorder="1" applyAlignment="1">
      <alignment horizontal="center"/>
      <protection/>
    </xf>
    <xf numFmtId="164" fontId="14" fillId="0" borderId="192" xfId="20" applyFont="1" applyBorder="1" applyAlignment="1">
      <alignment horizontal="center"/>
      <protection/>
    </xf>
    <xf numFmtId="164" fontId="14" fillId="0" borderId="193" xfId="20" applyFont="1" applyBorder="1" applyAlignment="1">
      <alignment horizontal="center"/>
      <protection/>
    </xf>
    <xf numFmtId="0" fontId="9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32" xfId="0" applyBorder="1" applyAlignment="1">
      <alignment horizontal="center"/>
    </xf>
    <xf numFmtId="165" fontId="25" fillId="0" borderId="42" xfId="20" applyNumberFormat="1" applyFont="1" applyFill="1" applyBorder="1" applyAlignment="1">
      <alignment horizontal="left"/>
      <protection/>
    </xf>
    <xf numFmtId="165" fontId="13" fillId="0" borderId="42" xfId="0" applyNumberFormat="1" applyFont="1" applyBorder="1" applyAlignment="1">
      <alignment horizontal="left"/>
    </xf>
    <xf numFmtId="164" fontId="6" fillId="0" borderId="87" xfId="20" applyFont="1" applyBorder="1" applyAlignment="1" applyProtection="1" quotePrefix="1">
      <alignment horizontal="center"/>
      <protection/>
    </xf>
    <xf numFmtId="164" fontId="6" fillId="0" borderId="174" xfId="20" applyFont="1" applyBorder="1" applyAlignment="1" applyProtection="1">
      <alignment horizontal="center"/>
      <protection/>
    </xf>
    <xf numFmtId="164" fontId="14" fillId="0" borderId="192" xfId="20" applyFont="1" applyBorder="1" applyAlignment="1" quotePrefix="1">
      <alignment horizontal="center"/>
      <protection/>
    </xf>
    <xf numFmtId="164" fontId="17" fillId="0" borderId="192" xfId="20" applyFont="1" applyBorder="1" applyAlignment="1" applyProtection="1">
      <alignment horizontal="center"/>
      <protection/>
    </xf>
    <xf numFmtId="164" fontId="17" fillId="0" borderId="48" xfId="20" applyFont="1" applyBorder="1" applyAlignment="1" applyProtection="1">
      <alignment horizontal="center"/>
      <protection/>
    </xf>
    <xf numFmtId="164" fontId="6" fillId="0" borderId="87" xfId="20" applyFont="1" applyBorder="1" applyAlignment="1" applyProtection="1">
      <alignment horizontal="center"/>
      <protection/>
    </xf>
    <xf numFmtId="0" fontId="0" fillId="0" borderId="174" xfId="0" applyFont="1" applyBorder="1" applyAlignment="1">
      <alignment horizontal="center"/>
    </xf>
    <xf numFmtId="164" fontId="18" fillId="2" borderId="43" xfId="20" applyFont="1" applyFill="1" applyBorder="1" applyAlignment="1" applyProtection="1">
      <alignment horizontal="center"/>
      <protection locked="0"/>
    </xf>
    <xf numFmtId="164" fontId="24" fillId="0" borderId="196" xfId="20" applyFont="1" applyBorder="1" applyAlignment="1" applyProtection="1">
      <alignment horizontal="center"/>
      <protection locked="0"/>
    </xf>
    <xf numFmtId="0" fontId="1" fillId="0" borderId="51" xfId="0" applyFont="1" applyBorder="1" applyAlignment="1">
      <alignment horizontal="center"/>
    </xf>
    <xf numFmtId="164" fontId="14" fillId="0" borderId="78" xfId="20" applyFont="1" applyBorder="1" applyAlignment="1">
      <alignment horizontal="center"/>
      <protection/>
    </xf>
    <xf numFmtId="0" fontId="0" fillId="0" borderId="199" xfId="0" applyBorder="1" applyAlignment="1">
      <alignment horizontal="center"/>
    </xf>
    <xf numFmtId="164" fontId="16" fillId="0" borderId="200" xfId="20" applyFont="1" applyFill="1" applyBorder="1" applyAlignment="1" applyProtection="1">
      <alignment horizontal="center"/>
      <protection/>
    </xf>
    <xf numFmtId="0" fontId="13" fillId="0" borderId="38" xfId="0" applyFont="1" applyFill="1" applyBorder="1" applyAlignment="1">
      <alignment horizontal="center"/>
    </xf>
    <xf numFmtId="164" fontId="16" fillId="0" borderId="96" xfId="20" applyFont="1" applyFill="1" applyBorder="1" applyAlignment="1">
      <alignment horizontal="left"/>
      <protection/>
    </xf>
    <xf numFmtId="0" fontId="13" fillId="0" borderId="96" xfId="0" applyFont="1" applyFill="1" applyBorder="1" applyAlignment="1">
      <alignment horizontal="left"/>
    </xf>
    <xf numFmtId="0" fontId="0" fillId="0" borderId="96" xfId="0" applyBorder="1" applyAlignment="1">
      <alignment/>
    </xf>
    <xf numFmtId="20" fontId="10" fillId="0" borderId="96" xfId="20" applyNumberFormat="1" applyFont="1" applyFill="1" applyBorder="1" applyAlignment="1">
      <alignment horizontal="left"/>
      <protection/>
    </xf>
    <xf numFmtId="0" fontId="0" fillId="0" borderId="201" xfId="0" applyBorder="1" applyAlignment="1">
      <alignment/>
    </xf>
    <xf numFmtId="164" fontId="6" fillId="0" borderId="192" xfId="20" applyFont="1" applyBorder="1" applyAlignment="1" applyProtection="1" quotePrefix="1">
      <alignment horizontal="center"/>
      <protection/>
    </xf>
    <xf numFmtId="0" fontId="0" fillId="0" borderId="48" xfId="0" applyBorder="1" applyAlignment="1">
      <alignment horizontal="center"/>
    </xf>
    <xf numFmtId="164" fontId="25" fillId="0" borderId="38" xfId="20" applyFont="1" applyFill="1" applyBorder="1" applyAlignment="1" applyProtection="1">
      <alignment horizontal="left"/>
      <protection locked="0"/>
    </xf>
    <xf numFmtId="0" fontId="3" fillId="0" borderId="38" xfId="0" applyFont="1" applyBorder="1" applyAlignment="1">
      <alignment/>
    </xf>
  </cellXfs>
  <cellStyles count="11">
    <cellStyle name="Normal" xfId="0"/>
    <cellStyle name="Followed Hyperlink" xfId="15"/>
    <cellStyle name="Comma" xfId="16"/>
    <cellStyle name="Hyperlink" xfId="17"/>
    <cellStyle name="Määrittämätön" xfId="18"/>
    <cellStyle name="Normaali_Joukkueottelu_2_pelaajaa" xfId="19"/>
    <cellStyle name="Normaali_LohkoKaavio_4-5_makrot" xfId="20"/>
    <cellStyle name="Percent" xfId="21"/>
    <cellStyle name="Comma [0]" xfId="22"/>
    <cellStyle name="Currency [0]" xfId="23"/>
    <cellStyle name="Currency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"/>
  <dimension ref="A1:H35"/>
  <sheetViews>
    <sheetView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5.140625" style="0" customWidth="1"/>
    <col min="3" max="3" width="22.28125" style="0" customWidth="1"/>
    <col min="5" max="5" width="13.57421875" style="0" customWidth="1"/>
    <col min="6" max="6" width="12.57421875" style="0" customWidth="1"/>
    <col min="7" max="7" width="12.28125" style="0" customWidth="1"/>
    <col min="8" max="8" width="11.8515625" style="0" customWidth="1"/>
  </cols>
  <sheetData>
    <row r="1" spans="1:8" ht="13.5" thickBot="1">
      <c r="A1" s="1"/>
      <c r="B1" s="1"/>
      <c r="C1" s="1"/>
      <c r="D1" s="1"/>
      <c r="E1" s="1"/>
      <c r="F1" s="1"/>
      <c r="G1" s="1"/>
      <c r="H1" s="1"/>
    </row>
    <row r="2" spans="1:8" ht="18">
      <c r="A2" s="2"/>
      <c r="B2" s="3" t="s">
        <v>74</v>
      </c>
      <c r="C2" s="4"/>
      <c r="D2" s="4"/>
      <c r="E2" s="5"/>
      <c r="F2" s="6"/>
      <c r="G2" s="7"/>
      <c r="H2" s="7"/>
    </row>
    <row r="3" spans="1:8" ht="15">
      <c r="A3" s="2"/>
      <c r="B3" s="8" t="s">
        <v>75</v>
      </c>
      <c r="C3" s="9"/>
      <c r="D3" s="9"/>
      <c r="E3" s="10"/>
      <c r="F3" s="6"/>
      <c r="G3" s="7"/>
      <c r="H3" s="7"/>
    </row>
    <row r="4" spans="1:8" ht="15.75" thickBot="1">
      <c r="A4" s="2"/>
      <c r="B4" s="11" t="s">
        <v>83</v>
      </c>
      <c r="C4" s="12"/>
      <c r="D4" s="12" t="s">
        <v>140</v>
      </c>
      <c r="E4" s="13"/>
      <c r="F4" s="6"/>
      <c r="G4" s="7"/>
      <c r="H4" s="7"/>
    </row>
    <row r="5" spans="1:8" ht="12.75">
      <c r="A5" s="14"/>
      <c r="B5" s="15"/>
      <c r="C5" s="15"/>
      <c r="D5" s="15"/>
      <c r="E5" s="16"/>
      <c r="F5" s="7"/>
      <c r="G5" s="7"/>
      <c r="H5" s="7"/>
    </row>
    <row r="6" spans="1:8" ht="13.5" thickBot="1">
      <c r="A6" s="25"/>
      <c r="B6" s="25" t="s">
        <v>62</v>
      </c>
      <c r="C6" s="25" t="s">
        <v>63</v>
      </c>
      <c r="D6" s="25" t="s">
        <v>64</v>
      </c>
      <c r="E6" s="6"/>
      <c r="F6" s="7"/>
      <c r="G6" s="7"/>
      <c r="H6" s="7"/>
    </row>
    <row r="7" spans="1:8" ht="12.75">
      <c r="A7" s="26" t="s">
        <v>65</v>
      </c>
      <c r="B7" s="27"/>
      <c r="C7" s="28" t="s">
        <v>76</v>
      </c>
      <c r="D7" s="29" t="s">
        <v>10</v>
      </c>
      <c r="E7" s="21"/>
      <c r="F7" s="7"/>
      <c r="G7" s="7"/>
      <c r="H7" s="7"/>
    </row>
    <row r="8" spans="1:8" ht="12.75">
      <c r="A8" s="30" t="s">
        <v>66</v>
      </c>
      <c r="B8" s="17"/>
      <c r="C8" s="39" t="s">
        <v>81</v>
      </c>
      <c r="D8" s="31"/>
      <c r="E8" s="22"/>
      <c r="F8" s="18" t="s">
        <v>10</v>
      </c>
      <c r="G8" s="7"/>
      <c r="H8" s="7"/>
    </row>
    <row r="9" spans="1:8" ht="12.75">
      <c r="A9" s="30" t="s">
        <v>67</v>
      </c>
      <c r="B9" s="17"/>
      <c r="C9" s="224" t="s">
        <v>81</v>
      </c>
      <c r="D9" s="228"/>
      <c r="E9" s="23"/>
      <c r="F9" s="20" t="s">
        <v>289</v>
      </c>
      <c r="G9" s="6"/>
      <c r="H9" s="7"/>
    </row>
    <row r="10" spans="1:8" ht="13.5" thickBot="1">
      <c r="A10" s="32" t="s">
        <v>69</v>
      </c>
      <c r="B10" s="33"/>
      <c r="C10" s="383" t="s">
        <v>136</v>
      </c>
      <c r="D10" s="384" t="s">
        <v>136</v>
      </c>
      <c r="E10" s="24"/>
      <c r="F10" s="2"/>
      <c r="G10" s="18" t="s">
        <v>10</v>
      </c>
      <c r="H10" s="7"/>
    </row>
    <row r="11" spans="1:7" ht="12.75">
      <c r="A11" s="26" t="s">
        <v>70</v>
      </c>
      <c r="B11" s="27"/>
      <c r="C11" s="226" t="s">
        <v>78</v>
      </c>
      <c r="D11" s="31" t="s">
        <v>7</v>
      </c>
      <c r="E11" s="21" t="s">
        <v>282</v>
      </c>
      <c r="F11" s="2"/>
      <c r="G11" s="390" t="s">
        <v>291</v>
      </c>
    </row>
    <row r="12" spans="1:7" ht="12.75">
      <c r="A12" s="30" t="s">
        <v>71</v>
      </c>
      <c r="B12" s="17"/>
      <c r="C12" s="225" t="s">
        <v>137</v>
      </c>
      <c r="D12" s="31" t="s">
        <v>68</v>
      </c>
      <c r="E12" s="35"/>
      <c r="F12" s="19" t="s">
        <v>36</v>
      </c>
      <c r="G12" s="221"/>
    </row>
    <row r="13" spans="1:7" ht="12.75">
      <c r="A13" s="30" t="s">
        <v>72</v>
      </c>
      <c r="B13" s="17"/>
      <c r="C13" s="40" t="s">
        <v>81</v>
      </c>
      <c r="D13" s="31"/>
      <c r="E13" s="36"/>
      <c r="F13" s="389" t="s">
        <v>292</v>
      </c>
      <c r="G13" s="2"/>
    </row>
    <row r="14" spans="1:8" ht="13.5" thickBot="1">
      <c r="A14" s="32" t="s">
        <v>73</v>
      </c>
      <c r="B14" s="33"/>
      <c r="C14" s="33" t="s">
        <v>80</v>
      </c>
      <c r="D14" s="34" t="s">
        <v>36</v>
      </c>
      <c r="E14" s="24"/>
      <c r="F14" s="7"/>
      <c r="G14" s="2"/>
      <c r="H14" s="386" t="s">
        <v>10</v>
      </c>
    </row>
    <row r="15" spans="1:8" ht="8.25" customHeight="1" thickBot="1">
      <c r="A15" s="41"/>
      <c r="B15" s="41"/>
      <c r="C15" s="41"/>
      <c r="D15" s="41"/>
      <c r="E15" s="7"/>
      <c r="F15" s="7"/>
      <c r="G15" s="2"/>
      <c r="H15" s="387"/>
    </row>
    <row r="16" spans="1:8" ht="12.75">
      <c r="A16" s="26" t="s">
        <v>173</v>
      </c>
      <c r="B16" s="27"/>
      <c r="C16" s="28" t="s">
        <v>79</v>
      </c>
      <c r="D16" s="29" t="s">
        <v>10</v>
      </c>
      <c r="E16" s="21"/>
      <c r="F16" s="7"/>
      <c r="G16" s="222"/>
      <c r="H16" s="388" t="s">
        <v>291</v>
      </c>
    </row>
    <row r="17" spans="1:7" ht="12.75">
      <c r="A17" s="30" t="s">
        <v>174</v>
      </c>
      <c r="B17" s="17"/>
      <c r="C17" s="39" t="s">
        <v>81</v>
      </c>
      <c r="D17" s="31"/>
      <c r="E17" s="22"/>
      <c r="F17" s="18" t="s">
        <v>68</v>
      </c>
      <c r="G17" s="222"/>
    </row>
    <row r="18" spans="1:7" ht="12.75">
      <c r="A18" s="30" t="s">
        <v>175</v>
      </c>
      <c r="B18" s="17"/>
      <c r="C18" s="227" t="s">
        <v>138</v>
      </c>
      <c r="D18" s="31" t="s">
        <v>31</v>
      </c>
      <c r="E18" s="23" t="s">
        <v>31</v>
      </c>
      <c r="F18" s="390" t="s">
        <v>292</v>
      </c>
      <c r="G18" s="221"/>
    </row>
    <row r="19" spans="1:7" ht="13.5" thickBot="1">
      <c r="A19" s="32" t="s">
        <v>176</v>
      </c>
      <c r="B19" s="33"/>
      <c r="C19" s="48" t="s">
        <v>139</v>
      </c>
      <c r="D19" s="34" t="s">
        <v>68</v>
      </c>
      <c r="E19" s="24" t="s">
        <v>292</v>
      </c>
      <c r="F19" s="2"/>
      <c r="G19" s="223" t="s">
        <v>7</v>
      </c>
    </row>
    <row r="20" spans="1:7" ht="12.75">
      <c r="A20" s="26" t="s">
        <v>177</v>
      </c>
      <c r="B20" s="27"/>
      <c r="C20" s="28" t="s">
        <v>82</v>
      </c>
      <c r="D20" s="29" t="s">
        <v>68</v>
      </c>
      <c r="E20" s="21"/>
      <c r="F20" s="2"/>
      <c r="G20" s="391" t="s">
        <v>292</v>
      </c>
    </row>
    <row r="21" spans="1:7" ht="12.75">
      <c r="A21" s="30" t="s">
        <v>178</v>
      </c>
      <c r="B21" s="17"/>
      <c r="C21" s="39" t="s">
        <v>81</v>
      </c>
      <c r="D21" s="31"/>
      <c r="E21" s="35"/>
      <c r="F21" s="19" t="s">
        <v>7</v>
      </c>
      <c r="G21" s="37"/>
    </row>
    <row r="22" spans="1:7" ht="12.75">
      <c r="A22" s="30" t="s">
        <v>179</v>
      </c>
      <c r="B22" s="17"/>
      <c r="C22" s="40" t="s">
        <v>81</v>
      </c>
      <c r="D22" s="31"/>
      <c r="E22" s="36"/>
      <c r="F22" s="389" t="s">
        <v>292</v>
      </c>
      <c r="G22" s="38"/>
    </row>
    <row r="23" spans="1:7" ht="13.5" thickBot="1">
      <c r="A23" s="32" t="s">
        <v>180</v>
      </c>
      <c r="B23" s="33"/>
      <c r="C23" s="33" t="s">
        <v>77</v>
      </c>
      <c r="D23" s="34" t="s">
        <v>7</v>
      </c>
      <c r="E23" s="24"/>
      <c r="F23" s="7"/>
      <c r="G23" s="38"/>
    </row>
    <row r="26" spans="1:7" ht="13.5" thickBot="1">
      <c r="A26" s="1"/>
      <c r="B26" s="1"/>
      <c r="C26" s="1"/>
      <c r="D26" s="1"/>
      <c r="E26" s="1"/>
      <c r="F26" s="1"/>
      <c r="G26" s="1"/>
    </row>
    <row r="27" spans="1:7" ht="18">
      <c r="A27" s="2"/>
      <c r="B27" s="3" t="s">
        <v>74</v>
      </c>
      <c r="C27" s="4"/>
      <c r="D27" s="4"/>
      <c r="E27" s="5"/>
      <c r="F27" s="6"/>
      <c r="G27" s="7"/>
    </row>
    <row r="28" spans="1:7" ht="15">
      <c r="A28" s="2"/>
      <c r="B28" s="8" t="s">
        <v>84</v>
      </c>
      <c r="C28" s="9"/>
      <c r="D28" s="9"/>
      <c r="E28" s="10"/>
      <c r="F28" s="6"/>
      <c r="G28" s="7"/>
    </row>
    <row r="29" spans="1:7" ht="15.75" thickBot="1">
      <c r="A29" s="2"/>
      <c r="B29" s="11" t="s">
        <v>83</v>
      </c>
      <c r="C29" s="12"/>
      <c r="D29" s="12" t="s">
        <v>140</v>
      </c>
      <c r="E29" s="13"/>
      <c r="F29" s="6"/>
      <c r="G29" s="7"/>
    </row>
    <row r="30" spans="1:7" ht="12.75">
      <c r="A30" s="14"/>
      <c r="B30" s="15"/>
      <c r="C30" s="15"/>
      <c r="D30" s="15"/>
      <c r="E30" s="16"/>
      <c r="F30" s="7"/>
      <c r="G30" s="7"/>
    </row>
    <row r="31" spans="1:7" ht="13.5" thickBot="1">
      <c r="A31" s="25"/>
      <c r="B31" s="25" t="s">
        <v>62</v>
      </c>
      <c r="C31" s="25" t="s">
        <v>63</v>
      </c>
      <c r="D31" s="25" t="s">
        <v>64</v>
      </c>
      <c r="E31" s="6"/>
      <c r="F31" s="7"/>
      <c r="G31" s="7"/>
    </row>
    <row r="32" spans="1:7" ht="12.75">
      <c r="A32" s="26" t="s">
        <v>65</v>
      </c>
      <c r="B32" s="27"/>
      <c r="C32" s="43" t="s">
        <v>77</v>
      </c>
      <c r="D32" s="44" t="s">
        <v>7</v>
      </c>
      <c r="E32" s="21" t="s">
        <v>7</v>
      </c>
      <c r="F32" s="7"/>
      <c r="G32" s="7"/>
    </row>
    <row r="33" spans="1:7" ht="13.5" thickBot="1">
      <c r="A33" s="30" t="s">
        <v>66</v>
      </c>
      <c r="B33" s="17"/>
      <c r="C33" s="47" t="s">
        <v>87</v>
      </c>
      <c r="D33" s="42" t="s">
        <v>31</v>
      </c>
      <c r="E33" s="392" t="s">
        <v>292</v>
      </c>
      <c r="F33" s="18" t="s">
        <v>7</v>
      </c>
      <c r="G33" s="7"/>
    </row>
    <row r="34" spans="1:7" ht="12.75">
      <c r="A34" s="30" t="s">
        <v>67</v>
      </c>
      <c r="B34" s="17"/>
      <c r="C34" s="43" t="s">
        <v>86</v>
      </c>
      <c r="D34" s="31" t="s">
        <v>31</v>
      </c>
      <c r="E34" s="23" t="s">
        <v>8</v>
      </c>
      <c r="F34" s="391" t="s">
        <v>291</v>
      </c>
      <c r="G34" s="45"/>
    </row>
    <row r="35" spans="1:7" ht="13.5" thickBot="1">
      <c r="A35" s="32" t="s">
        <v>69</v>
      </c>
      <c r="B35" s="33"/>
      <c r="C35" s="48" t="s">
        <v>85</v>
      </c>
      <c r="D35" s="34" t="s">
        <v>8</v>
      </c>
      <c r="E35" s="393" t="s">
        <v>292</v>
      </c>
      <c r="F35" s="38"/>
      <c r="G35" s="4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A1" sqref="A1"/>
    </sheetView>
  </sheetViews>
  <sheetFormatPr defaultColWidth="9.140625" defaultRowHeight="12.75"/>
  <cols>
    <col min="1" max="1" width="4.140625" style="282" customWidth="1"/>
    <col min="2" max="2" width="5.28125" style="1" customWidth="1"/>
    <col min="3" max="3" width="25.7109375" style="1" customWidth="1"/>
    <col min="4" max="4" width="15.28125" style="1" customWidth="1"/>
    <col min="5" max="5" width="14.140625" style="1" customWidth="1"/>
    <col min="6" max="6" width="13.140625" style="1" customWidth="1"/>
    <col min="7" max="7" width="14.57421875" style="1" customWidth="1"/>
    <col min="8" max="8" width="13.421875" style="1" customWidth="1"/>
    <col min="9" max="9" width="8.57421875" style="1" customWidth="1"/>
    <col min="10" max="16384" width="9.140625" style="1" customWidth="1"/>
  </cols>
  <sheetData>
    <row r="1" ht="13.5" thickBot="1"/>
    <row r="2" spans="1:9" ht="18" customHeight="1">
      <c r="A2" s="283"/>
      <c r="B2" s="3" t="s">
        <v>145</v>
      </c>
      <c r="C2" s="4"/>
      <c r="D2" s="4"/>
      <c r="E2" s="5"/>
      <c r="F2" s="6"/>
      <c r="G2" s="7"/>
      <c r="H2" s="7"/>
      <c r="I2" s="276"/>
    </row>
    <row r="3" spans="1:9" ht="15" customHeight="1">
      <c r="A3" s="283"/>
      <c r="B3" s="8" t="s">
        <v>194</v>
      </c>
      <c r="C3" s="9"/>
      <c r="D3" s="9" t="s">
        <v>293</v>
      </c>
      <c r="E3" s="10"/>
      <c r="F3" s="6"/>
      <c r="G3" s="7"/>
      <c r="H3" s="7"/>
      <c r="I3" s="276"/>
    </row>
    <row r="4" spans="1:9" ht="15" customHeight="1" thickBot="1">
      <c r="A4" s="283"/>
      <c r="B4" s="11" t="s">
        <v>83</v>
      </c>
      <c r="C4" s="12"/>
      <c r="D4" s="280" t="s">
        <v>172</v>
      </c>
      <c r="E4" s="281"/>
      <c r="F4" s="6"/>
      <c r="G4" s="7"/>
      <c r="H4" s="7"/>
      <c r="I4" s="276"/>
    </row>
    <row r="5" spans="1:9" ht="15" customHeight="1">
      <c r="A5" s="284"/>
      <c r="B5" s="15"/>
      <c r="C5" s="15"/>
      <c r="D5" s="15"/>
      <c r="E5" s="16"/>
      <c r="F5" s="7"/>
      <c r="G5" s="7"/>
      <c r="H5" s="7"/>
      <c r="I5" s="276"/>
    </row>
    <row r="6" spans="1:9" ht="13.5" customHeight="1">
      <c r="A6" s="285"/>
      <c r="B6" s="17" t="s">
        <v>62</v>
      </c>
      <c r="C6" s="17" t="s">
        <v>63</v>
      </c>
      <c r="D6" s="17" t="s">
        <v>148</v>
      </c>
      <c r="E6" s="6"/>
      <c r="F6" s="7"/>
      <c r="G6" s="7"/>
      <c r="H6" s="7"/>
      <c r="I6" s="276"/>
    </row>
    <row r="7" spans="1:9" ht="13.5" customHeight="1">
      <c r="A7" s="285" t="s">
        <v>65</v>
      </c>
      <c r="B7" s="17"/>
      <c r="C7" s="17" t="s">
        <v>56</v>
      </c>
      <c r="D7" s="17" t="s">
        <v>280</v>
      </c>
      <c r="E7" s="18" t="s">
        <v>268</v>
      </c>
      <c r="F7" s="7"/>
      <c r="G7" s="7"/>
      <c r="H7" s="7"/>
      <c r="I7" s="277"/>
    </row>
    <row r="8" spans="1:9" ht="13.5" customHeight="1">
      <c r="A8" s="285" t="s">
        <v>66</v>
      </c>
      <c r="B8" s="17"/>
      <c r="C8" s="17" t="s">
        <v>25</v>
      </c>
      <c r="D8" s="17" t="s">
        <v>264</v>
      </c>
      <c r="E8" s="278" t="s">
        <v>270</v>
      </c>
      <c r="F8" s="18" t="s">
        <v>268</v>
      </c>
      <c r="G8" s="7"/>
      <c r="H8" s="7"/>
      <c r="I8" s="277"/>
    </row>
    <row r="9" spans="1:9" ht="13.5" customHeight="1">
      <c r="A9" s="285" t="s">
        <v>67</v>
      </c>
      <c r="B9" s="17"/>
      <c r="C9" s="17" t="s">
        <v>27</v>
      </c>
      <c r="D9" s="17" t="s">
        <v>264</v>
      </c>
      <c r="E9" s="223" t="s">
        <v>269</v>
      </c>
      <c r="F9" s="289" t="s">
        <v>279</v>
      </c>
      <c r="G9" s="45"/>
      <c r="H9" s="7"/>
      <c r="I9" s="277"/>
    </row>
    <row r="10" spans="1:9" ht="13.5" customHeight="1">
      <c r="A10" s="285" t="s">
        <v>69</v>
      </c>
      <c r="B10" s="17"/>
      <c r="C10" s="17" t="s">
        <v>19</v>
      </c>
      <c r="D10" s="17" t="s">
        <v>281</v>
      </c>
      <c r="E10" s="279" t="s">
        <v>271</v>
      </c>
      <c r="F10" s="38"/>
      <c r="G10" s="46"/>
      <c r="H10" s="7"/>
      <c r="I10" s="277"/>
    </row>
    <row r="11" spans="1:9" ht="13.5" customHeight="1">
      <c r="A11"/>
      <c r="B11"/>
      <c r="C11"/>
      <c r="D11"/>
      <c r="E11"/>
      <c r="F11"/>
      <c r="G11"/>
      <c r="H11"/>
      <c r="I11" s="277"/>
    </row>
    <row r="12" spans="1:9" ht="13.5" customHeight="1">
      <c r="A12"/>
      <c r="B12"/>
      <c r="C12"/>
      <c r="D12"/>
      <c r="E12"/>
      <c r="F12"/>
      <c r="G12"/>
      <c r="H12"/>
      <c r="I12" s="277"/>
    </row>
    <row r="13" spans="1:9" ht="13.5" customHeight="1">
      <c r="A13"/>
      <c r="B13"/>
      <c r="C13"/>
      <c r="D13"/>
      <c r="E13"/>
      <c r="F13"/>
      <c r="G13"/>
      <c r="H13"/>
      <c r="I13" s="277"/>
    </row>
    <row r="14" spans="1:9" ht="13.5" customHeight="1">
      <c r="A14"/>
      <c r="B14"/>
      <c r="C14"/>
      <c r="D14"/>
      <c r="E14"/>
      <c r="F14"/>
      <c r="G14"/>
      <c r="H14"/>
      <c r="I14" s="290"/>
    </row>
    <row r="15" spans="1:9" ht="15" customHeight="1">
      <c r="A15"/>
      <c r="B15"/>
      <c r="C15"/>
      <c r="D15"/>
      <c r="E15"/>
      <c r="F15"/>
      <c r="G15"/>
      <c r="H15"/>
      <c r="I15" s="290"/>
    </row>
    <row r="16" spans="1:9" ht="13.5" customHeight="1">
      <c r="A16"/>
      <c r="B16"/>
      <c r="C16"/>
      <c r="D16"/>
      <c r="E16"/>
      <c r="F16"/>
      <c r="G16"/>
      <c r="H16"/>
      <c r="I16" s="277"/>
    </row>
    <row r="17" spans="1:9" ht="13.5" customHeight="1">
      <c r="A17"/>
      <c r="B17"/>
      <c r="C17"/>
      <c r="D17"/>
      <c r="E17"/>
      <c r="F17"/>
      <c r="G17"/>
      <c r="H17"/>
      <c r="I17" s="277"/>
    </row>
    <row r="18" spans="1:9" ht="13.5" customHeight="1">
      <c r="A18"/>
      <c r="B18"/>
      <c r="C18"/>
      <c r="D18"/>
      <c r="E18"/>
      <c r="F18"/>
      <c r="G18"/>
      <c r="H18"/>
      <c r="I18" s="277"/>
    </row>
    <row r="19" spans="1:9" ht="13.5" customHeight="1">
      <c r="A19"/>
      <c r="B19"/>
      <c r="C19"/>
      <c r="D19"/>
      <c r="E19"/>
      <c r="F19"/>
      <c r="G19"/>
      <c r="H19"/>
      <c r="I19" s="277"/>
    </row>
    <row r="20" spans="1:9" ht="13.5" customHeight="1">
      <c r="A20"/>
      <c r="B20"/>
      <c r="C20"/>
      <c r="D20"/>
      <c r="E20"/>
      <c r="F20"/>
      <c r="G20"/>
      <c r="H20"/>
      <c r="I20" s="277"/>
    </row>
    <row r="21" spans="1:9" ht="13.5" customHeight="1">
      <c r="A21"/>
      <c r="B21"/>
      <c r="C21"/>
      <c r="D21"/>
      <c r="E21"/>
      <c r="F21"/>
      <c r="G21"/>
      <c r="H21"/>
      <c r="I21" s="277"/>
    </row>
    <row r="22" spans="1:9" ht="13.5" customHeight="1">
      <c r="A22"/>
      <c r="B22"/>
      <c r="C22"/>
      <c r="D22"/>
      <c r="E22"/>
      <c r="F22"/>
      <c r="G22"/>
      <c r="H22"/>
      <c r="I22" s="277"/>
    </row>
    <row r="23" spans="1:9" ht="13.5" customHeight="1">
      <c r="A23"/>
      <c r="B23"/>
      <c r="C23"/>
      <c r="D23"/>
      <c r="E23"/>
      <c r="F23"/>
      <c r="G23"/>
      <c r="H23"/>
      <c r="I23" s="277"/>
    </row>
    <row r="24" spans="1:9" ht="15" customHeight="1">
      <c r="A24" s="291"/>
      <c r="B24" s="292"/>
      <c r="C24" s="292"/>
      <c r="D24" s="292"/>
      <c r="E24" s="7"/>
      <c r="F24" s="7"/>
      <c r="G24" s="7"/>
      <c r="H24" s="7"/>
      <c r="I24" s="276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D9" sqref="D9"/>
    </sheetView>
  </sheetViews>
  <sheetFormatPr defaultColWidth="9.140625" defaultRowHeight="12.75"/>
  <cols>
    <col min="1" max="1" width="4.140625" style="282" customWidth="1"/>
    <col min="2" max="2" width="5.28125" style="1" customWidth="1"/>
    <col min="3" max="3" width="22.00390625" style="1" customWidth="1"/>
    <col min="4" max="4" width="16.8515625" style="1" customWidth="1"/>
    <col min="5" max="5" width="14.140625" style="1" customWidth="1"/>
    <col min="6" max="6" width="13.140625" style="1" customWidth="1"/>
    <col min="7" max="7" width="14.57421875" style="1" customWidth="1"/>
    <col min="8" max="8" width="13.421875" style="1" customWidth="1"/>
    <col min="9" max="9" width="8.57421875" style="1" customWidth="1"/>
    <col min="10" max="16384" width="9.140625" style="1" customWidth="1"/>
  </cols>
  <sheetData>
    <row r="1" ht="13.5" thickBot="1"/>
    <row r="2" spans="1:9" ht="18" customHeight="1">
      <c r="A2" s="283"/>
      <c r="B2" s="3" t="s">
        <v>145</v>
      </c>
      <c r="C2" s="4"/>
      <c r="D2" s="4"/>
      <c r="E2" s="5"/>
      <c r="F2" s="6"/>
      <c r="G2" s="7"/>
      <c r="H2" s="7"/>
      <c r="I2" s="276"/>
    </row>
    <row r="3" spans="1:9" ht="15" customHeight="1">
      <c r="A3" s="283"/>
      <c r="B3" s="8" t="s">
        <v>194</v>
      </c>
      <c r="C3" s="9"/>
      <c r="D3" s="9" t="s">
        <v>294</v>
      </c>
      <c r="E3" s="10"/>
      <c r="F3" s="6"/>
      <c r="G3" s="7"/>
      <c r="H3" s="7"/>
      <c r="I3" s="276"/>
    </row>
    <row r="4" spans="1:9" ht="15" customHeight="1" thickBot="1">
      <c r="A4" s="283"/>
      <c r="B4" s="11" t="s">
        <v>83</v>
      </c>
      <c r="C4" s="12"/>
      <c r="D4" s="280" t="s">
        <v>172</v>
      </c>
      <c r="E4" s="281"/>
      <c r="F4" s="6"/>
      <c r="G4" s="7"/>
      <c r="H4" s="7"/>
      <c r="I4" s="276"/>
    </row>
    <row r="5" spans="1:9" ht="15" customHeight="1">
      <c r="A5" s="284"/>
      <c r="B5" s="15"/>
      <c r="C5" s="15"/>
      <c r="D5" s="15"/>
      <c r="E5" s="16"/>
      <c r="F5" s="7"/>
      <c r="G5" s="7"/>
      <c r="H5" s="7"/>
      <c r="I5" s="276"/>
    </row>
    <row r="6" spans="1:9" ht="13.5" customHeight="1">
      <c r="A6" s="285"/>
      <c r="B6" s="17" t="s">
        <v>62</v>
      </c>
      <c r="C6" s="17" t="s">
        <v>63</v>
      </c>
      <c r="D6" s="17" t="s">
        <v>148</v>
      </c>
      <c r="E6" s="6"/>
      <c r="F6" s="7"/>
      <c r="G6" s="7"/>
      <c r="H6" s="7"/>
      <c r="I6" s="276"/>
    </row>
    <row r="7" spans="1:9" ht="13.5" customHeight="1">
      <c r="A7" s="285" t="s">
        <v>65</v>
      </c>
      <c r="B7" s="17" t="s">
        <v>183</v>
      </c>
      <c r="C7" s="17" t="s">
        <v>21</v>
      </c>
      <c r="D7" s="17"/>
      <c r="E7" s="18" t="s">
        <v>241</v>
      </c>
      <c r="F7" s="7"/>
      <c r="G7" s="7"/>
      <c r="H7" s="7"/>
      <c r="I7" s="277"/>
    </row>
    <row r="8" spans="1:9" ht="13.5" customHeight="1">
      <c r="A8" s="285" t="s">
        <v>66</v>
      </c>
      <c r="B8" s="17" t="s">
        <v>184</v>
      </c>
      <c r="C8" s="17" t="s">
        <v>23</v>
      </c>
      <c r="D8" s="17" t="s">
        <v>267</v>
      </c>
      <c r="E8" s="278" t="s">
        <v>285</v>
      </c>
      <c r="F8" s="18" t="s">
        <v>242</v>
      </c>
      <c r="G8" s="7"/>
      <c r="H8" s="7"/>
      <c r="I8" s="277"/>
    </row>
    <row r="9" spans="1:9" ht="13.5" customHeight="1">
      <c r="A9" s="285" t="s">
        <v>67</v>
      </c>
      <c r="B9" s="17" t="s">
        <v>190</v>
      </c>
      <c r="C9" s="17" t="s">
        <v>22</v>
      </c>
      <c r="D9" s="17" t="s">
        <v>264</v>
      </c>
      <c r="E9" s="223" t="s">
        <v>242</v>
      </c>
      <c r="F9" s="289" t="s">
        <v>288</v>
      </c>
      <c r="G9" s="45"/>
      <c r="H9" s="7"/>
      <c r="I9" s="277"/>
    </row>
    <row r="10" spans="1:9" ht="13.5" customHeight="1">
      <c r="A10" s="285" t="s">
        <v>69</v>
      </c>
      <c r="B10" s="17" t="s">
        <v>188</v>
      </c>
      <c r="C10" s="17" t="s">
        <v>15</v>
      </c>
      <c r="D10" s="17" t="s">
        <v>303</v>
      </c>
      <c r="E10" s="279" t="s">
        <v>286</v>
      </c>
      <c r="F10" s="38"/>
      <c r="G10" s="46"/>
      <c r="H10" s="7"/>
      <c r="I10" s="277"/>
    </row>
    <row r="11" spans="1:9" ht="13.5" customHeight="1">
      <c r="A11"/>
      <c r="B11"/>
      <c r="C11"/>
      <c r="D11"/>
      <c r="E11"/>
      <c r="F11"/>
      <c r="G11"/>
      <c r="H11"/>
      <c r="I11" s="277"/>
    </row>
    <row r="12" spans="1:9" ht="13.5" customHeight="1">
      <c r="A12"/>
      <c r="B12"/>
      <c r="C12"/>
      <c r="D12"/>
      <c r="E12"/>
      <c r="F12"/>
      <c r="G12"/>
      <c r="H12"/>
      <c r="I12" s="277"/>
    </row>
    <row r="13" spans="1:9" ht="13.5" customHeight="1">
      <c r="A13"/>
      <c r="B13"/>
      <c r="C13"/>
      <c r="D13"/>
      <c r="E13"/>
      <c r="F13"/>
      <c r="G13"/>
      <c r="H13"/>
      <c r="I13" s="277"/>
    </row>
    <row r="14" spans="1:9" ht="13.5" customHeight="1">
      <c r="A14"/>
      <c r="B14"/>
      <c r="C14"/>
      <c r="D14"/>
      <c r="E14"/>
      <c r="F14"/>
      <c r="G14"/>
      <c r="H14"/>
      <c r="I14" s="290"/>
    </row>
    <row r="15" spans="1:9" ht="15" customHeight="1">
      <c r="A15"/>
      <c r="B15"/>
      <c r="C15"/>
      <c r="D15"/>
      <c r="E15"/>
      <c r="F15"/>
      <c r="G15"/>
      <c r="H15"/>
      <c r="I15" s="290"/>
    </row>
    <row r="16" spans="1:9" ht="13.5" customHeight="1">
      <c r="A16"/>
      <c r="B16"/>
      <c r="C16"/>
      <c r="D16"/>
      <c r="E16"/>
      <c r="F16"/>
      <c r="G16"/>
      <c r="H16"/>
      <c r="I16" s="277"/>
    </row>
    <row r="17" spans="1:9" ht="13.5" customHeight="1">
      <c r="A17"/>
      <c r="B17"/>
      <c r="C17"/>
      <c r="D17"/>
      <c r="E17"/>
      <c r="F17"/>
      <c r="G17"/>
      <c r="H17"/>
      <c r="I17" s="277"/>
    </row>
    <row r="18" spans="1:9" ht="13.5" customHeight="1">
      <c r="A18"/>
      <c r="B18"/>
      <c r="C18"/>
      <c r="D18"/>
      <c r="E18"/>
      <c r="F18"/>
      <c r="G18"/>
      <c r="H18"/>
      <c r="I18" s="277"/>
    </row>
    <row r="19" spans="1:9" ht="13.5" customHeight="1">
      <c r="A19"/>
      <c r="B19"/>
      <c r="C19"/>
      <c r="D19"/>
      <c r="E19"/>
      <c r="F19"/>
      <c r="G19"/>
      <c r="H19"/>
      <c r="I19" s="277"/>
    </row>
    <row r="20" spans="1:9" ht="13.5" customHeight="1">
      <c r="A20"/>
      <c r="B20"/>
      <c r="C20"/>
      <c r="D20"/>
      <c r="E20"/>
      <c r="F20"/>
      <c r="G20"/>
      <c r="H20"/>
      <c r="I20" s="277"/>
    </row>
    <row r="21" spans="1:9" ht="13.5" customHeight="1">
      <c r="A21"/>
      <c r="B21"/>
      <c r="C21"/>
      <c r="D21"/>
      <c r="E21"/>
      <c r="F21"/>
      <c r="G21"/>
      <c r="H21"/>
      <c r="I21" s="277"/>
    </row>
    <row r="22" spans="1:9" ht="13.5" customHeight="1">
      <c r="A22"/>
      <c r="B22"/>
      <c r="C22"/>
      <c r="D22"/>
      <c r="E22"/>
      <c r="F22"/>
      <c r="G22"/>
      <c r="H22"/>
      <c r="I22" s="277"/>
    </row>
    <row r="23" spans="1:9" ht="13.5" customHeight="1">
      <c r="A23"/>
      <c r="B23"/>
      <c r="C23"/>
      <c r="D23"/>
      <c r="E23"/>
      <c r="F23"/>
      <c r="G23"/>
      <c r="H23"/>
      <c r="I23" s="277"/>
    </row>
    <row r="24" spans="1:9" ht="15" customHeight="1">
      <c r="A24" s="291"/>
      <c r="B24" s="292"/>
      <c r="C24" s="292"/>
      <c r="D24" s="292"/>
      <c r="E24" s="7"/>
      <c r="F24" s="7"/>
      <c r="G24" s="7"/>
      <c r="H24" s="7"/>
      <c r="I24" s="276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1">
    <pageSetUpPr fitToPage="1"/>
  </sheetPr>
  <dimension ref="A1:R174"/>
  <sheetViews>
    <sheetView workbookViewId="0" topLeftCell="A151">
      <selection activeCell="D4" sqref="D4"/>
    </sheetView>
  </sheetViews>
  <sheetFormatPr defaultColWidth="9.140625" defaultRowHeight="12.75"/>
  <cols>
    <col min="1" max="1" width="2.140625" style="298" customWidth="1"/>
    <col min="2" max="2" width="5.8515625" style="298" customWidth="1"/>
    <col min="3" max="3" width="23.57421875" style="298" customWidth="1"/>
    <col min="4" max="4" width="22.00390625" style="298" customWidth="1"/>
    <col min="5" max="5" width="3.7109375" style="298" customWidth="1"/>
    <col min="6" max="10" width="6.7109375" style="298" customWidth="1"/>
    <col min="11" max="11" width="3.7109375" style="298" customWidth="1"/>
    <col min="12" max="12" width="3.8515625" style="298" customWidth="1"/>
    <col min="13" max="13" width="3.7109375" style="298" customWidth="1"/>
    <col min="14" max="14" width="3.57421875" style="298" customWidth="1"/>
    <col min="15" max="15" width="2.8515625" style="298" customWidth="1"/>
    <col min="16" max="16" width="11.421875" style="298" customWidth="1"/>
    <col min="17" max="17" width="28.00390625" style="298" customWidth="1"/>
    <col min="18" max="16384" width="11.421875" style="298" customWidth="1"/>
  </cols>
  <sheetData>
    <row r="1" spans="1:17" ht="15.75">
      <c r="A1" s="293"/>
      <c r="B1" s="294"/>
      <c r="C1" s="295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7"/>
      <c r="Q1" s="299" t="s">
        <v>197</v>
      </c>
    </row>
    <row r="2" spans="1:17" ht="15.75">
      <c r="A2" s="300"/>
      <c r="B2" s="301"/>
      <c r="C2" s="302" t="s">
        <v>198</v>
      </c>
      <c r="D2" s="303"/>
      <c r="E2" s="303"/>
      <c r="F2" s="301"/>
      <c r="G2" s="304" t="s">
        <v>199</v>
      </c>
      <c r="H2" s="305"/>
      <c r="I2" s="411" t="s">
        <v>88</v>
      </c>
      <c r="J2" s="394"/>
      <c r="K2" s="394"/>
      <c r="L2" s="394"/>
      <c r="M2" s="394"/>
      <c r="N2" s="401"/>
      <c r="O2" s="306"/>
      <c r="Q2" s="299" t="s">
        <v>200</v>
      </c>
    </row>
    <row r="3" spans="1:18" ht="17.25" customHeight="1">
      <c r="A3" s="300"/>
      <c r="B3" s="307"/>
      <c r="C3" s="308" t="s">
        <v>201</v>
      </c>
      <c r="D3" s="303"/>
      <c r="E3" s="303"/>
      <c r="F3" s="301"/>
      <c r="G3" s="304" t="s">
        <v>202</v>
      </c>
      <c r="H3" s="305"/>
      <c r="I3" s="411" t="s">
        <v>91</v>
      </c>
      <c r="J3" s="394"/>
      <c r="K3" s="394"/>
      <c r="L3" s="394"/>
      <c r="M3" s="394"/>
      <c r="N3" s="401"/>
      <c r="O3" s="306"/>
      <c r="Q3" s="309"/>
      <c r="R3" s="309"/>
    </row>
    <row r="4" spans="1:18" ht="15">
      <c r="A4" s="300"/>
      <c r="B4" s="303"/>
      <c r="C4" s="310" t="s">
        <v>203</v>
      </c>
      <c r="D4" s="385" t="s">
        <v>290</v>
      </c>
      <c r="E4" s="303"/>
      <c r="F4" s="303"/>
      <c r="G4" s="304" t="s">
        <v>204</v>
      </c>
      <c r="H4" s="311"/>
      <c r="I4" s="411" t="s">
        <v>205</v>
      </c>
      <c r="J4" s="411"/>
      <c r="K4" s="411"/>
      <c r="L4" s="411"/>
      <c r="M4" s="411"/>
      <c r="N4" s="412"/>
      <c r="O4" s="306"/>
      <c r="Q4" s="309"/>
      <c r="R4" s="309"/>
    </row>
    <row r="5" spans="1:18" ht="15.75">
      <c r="A5" s="300"/>
      <c r="B5" s="303"/>
      <c r="C5" s="303"/>
      <c r="D5" s="303"/>
      <c r="E5" s="303"/>
      <c r="F5" s="303"/>
      <c r="G5" s="304" t="s">
        <v>206</v>
      </c>
      <c r="H5" s="305"/>
      <c r="I5" s="413">
        <v>41405</v>
      </c>
      <c r="J5" s="414"/>
      <c r="K5" s="414"/>
      <c r="L5" s="312" t="s">
        <v>207</v>
      </c>
      <c r="M5" s="415">
        <v>0.5833333333333334</v>
      </c>
      <c r="N5" s="412"/>
      <c r="O5" s="306"/>
      <c r="Q5" s="309"/>
      <c r="R5" s="309"/>
    </row>
    <row r="6" spans="1:18" ht="15">
      <c r="A6" s="300"/>
      <c r="B6" s="301"/>
      <c r="C6" s="313" t="s">
        <v>208</v>
      </c>
      <c r="D6" s="303"/>
      <c r="E6" s="303"/>
      <c r="F6" s="303"/>
      <c r="G6" s="313" t="s">
        <v>208</v>
      </c>
      <c r="H6" s="303"/>
      <c r="I6" s="303"/>
      <c r="J6" s="303"/>
      <c r="K6" s="303"/>
      <c r="L6" s="303"/>
      <c r="M6" s="303"/>
      <c r="N6" s="303"/>
      <c r="O6" s="314"/>
      <c r="Q6" s="309"/>
      <c r="R6" s="309"/>
    </row>
    <row r="7" spans="1:18" ht="15.75">
      <c r="A7" s="306"/>
      <c r="B7" s="315" t="s">
        <v>209</v>
      </c>
      <c r="C7" s="407" t="s">
        <v>10</v>
      </c>
      <c r="D7" s="408"/>
      <c r="E7" s="316"/>
      <c r="F7" s="317" t="s">
        <v>210</v>
      </c>
      <c r="G7" s="407" t="s">
        <v>7</v>
      </c>
      <c r="H7" s="409"/>
      <c r="I7" s="409"/>
      <c r="J7" s="409"/>
      <c r="K7" s="409"/>
      <c r="L7" s="409"/>
      <c r="M7" s="409"/>
      <c r="N7" s="410"/>
      <c r="O7" s="306"/>
      <c r="Q7" s="309"/>
      <c r="R7" s="309"/>
    </row>
    <row r="8" spans="1:18" ht="15">
      <c r="A8" s="306"/>
      <c r="B8" s="318" t="s">
        <v>127</v>
      </c>
      <c r="C8" s="399" t="s">
        <v>11</v>
      </c>
      <c r="D8" s="400"/>
      <c r="E8" s="319"/>
      <c r="F8" s="320" t="s">
        <v>211</v>
      </c>
      <c r="G8" s="399" t="s">
        <v>18</v>
      </c>
      <c r="H8" s="394"/>
      <c r="I8" s="394"/>
      <c r="J8" s="394"/>
      <c r="K8" s="394"/>
      <c r="L8" s="394"/>
      <c r="M8" s="394"/>
      <c r="N8" s="401"/>
      <c r="O8" s="306"/>
      <c r="Q8" s="309"/>
      <c r="R8" s="309"/>
    </row>
    <row r="9" spans="1:18" ht="15">
      <c r="A9" s="306"/>
      <c r="B9" s="321" t="s">
        <v>128</v>
      </c>
      <c r="C9" s="399" t="s">
        <v>12</v>
      </c>
      <c r="D9" s="400"/>
      <c r="E9" s="319"/>
      <c r="F9" s="322" t="s">
        <v>212</v>
      </c>
      <c r="G9" s="399" t="s">
        <v>16</v>
      </c>
      <c r="H9" s="394"/>
      <c r="I9" s="394"/>
      <c r="J9" s="394"/>
      <c r="K9" s="394"/>
      <c r="L9" s="394"/>
      <c r="M9" s="394"/>
      <c r="N9" s="401"/>
      <c r="O9" s="306"/>
      <c r="Q9" s="309"/>
      <c r="R9" s="309"/>
    </row>
    <row r="10" spans="1:18" ht="15">
      <c r="A10" s="300"/>
      <c r="B10" s="323" t="s">
        <v>213</v>
      </c>
      <c r="C10" s="324"/>
      <c r="D10" s="325"/>
      <c r="E10" s="326"/>
      <c r="F10" s="323" t="s">
        <v>213</v>
      </c>
      <c r="G10" s="327"/>
      <c r="H10" s="327"/>
      <c r="I10" s="327"/>
      <c r="J10" s="327"/>
      <c r="K10" s="327"/>
      <c r="L10" s="327"/>
      <c r="M10" s="327"/>
      <c r="N10" s="327"/>
      <c r="O10" s="314"/>
      <c r="Q10" s="309"/>
      <c r="R10" s="309"/>
    </row>
    <row r="11" spans="1:18" ht="15">
      <c r="A11" s="306"/>
      <c r="B11" s="318"/>
      <c r="C11" s="399" t="s">
        <v>11</v>
      </c>
      <c r="D11" s="400"/>
      <c r="E11" s="319"/>
      <c r="F11" s="320"/>
      <c r="G11" s="399" t="s">
        <v>17</v>
      </c>
      <c r="H11" s="394"/>
      <c r="I11" s="394"/>
      <c r="J11" s="394"/>
      <c r="K11" s="394"/>
      <c r="L11" s="394"/>
      <c r="M11" s="394"/>
      <c r="N11" s="401"/>
      <c r="O11" s="306"/>
      <c r="Q11" s="309"/>
      <c r="R11" s="309"/>
    </row>
    <row r="12" spans="1:18" ht="15">
      <c r="A12" s="306"/>
      <c r="B12" s="328"/>
      <c r="C12" s="399" t="s">
        <v>128</v>
      </c>
      <c r="D12" s="400"/>
      <c r="E12" s="319"/>
      <c r="F12" s="329"/>
      <c r="G12" s="399" t="s">
        <v>278</v>
      </c>
      <c r="H12" s="394"/>
      <c r="I12" s="394"/>
      <c r="J12" s="394"/>
      <c r="K12" s="394"/>
      <c r="L12" s="394"/>
      <c r="M12" s="394"/>
      <c r="N12" s="401"/>
      <c r="O12" s="306"/>
      <c r="Q12" s="309"/>
      <c r="R12" s="309"/>
    </row>
    <row r="13" spans="1:18" ht="15.75">
      <c r="A13" s="300"/>
      <c r="B13" s="303"/>
      <c r="C13" s="303"/>
      <c r="D13" s="303"/>
      <c r="E13" s="303"/>
      <c r="F13" s="330" t="s">
        <v>214</v>
      </c>
      <c r="G13" s="313"/>
      <c r="H13" s="313"/>
      <c r="I13" s="313"/>
      <c r="J13" s="303"/>
      <c r="K13" s="303"/>
      <c r="L13" s="303"/>
      <c r="M13" s="331"/>
      <c r="N13" s="301"/>
      <c r="O13" s="314"/>
      <c r="Q13" s="309"/>
      <c r="R13" s="309"/>
    </row>
    <row r="14" spans="1:18" ht="15">
      <c r="A14" s="300"/>
      <c r="B14" s="332" t="s">
        <v>215</v>
      </c>
      <c r="C14" s="303"/>
      <c r="D14" s="303"/>
      <c r="E14" s="303"/>
      <c r="F14" s="333" t="s">
        <v>216</v>
      </c>
      <c r="G14" s="333" t="s">
        <v>217</v>
      </c>
      <c r="H14" s="333" t="s">
        <v>218</v>
      </c>
      <c r="I14" s="333" t="s">
        <v>219</v>
      </c>
      <c r="J14" s="333" t="s">
        <v>220</v>
      </c>
      <c r="K14" s="402" t="s">
        <v>112</v>
      </c>
      <c r="L14" s="403"/>
      <c r="M14" s="334" t="s">
        <v>221</v>
      </c>
      <c r="N14" s="335" t="s">
        <v>98</v>
      </c>
      <c r="O14" s="306"/>
      <c r="R14" s="309"/>
    </row>
    <row r="15" spans="1:18" ht="18" customHeight="1">
      <c r="A15" s="306"/>
      <c r="B15" s="336" t="s">
        <v>222</v>
      </c>
      <c r="C15" s="337" t="str">
        <f>IF(C8&gt;"",C8&amp;" - "&amp;G8,"")</f>
        <v>Alex Naumi - Alex Fooladi</v>
      </c>
      <c r="D15" s="338"/>
      <c r="E15" s="339"/>
      <c r="F15" s="340">
        <v>2</v>
      </c>
      <c r="G15" s="340">
        <v>5</v>
      </c>
      <c r="H15" s="340">
        <v>3</v>
      </c>
      <c r="I15" s="340"/>
      <c r="J15" s="340"/>
      <c r="K15" s="341">
        <f>IF(ISBLANK(F15),"",COUNTIF(F15:J15,"&gt;=0"))</f>
        <v>3</v>
      </c>
      <c r="L15" s="342">
        <f>IF(ISBLANK(F15),"",(IF(LEFT(F15,1)="-",1,0)+IF(LEFT(G15,1)="-",1,0)+IF(LEFT(H15,1)="-",1,0)+IF(LEFT(I15,1)="-",1,0)+IF(LEFT(J15,1)="-",1,0)))</f>
        <v>0</v>
      </c>
      <c r="M15" s="343">
        <f aca="true" t="shared" si="0" ref="M15:N19">IF(K15=3,1,"")</f>
        <v>1</v>
      </c>
      <c r="N15" s="344">
        <f t="shared" si="0"/>
      </c>
      <c r="O15" s="306"/>
      <c r="Q15" s="309"/>
      <c r="R15" s="309"/>
    </row>
    <row r="16" spans="1:18" ht="18" customHeight="1">
      <c r="A16" s="306"/>
      <c r="B16" s="336" t="s">
        <v>223</v>
      </c>
      <c r="C16" s="338" t="str">
        <f>IF(C9&gt;"",C9&amp;" - "&amp;G9,"")</f>
        <v>Miro Seitz - Rolands Jansons</v>
      </c>
      <c r="D16" s="337"/>
      <c r="E16" s="339"/>
      <c r="F16" s="345">
        <v>-7</v>
      </c>
      <c r="G16" s="340">
        <v>10</v>
      </c>
      <c r="H16" s="340">
        <v>-6</v>
      </c>
      <c r="I16" s="340">
        <v>-7</v>
      </c>
      <c r="J16" s="340"/>
      <c r="K16" s="341">
        <f>IF(ISBLANK(F16),"",COUNTIF(F16:J16,"&gt;=0"))</f>
        <v>1</v>
      </c>
      <c r="L16" s="342">
        <f>IF(ISBLANK(F16),"",(IF(LEFT(F16,1)="-",1,0)+IF(LEFT(G16,1)="-",1,0)+IF(LEFT(H16,1)="-",1,0)+IF(LEFT(I16,1)="-",1,0)+IF(LEFT(J16,1)="-",1,0)))</f>
        <v>3</v>
      </c>
      <c r="M16" s="343">
        <f t="shared" si="0"/>
      </c>
      <c r="N16" s="344">
        <f t="shared" si="0"/>
        <v>1</v>
      </c>
      <c r="O16" s="306"/>
      <c r="Q16" s="309"/>
      <c r="R16" s="309"/>
    </row>
    <row r="17" spans="1:18" ht="18" customHeight="1">
      <c r="A17" s="306"/>
      <c r="B17" s="346" t="s">
        <v>224</v>
      </c>
      <c r="C17" s="347" t="str">
        <f>IF(C11&gt;"",C11&amp;" / "&amp;C12,"")</f>
        <v>Alex Naumi / B</v>
      </c>
      <c r="D17" s="348" t="str">
        <f>IF(G11&gt;"",G11&amp;" / "&amp;G12,"")</f>
        <v>Benjamin Brinaru / y</v>
      </c>
      <c r="E17" s="349"/>
      <c r="F17" s="350">
        <v>-6</v>
      </c>
      <c r="G17" s="351">
        <v>-5</v>
      </c>
      <c r="H17" s="382">
        <v>6</v>
      </c>
      <c r="I17" s="352">
        <v>8</v>
      </c>
      <c r="J17" s="352">
        <v>5</v>
      </c>
      <c r="K17" s="341">
        <f>IF(ISBLANK(F17),"",COUNTIF(F17:J17,"&gt;=0"))</f>
        <v>3</v>
      </c>
      <c r="L17" s="342">
        <f>IF(ISBLANK(F17),"",(IF(LEFT(F17,1)="-",1,0)+IF(LEFT(G17,1)="-",1,0)+IF(LEFT(H17,1)="-",1,0)+IF(LEFT(I17,1)="-",1,0)+IF(LEFT(J17,1)="-",1,0)))</f>
        <v>2</v>
      </c>
      <c r="M17" s="343">
        <f t="shared" si="0"/>
        <v>1</v>
      </c>
      <c r="N17" s="344">
        <f t="shared" si="0"/>
      </c>
      <c r="O17" s="306"/>
      <c r="Q17" s="309"/>
      <c r="R17" s="309"/>
    </row>
    <row r="18" spans="1:18" ht="18" customHeight="1">
      <c r="A18" s="306"/>
      <c r="B18" s="336" t="s">
        <v>225</v>
      </c>
      <c r="C18" s="338" t="str">
        <f>IF(C8&gt;"",C8&amp;" - "&amp;G9,"")</f>
        <v>Alex Naumi - Rolands Jansons</v>
      </c>
      <c r="D18" s="337"/>
      <c r="E18" s="339"/>
      <c r="F18" s="353">
        <v>7</v>
      </c>
      <c r="G18" s="340">
        <v>-7</v>
      </c>
      <c r="H18" s="340">
        <v>7</v>
      </c>
      <c r="I18" s="340">
        <v>1</v>
      </c>
      <c r="J18" s="354"/>
      <c r="K18" s="341">
        <f>IF(ISBLANK(F18),"",COUNTIF(F18:J18,"&gt;=0"))</f>
        <v>3</v>
      </c>
      <c r="L18" s="342">
        <f>IF(ISBLANK(F18),"",(IF(LEFT(F18,1)="-",1,0)+IF(LEFT(G18,1)="-",1,0)+IF(LEFT(H18,1)="-",1,0)+IF(LEFT(I18,1)="-",1,0)+IF(LEFT(J18,1)="-",1,0)))</f>
        <v>1</v>
      </c>
      <c r="M18" s="343">
        <f t="shared" si="0"/>
        <v>1</v>
      </c>
      <c r="N18" s="344">
        <f t="shared" si="0"/>
      </c>
      <c r="O18" s="306"/>
      <c r="Q18" s="309"/>
      <c r="R18" s="309"/>
    </row>
    <row r="19" spans="1:18" ht="18" customHeight="1" thickBot="1">
      <c r="A19" s="306"/>
      <c r="B19" s="336" t="s">
        <v>226</v>
      </c>
      <c r="C19" s="338" t="str">
        <f>IF(C9&gt;"",C9&amp;" - "&amp;G8,"")</f>
        <v>Miro Seitz - Alex Fooladi</v>
      </c>
      <c r="D19" s="337"/>
      <c r="E19" s="339"/>
      <c r="F19" s="354"/>
      <c r="G19" s="340"/>
      <c r="H19" s="354"/>
      <c r="I19" s="340"/>
      <c r="J19" s="340"/>
      <c r="K19" s="341">
        <f>IF(ISBLANK(F19),"",COUNTIF(F19:J19,"&gt;=0"))</f>
      </c>
      <c r="L19" s="355">
        <f>IF(ISBLANK(F19),"",(IF(LEFT(F19,1)="-",1,0)+IF(LEFT(G19,1)="-",1,0)+IF(LEFT(H19,1)="-",1,0)+IF(LEFT(I19,1)="-",1,0)+IF(LEFT(J19,1)="-",1,0)))</f>
      </c>
      <c r="M19" s="343">
        <f t="shared" si="0"/>
      </c>
      <c r="N19" s="344">
        <f t="shared" si="0"/>
      </c>
      <c r="O19" s="306"/>
      <c r="Q19" s="309"/>
      <c r="R19" s="309"/>
    </row>
    <row r="20" spans="1:18" ht="16.5" thickBot="1">
      <c r="A20" s="300"/>
      <c r="B20" s="303"/>
      <c r="C20" s="303"/>
      <c r="D20" s="303"/>
      <c r="E20" s="303"/>
      <c r="F20" s="303"/>
      <c r="G20" s="303"/>
      <c r="H20" s="303"/>
      <c r="I20" s="356" t="s">
        <v>227</v>
      </c>
      <c r="J20" s="357"/>
      <c r="K20" s="358">
        <f>IF(ISBLANK(D15),"",SUM(K15:K19))</f>
      </c>
      <c r="L20" s="359">
        <f>IF(ISBLANK(E15),"",SUM(L15:L19))</f>
      </c>
      <c r="M20" s="360">
        <f>IF(ISBLANK(F15),"",SUM(M15:M19))</f>
        <v>3</v>
      </c>
      <c r="N20" s="361">
        <f>IF(ISBLANK(F15),"",SUM(N15:N19))</f>
        <v>1</v>
      </c>
      <c r="O20" s="306"/>
      <c r="Q20" s="309"/>
      <c r="R20" s="309"/>
    </row>
    <row r="21" spans="1:18" ht="15">
      <c r="A21" s="300"/>
      <c r="B21" s="302" t="s">
        <v>228</v>
      </c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14"/>
      <c r="Q21" s="309"/>
      <c r="R21" s="309"/>
    </row>
    <row r="22" spans="1:18" ht="15">
      <c r="A22" s="300"/>
      <c r="B22" s="362" t="s">
        <v>229</v>
      </c>
      <c r="C22" s="362"/>
      <c r="D22" s="362" t="s">
        <v>230</v>
      </c>
      <c r="E22" s="363"/>
      <c r="F22" s="362"/>
      <c r="G22" s="362" t="s">
        <v>231</v>
      </c>
      <c r="H22" s="363"/>
      <c r="I22" s="362"/>
      <c r="J22" s="364" t="s">
        <v>232</v>
      </c>
      <c r="K22" s="301"/>
      <c r="L22" s="303"/>
      <c r="M22" s="303"/>
      <c r="N22" s="303"/>
      <c r="O22" s="314"/>
      <c r="Q22" s="309"/>
      <c r="R22" s="309"/>
    </row>
    <row r="23" spans="1:18" ht="18.75" thickBot="1">
      <c r="A23" s="300"/>
      <c r="B23" s="303"/>
      <c r="C23" s="303"/>
      <c r="D23" s="303"/>
      <c r="E23" s="303"/>
      <c r="F23" s="303"/>
      <c r="G23" s="303"/>
      <c r="H23" s="303"/>
      <c r="I23" s="303"/>
      <c r="J23" s="404" t="str">
        <f>IF(M20=3,C7,IF(N20=3,G7,""))</f>
        <v>KoKa</v>
      </c>
      <c r="K23" s="405"/>
      <c r="L23" s="405"/>
      <c r="M23" s="405"/>
      <c r="N23" s="406"/>
      <c r="O23" s="306"/>
      <c r="Q23" s="309"/>
      <c r="R23" s="309"/>
    </row>
    <row r="24" spans="1:18" ht="18">
      <c r="A24" s="381" t="s">
        <v>128</v>
      </c>
      <c r="B24" s="366"/>
      <c r="C24" s="366"/>
      <c r="D24" s="366"/>
      <c r="E24" s="366"/>
      <c r="F24" s="366"/>
      <c r="G24" s="366"/>
      <c r="H24" s="366"/>
      <c r="I24" s="366"/>
      <c r="J24" s="367"/>
      <c r="K24" s="367"/>
      <c r="L24" s="367"/>
      <c r="M24" s="367"/>
      <c r="N24" s="367"/>
      <c r="O24" s="368"/>
      <c r="Q24" s="309"/>
      <c r="R24" s="309"/>
    </row>
    <row r="25" spans="2:18" ht="15">
      <c r="B25" s="369"/>
      <c r="Q25" s="309"/>
      <c r="R25" s="309"/>
    </row>
    <row r="26" spans="1:15" ht="15.75">
      <c r="A26" s="293"/>
      <c r="B26" s="294"/>
      <c r="C26" s="295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7"/>
    </row>
    <row r="27" spans="1:15" ht="15.75">
      <c r="A27" s="300"/>
      <c r="B27" s="301"/>
      <c r="C27" s="302" t="s">
        <v>198</v>
      </c>
      <c r="D27" s="303"/>
      <c r="E27" s="303"/>
      <c r="F27" s="301"/>
      <c r="G27" s="304" t="s">
        <v>199</v>
      </c>
      <c r="H27" s="305"/>
      <c r="I27" s="411" t="s">
        <v>88</v>
      </c>
      <c r="J27" s="394"/>
      <c r="K27" s="394"/>
      <c r="L27" s="394"/>
      <c r="M27" s="394"/>
      <c r="N27" s="401"/>
      <c r="O27" s="306"/>
    </row>
    <row r="28" spans="1:15" ht="20.25">
      <c r="A28" s="300"/>
      <c r="B28" s="307"/>
      <c r="C28" s="308" t="s">
        <v>201</v>
      </c>
      <c r="D28" s="303"/>
      <c r="E28" s="303"/>
      <c r="F28" s="301"/>
      <c r="G28" s="304" t="s">
        <v>202</v>
      </c>
      <c r="H28" s="305"/>
      <c r="I28" s="411" t="s">
        <v>91</v>
      </c>
      <c r="J28" s="394"/>
      <c r="K28" s="394"/>
      <c r="L28" s="394"/>
      <c r="M28" s="394"/>
      <c r="N28" s="401"/>
      <c r="O28" s="306"/>
    </row>
    <row r="29" spans="1:15" ht="15">
      <c r="A29" s="300"/>
      <c r="B29" s="303"/>
      <c r="C29" s="310" t="s">
        <v>203</v>
      </c>
      <c r="D29" s="303"/>
      <c r="E29" s="303"/>
      <c r="F29" s="303"/>
      <c r="G29" s="304" t="s">
        <v>204</v>
      </c>
      <c r="H29" s="311"/>
      <c r="I29" s="411" t="s">
        <v>205</v>
      </c>
      <c r="J29" s="411"/>
      <c r="K29" s="411"/>
      <c r="L29" s="411"/>
      <c r="M29" s="411"/>
      <c r="N29" s="412"/>
      <c r="O29" s="306"/>
    </row>
    <row r="30" spans="1:15" ht="15.75">
      <c r="A30" s="300"/>
      <c r="B30" s="303"/>
      <c r="C30" s="303"/>
      <c r="D30" s="303"/>
      <c r="E30" s="303"/>
      <c r="F30" s="303"/>
      <c r="G30" s="304" t="s">
        <v>206</v>
      </c>
      <c r="H30" s="305"/>
      <c r="I30" s="413">
        <v>41405</v>
      </c>
      <c r="J30" s="414"/>
      <c r="K30" s="414"/>
      <c r="L30" s="312" t="s">
        <v>207</v>
      </c>
      <c r="M30" s="415">
        <v>0.5833333333333334</v>
      </c>
      <c r="N30" s="412"/>
      <c r="O30" s="306"/>
    </row>
    <row r="31" spans="1:15" ht="15">
      <c r="A31" s="300"/>
      <c r="B31" s="301"/>
      <c r="C31" s="313" t="s">
        <v>208</v>
      </c>
      <c r="D31" s="303"/>
      <c r="E31" s="303"/>
      <c r="F31" s="303"/>
      <c r="G31" s="313" t="s">
        <v>208</v>
      </c>
      <c r="H31" s="303"/>
      <c r="I31" s="303"/>
      <c r="J31" s="303"/>
      <c r="K31" s="303"/>
      <c r="L31" s="303"/>
      <c r="M31" s="303"/>
      <c r="N31" s="303"/>
      <c r="O31" s="314"/>
    </row>
    <row r="32" spans="1:15" ht="15.75">
      <c r="A32" s="306"/>
      <c r="B32" s="315" t="s">
        <v>209</v>
      </c>
      <c r="C32" s="407" t="s">
        <v>31</v>
      </c>
      <c r="D32" s="408"/>
      <c r="E32" s="316"/>
      <c r="F32" s="317" t="s">
        <v>210</v>
      </c>
      <c r="G32" s="407" t="s">
        <v>272</v>
      </c>
      <c r="H32" s="409"/>
      <c r="I32" s="409"/>
      <c r="J32" s="409"/>
      <c r="K32" s="409"/>
      <c r="L32" s="409"/>
      <c r="M32" s="409"/>
      <c r="N32" s="410"/>
      <c r="O32" s="306"/>
    </row>
    <row r="33" spans="1:15" ht="15">
      <c r="A33" s="306"/>
      <c r="B33" s="318" t="s">
        <v>127</v>
      </c>
      <c r="C33" s="399" t="s">
        <v>273</v>
      </c>
      <c r="D33" s="400"/>
      <c r="E33" s="319"/>
      <c r="F33" s="320" t="s">
        <v>211</v>
      </c>
      <c r="G33" s="399" t="s">
        <v>57</v>
      </c>
      <c r="H33" s="394"/>
      <c r="I33" s="394"/>
      <c r="J33" s="394"/>
      <c r="K33" s="394"/>
      <c r="L33" s="394"/>
      <c r="M33" s="394"/>
      <c r="N33" s="401"/>
      <c r="O33" s="306"/>
    </row>
    <row r="34" spans="1:15" ht="15">
      <c r="A34" s="306"/>
      <c r="B34" s="321" t="s">
        <v>128</v>
      </c>
      <c r="C34" s="399" t="s">
        <v>274</v>
      </c>
      <c r="D34" s="400"/>
      <c r="E34" s="319"/>
      <c r="F34" s="322" t="s">
        <v>212</v>
      </c>
      <c r="G34" s="399" t="s">
        <v>27</v>
      </c>
      <c r="H34" s="394"/>
      <c r="I34" s="394"/>
      <c r="J34" s="394"/>
      <c r="K34" s="394"/>
      <c r="L34" s="394"/>
      <c r="M34" s="394"/>
      <c r="N34" s="401"/>
      <c r="O34" s="306"/>
    </row>
    <row r="35" spans="1:15" ht="15">
      <c r="A35" s="300"/>
      <c r="B35" s="323" t="s">
        <v>213</v>
      </c>
      <c r="C35" s="324"/>
      <c r="D35" s="325"/>
      <c r="E35" s="326"/>
      <c r="F35" s="323" t="s">
        <v>213</v>
      </c>
      <c r="G35" s="327"/>
      <c r="H35" s="327"/>
      <c r="I35" s="327"/>
      <c r="J35" s="327"/>
      <c r="K35" s="327"/>
      <c r="L35" s="327"/>
      <c r="M35" s="327"/>
      <c r="N35" s="327"/>
      <c r="O35" s="314"/>
    </row>
    <row r="36" spans="1:15" ht="15">
      <c r="A36" s="306"/>
      <c r="B36" s="318"/>
      <c r="C36" s="399"/>
      <c r="D36" s="400"/>
      <c r="E36" s="319"/>
      <c r="F36" s="320"/>
      <c r="G36" s="399"/>
      <c r="H36" s="394"/>
      <c r="I36" s="394"/>
      <c r="J36" s="394"/>
      <c r="K36" s="394"/>
      <c r="L36" s="394"/>
      <c r="M36" s="394"/>
      <c r="N36" s="401"/>
      <c r="O36" s="306"/>
    </row>
    <row r="37" spans="1:15" ht="15">
      <c r="A37" s="306"/>
      <c r="B37" s="328"/>
      <c r="C37" s="399"/>
      <c r="D37" s="400"/>
      <c r="E37" s="319"/>
      <c r="F37" s="329"/>
      <c r="G37" s="399"/>
      <c r="H37" s="394"/>
      <c r="I37" s="394"/>
      <c r="J37" s="394"/>
      <c r="K37" s="394"/>
      <c r="L37" s="394"/>
      <c r="M37" s="394"/>
      <c r="N37" s="401"/>
      <c r="O37" s="306"/>
    </row>
    <row r="38" spans="1:15" ht="15.75">
      <c r="A38" s="300"/>
      <c r="B38" s="303"/>
      <c r="C38" s="303"/>
      <c r="D38" s="303"/>
      <c r="E38" s="303"/>
      <c r="F38" s="330" t="s">
        <v>214</v>
      </c>
      <c r="G38" s="313"/>
      <c r="H38" s="313"/>
      <c r="I38" s="313"/>
      <c r="J38" s="303"/>
      <c r="K38" s="303"/>
      <c r="L38" s="303"/>
      <c r="M38" s="331"/>
      <c r="N38" s="301"/>
      <c r="O38" s="314"/>
    </row>
    <row r="39" spans="1:15" ht="15">
      <c r="A39" s="300"/>
      <c r="B39" s="332" t="s">
        <v>215</v>
      </c>
      <c r="C39" s="303"/>
      <c r="D39" s="303"/>
      <c r="E39" s="303"/>
      <c r="F39" s="333" t="s">
        <v>216</v>
      </c>
      <c r="G39" s="333" t="s">
        <v>217</v>
      </c>
      <c r="H39" s="333" t="s">
        <v>218</v>
      </c>
      <c r="I39" s="333" t="s">
        <v>219</v>
      </c>
      <c r="J39" s="333" t="s">
        <v>220</v>
      </c>
      <c r="K39" s="402" t="s">
        <v>112</v>
      </c>
      <c r="L39" s="403"/>
      <c r="M39" s="334" t="s">
        <v>221</v>
      </c>
      <c r="N39" s="335" t="s">
        <v>98</v>
      </c>
      <c r="O39" s="306"/>
    </row>
    <row r="40" spans="1:15" ht="15">
      <c r="A40" s="306"/>
      <c r="B40" s="336" t="s">
        <v>222</v>
      </c>
      <c r="C40" s="337" t="str">
        <f>IF(C33&gt;"",C33&amp;" - "&amp;G33,"")</f>
        <v>Danila Filyskin - Karliino Härmä</v>
      </c>
      <c r="D40" s="338"/>
      <c r="E40" s="339"/>
      <c r="F40" s="340">
        <v>5</v>
      </c>
      <c r="G40" s="340">
        <v>7</v>
      </c>
      <c r="H40" s="340">
        <v>7</v>
      </c>
      <c r="I40" s="340"/>
      <c r="J40" s="340"/>
      <c r="K40" s="341">
        <f>IF(ISBLANK(F40),"",COUNTIF(F40:J40,"&gt;=0"))</f>
        <v>3</v>
      </c>
      <c r="L40" s="342">
        <f>IF(ISBLANK(F40),"",(IF(LEFT(F40,1)="-",1,0)+IF(LEFT(G40,1)="-",1,0)+IF(LEFT(H40,1)="-",1,0)+IF(LEFT(I40,1)="-",1,0)+IF(LEFT(J40,1)="-",1,0)))</f>
        <v>0</v>
      </c>
      <c r="M40" s="343">
        <f aca="true" t="shared" si="1" ref="M40:N44">IF(K40=3,1,"")</f>
        <v>1</v>
      </c>
      <c r="N40" s="344">
        <f t="shared" si="1"/>
      </c>
      <c r="O40" s="306"/>
    </row>
    <row r="41" spans="1:15" ht="15">
      <c r="A41" s="306"/>
      <c r="B41" s="336" t="s">
        <v>223</v>
      </c>
      <c r="C41" s="338" t="str">
        <f>IF(C34&gt;"",C34&amp;" - "&amp;G34,"")</f>
        <v>Stefan Larkin - Henri Suominen</v>
      </c>
      <c r="D41" s="337"/>
      <c r="E41" s="339"/>
      <c r="F41" s="345">
        <v>5</v>
      </c>
      <c r="G41" s="340">
        <v>0</v>
      </c>
      <c r="H41" s="340">
        <v>6</v>
      </c>
      <c r="I41" s="340"/>
      <c r="J41" s="340"/>
      <c r="K41" s="341">
        <f>IF(ISBLANK(F41),"",COUNTIF(F41:J41,"&gt;=0"))</f>
        <v>3</v>
      </c>
      <c r="L41" s="342">
        <f>IF(ISBLANK(F41),"",(IF(LEFT(F41,1)="-",1,0)+IF(LEFT(G41,1)="-",1,0)+IF(LEFT(H41,1)="-",1,0)+IF(LEFT(I41,1)="-",1,0)+IF(LEFT(J41,1)="-",1,0)))</f>
        <v>0</v>
      </c>
      <c r="M41" s="343">
        <f t="shared" si="1"/>
        <v>1</v>
      </c>
      <c r="N41" s="344">
        <f t="shared" si="1"/>
      </c>
      <c r="O41" s="306"/>
    </row>
    <row r="42" spans="1:15" ht="15">
      <c r="A42" s="306"/>
      <c r="B42" s="346" t="s">
        <v>224</v>
      </c>
      <c r="C42" s="347">
        <f>IF(C36&gt;"",C36&amp;" / "&amp;C37,"")</f>
      </c>
      <c r="D42" s="348">
        <f>IF(G36&gt;"",G36&amp;" / "&amp;G37,"")</f>
      </c>
      <c r="E42" s="349"/>
      <c r="F42" s="350">
        <v>7</v>
      </c>
      <c r="G42" s="351">
        <v>5</v>
      </c>
      <c r="H42" s="352">
        <v>4</v>
      </c>
      <c r="I42" s="352"/>
      <c r="J42" s="352"/>
      <c r="K42" s="341">
        <f>IF(ISBLANK(F42),"",COUNTIF(F42:J42,"&gt;=0"))</f>
        <v>3</v>
      </c>
      <c r="L42" s="342">
        <f>IF(ISBLANK(F42),"",(IF(LEFT(F42,1)="-",1,0)+IF(LEFT(G42,1)="-",1,0)+IF(LEFT(H42,1)="-",1,0)+IF(LEFT(I42,1)="-",1,0)+IF(LEFT(J42,1)="-",1,0)))</f>
        <v>0</v>
      </c>
      <c r="M42" s="343">
        <f t="shared" si="1"/>
        <v>1</v>
      </c>
      <c r="N42" s="344">
        <f t="shared" si="1"/>
      </c>
      <c r="O42" s="306"/>
    </row>
    <row r="43" spans="1:15" ht="15">
      <c r="A43" s="306"/>
      <c r="B43" s="336" t="s">
        <v>225</v>
      </c>
      <c r="C43" s="338" t="str">
        <f>IF(C33&gt;"",C33&amp;" - "&amp;G34,"")</f>
        <v>Danila Filyskin - Henri Suominen</v>
      </c>
      <c r="D43" s="337"/>
      <c r="E43" s="339"/>
      <c r="F43" s="353"/>
      <c r="G43" s="340"/>
      <c r="H43" s="340"/>
      <c r="I43" s="340"/>
      <c r="J43" s="354"/>
      <c r="K43" s="341">
        <f>IF(ISBLANK(F43),"",COUNTIF(F43:J43,"&gt;=0"))</f>
      </c>
      <c r="L43" s="342">
        <f>IF(ISBLANK(F43),"",(IF(LEFT(F43,1)="-",1,0)+IF(LEFT(G43,1)="-",1,0)+IF(LEFT(H43,1)="-",1,0)+IF(LEFT(I43,1)="-",1,0)+IF(LEFT(J43,1)="-",1,0)))</f>
      </c>
      <c r="M43" s="343">
        <f t="shared" si="1"/>
      </c>
      <c r="N43" s="344">
        <f t="shared" si="1"/>
      </c>
      <c r="O43" s="306"/>
    </row>
    <row r="44" spans="1:15" ht="15.75" thickBot="1">
      <c r="A44" s="306"/>
      <c r="B44" s="336" t="s">
        <v>226</v>
      </c>
      <c r="C44" s="338" t="str">
        <f>IF(C34&gt;"",C34&amp;" - "&amp;G33,"")</f>
        <v>Stefan Larkin - Karliino Härmä</v>
      </c>
      <c r="D44" s="337"/>
      <c r="E44" s="339"/>
      <c r="F44" s="354"/>
      <c r="G44" s="340"/>
      <c r="H44" s="354"/>
      <c r="I44" s="340"/>
      <c r="J44" s="340"/>
      <c r="K44" s="341">
        <f>IF(ISBLANK(F44),"",COUNTIF(F44:J44,"&gt;=0"))</f>
      </c>
      <c r="L44" s="355">
        <f>IF(ISBLANK(F44),"",(IF(LEFT(F44,1)="-",1,0)+IF(LEFT(G44,1)="-",1,0)+IF(LEFT(H44,1)="-",1,0)+IF(LEFT(I44,1)="-",1,0)+IF(LEFT(J44,1)="-",1,0)))</f>
      </c>
      <c r="M44" s="343">
        <f t="shared" si="1"/>
      </c>
      <c r="N44" s="344">
        <f t="shared" si="1"/>
      </c>
      <c r="O44" s="306"/>
    </row>
    <row r="45" spans="1:15" ht="16.5" thickBot="1">
      <c r="A45" s="300"/>
      <c r="B45" s="303"/>
      <c r="C45" s="303"/>
      <c r="D45" s="303"/>
      <c r="E45" s="303"/>
      <c r="F45" s="303"/>
      <c r="G45" s="303"/>
      <c r="H45" s="303"/>
      <c r="I45" s="356" t="s">
        <v>227</v>
      </c>
      <c r="J45" s="357"/>
      <c r="K45" s="358">
        <f>IF(ISBLANK(D40),"",SUM(K40:K44))</f>
      </c>
      <c r="L45" s="359">
        <f>IF(ISBLANK(E40),"",SUM(L40:L44))</f>
      </c>
      <c r="M45" s="360">
        <f>IF(ISBLANK(F40),"",SUM(M40:M44))</f>
        <v>3</v>
      </c>
      <c r="N45" s="361">
        <f>IF(ISBLANK(F40),"",SUM(N40:N44))</f>
        <v>0</v>
      </c>
      <c r="O45" s="306"/>
    </row>
    <row r="46" spans="1:15" ht="15">
      <c r="A46" s="300"/>
      <c r="B46" s="302" t="s">
        <v>228</v>
      </c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14"/>
    </row>
    <row r="47" spans="1:15" ht="15">
      <c r="A47" s="300"/>
      <c r="B47" s="362" t="s">
        <v>229</v>
      </c>
      <c r="C47" s="362"/>
      <c r="D47" s="362" t="s">
        <v>230</v>
      </c>
      <c r="E47" s="363"/>
      <c r="F47" s="362"/>
      <c r="G47" s="362" t="s">
        <v>231</v>
      </c>
      <c r="H47" s="363"/>
      <c r="I47" s="362"/>
      <c r="J47" s="364" t="s">
        <v>232</v>
      </c>
      <c r="K47" s="301"/>
      <c r="L47" s="303"/>
      <c r="M47" s="303"/>
      <c r="N47" s="303"/>
      <c r="O47" s="314"/>
    </row>
    <row r="48" spans="1:15" ht="18.75" thickBot="1">
      <c r="A48" s="300"/>
      <c r="B48" s="303"/>
      <c r="C48" s="303"/>
      <c r="D48" s="303"/>
      <c r="E48" s="303"/>
      <c r="F48" s="303"/>
      <c r="G48" s="303"/>
      <c r="H48" s="303"/>
      <c r="I48" s="303"/>
      <c r="J48" s="404" t="str">
        <f>IF(M45=3,C32,IF(N45=3,G32,""))</f>
        <v>Spinni</v>
      </c>
      <c r="K48" s="405"/>
      <c r="L48" s="405"/>
      <c r="M48" s="405"/>
      <c r="N48" s="406"/>
      <c r="O48" s="306"/>
    </row>
    <row r="49" spans="1:15" ht="18">
      <c r="A49" s="365"/>
      <c r="B49" s="366"/>
      <c r="C49" s="366"/>
      <c r="D49" s="366"/>
      <c r="E49" s="366"/>
      <c r="F49" s="366"/>
      <c r="G49" s="366"/>
      <c r="H49" s="366"/>
      <c r="I49" s="366"/>
      <c r="J49" s="367"/>
      <c r="K49" s="367"/>
      <c r="L49" s="367"/>
      <c r="M49" s="367"/>
      <c r="N49" s="367"/>
      <c r="O49" s="368"/>
    </row>
    <row r="51" spans="1:15" ht="15.75">
      <c r="A51" s="293"/>
      <c r="B51" s="294"/>
      <c r="C51" s="295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7"/>
    </row>
    <row r="52" spans="1:15" ht="15.75">
      <c r="A52" s="300"/>
      <c r="B52" s="301"/>
      <c r="C52" s="302" t="s">
        <v>198</v>
      </c>
      <c r="D52" s="303"/>
      <c r="E52" s="303"/>
      <c r="F52" s="301"/>
      <c r="G52" s="304" t="s">
        <v>199</v>
      </c>
      <c r="H52" s="305"/>
      <c r="I52" s="411" t="s">
        <v>88</v>
      </c>
      <c r="J52" s="394"/>
      <c r="K52" s="394"/>
      <c r="L52" s="394"/>
      <c r="M52" s="394"/>
      <c r="N52" s="401"/>
      <c r="O52" s="306"/>
    </row>
    <row r="53" spans="1:15" ht="20.25">
      <c r="A53" s="300"/>
      <c r="B53" s="307"/>
      <c r="C53" s="308" t="s">
        <v>201</v>
      </c>
      <c r="D53" s="303"/>
      <c r="E53" s="303"/>
      <c r="F53" s="301"/>
      <c r="G53" s="304" t="s">
        <v>202</v>
      </c>
      <c r="H53" s="305"/>
      <c r="I53" s="411" t="s">
        <v>91</v>
      </c>
      <c r="J53" s="394"/>
      <c r="K53" s="394"/>
      <c r="L53" s="394"/>
      <c r="M53" s="394"/>
      <c r="N53" s="401"/>
      <c r="O53" s="306"/>
    </row>
    <row r="54" spans="1:15" ht="15">
      <c r="A54" s="300"/>
      <c r="B54" s="303"/>
      <c r="C54" s="310" t="s">
        <v>203</v>
      </c>
      <c r="D54" s="303"/>
      <c r="E54" s="303"/>
      <c r="F54" s="303"/>
      <c r="G54" s="304" t="s">
        <v>204</v>
      </c>
      <c r="H54" s="311"/>
      <c r="I54" s="411" t="s">
        <v>205</v>
      </c>
      <c r="J54" s="411"/>
      <c r="K54" s="411"/>
      <c r="L54" s="411"/>
      <c r="M54" s="411"/>
      <c r="N54" s="412"/>
      <c r="O54" s="306"/>
    </row>
    <row r="55" spans="1:15" ht="15.75">
      <c r="A55" s="300"/>
      <c r="B55" s="303"/>
      <c r="C55" s="303"/>
      <c r="D55" s="303"/>
      <c r="E55" s="303"/>
      <c r="F55" s="303"/>
      <c r="G55" s="304" t="s">
        <v>206</v>
      </c>
      <c r="H55" s="305"/>
      <c r="I55" s="413">
        <v>41405</v>
      </c>
      <c r="J55" s="414"/>
      <c r="K55" s="414"/>
      <c r="L55" s="312" t="s">
        <v>207</v>
      </c>
      <c r="M55" s="415">
        <v>0.5833333333333334</v>
      </c>
      <c r="N55" s="412"/>
      <c r="O55" s="306"/>
    </row>
    <row r="56" spans="1:15" ht="15">
      <c r="A56" s="300"/>
      <c r="B56" s="301"/>
      <c r="C56" s="313" t="s">
        <v>208</v>
      </c>
      <c r="D56" s="303"/>
      <c r="E56" s="303"/>
      <c r="F56" s="303"/>
      <c r="G56" s="313" t="s">
        <v>208</v>
      </c>
      <c r="H56" s="303"/>
      <c r="I56" s="303"/>
      <c r="J56" s="303"/>
      <c r="K56" s="303"/>
      <c r="L56" s="303"/>
      <c r="M56" s="303"/>
      <c r="N56" s="303"/>
      <c r="O56" s="314"/>
    </row>
    <row r="57" spans="1:15" ht="15.75">
      <c r="A57" s="306"/>
      <c r="B57" s="315" t="s">
        <v>209</v>
      </c>
      <c r="C57" s="407" t="s">
        <v>7</v>
      </c>
      <c r="D57" s="408"/>
      <c r="E57" s="316"/>
      <c r="F57" s="317" t="s">
        <v>210</v>
      </c>
      <c r="G57" s="407" t="s">
        <v>275</v>
      </c>
      <c r="H57" s="409"/>
      <c r="I57" s="409"/>
      <c r="J57" s="409"/>
      <c r="K57" s="409"/>
      <c r="L57" s="409"/>
      <c r="M57" s="409"/>
      <c r="N57" s="410"/>
      <c r="O57" s="306"/>
    </row>
    <row r="58" spans="1:15" ht="15">
      <c r="A58" s="306"/>
      <c r="B58" s="318" t="s">
        <v>127</v>
      </c>
      <c r="C58" s="399" t="s">
        <v>18</v>
      </c>
      <c r="D58" s="400"/>
      <c r="E58" s="319"/>
      <c r="F58" s="320" t="s">
        <v>211</v>
      </c>
      <c r="G58" s="399" t="s">
        <v>23</v>
      </c>
      <c r="H58" s="394"/>
      <c r="I58" s="394"/>
      <c r="J58" s="394"/>
      <c r="K58" s="394"/>
      <c r="L58" s="394"/>
      <c r="M58" s="394"/>
      <c r="N58" s="401"/>
      <c r="O58" s="306"/>
    </row>
    <row r="59" spans="1:15" ht="15">
      <c r="A59" s="306"/>
      <c r="B59" s="321" t="s">
        <v>128</v>
      </c>
      <c r="C59" s="399" t="s">
        <v>17</v>
      </c>
      <c r="D59" s="400"/>
      <c r="E59" s="319"/>
      <c r="F59" s="322" t="s">
        <v>212</v>
      </c>
      <c r="G59" s="399" t="s">
        <v>60</v>
      </c>
      <c r="H59" s="394"/>
      <c r="I59" s="394"/>
      <c r="J59" s="394"/>
      <c r="K59" s="394"/>
      <c r="L59" s="394"/>
      <c r="M59" s="394"/>
      <c r="N59" s="401"/>
      <c r="O59" s="306"/>
    </row>
    <row r="60" spans="1:15" ht="15">
      <c r="A60" s="300"/>
      <c r="B60" s="323" t="s">
        <v>213</v>
      </c>
      <c r="C60" s="324"/>
      <c r="D60" s="325"/>
      <c r="E60" s="326"/>
      <c r="F60" s="323" t="s">
        <v>213</v>
      </c>
      <c r="G60" s="327"/>
      <c r="H60" s="327"/>
      <c r="I60" s="327"/>
      <c r="J60" s="327"/>
      <c r="K60" s="327"/>
      <c r="L60" s="327"/>
      <c r="M60" s="327"/>
      <c r="N60" s="327"/>
      <c r="O60" s="314"/>
    </row>
    <row r="61" spans="1:15" ht="15">
      <c r="A61" s="306"/>
      <c r="B61" s="318"/>
      <c r="C61" s="399"/>
      <c r="D61" s="400"/>
      <c r="E61" s="319"/>
      <c r="F61" s="320"/>
      <c r="G61" s="399"/>
      <c r="H61" s="394"/>
      <c r="I61" s="394"/>
      <c r="J61" s="394"/>
      <c r="K61" s="394"/>
      <c r="L61" s="394"/>
      <c r="M61" s="394"/>
      <c r="N61" s="401"/>
      <c r="O61" s="306"/>
    </row>
    <row r="62" spans="1:15" ht="15">
      <c r="A62" s="306"/>
      <c r="B62" s="328"/>
      <c r="C62" s="399"/>
      <c r="D62" s="400"/>
      <c r="E62" s="319"/>
      <c r="F62" s="329"/>
      <c r="G62" s="399"/>
      <c r="H62" s="394"/>
      <c r="I62" s="394"/>
      <c r="J62" s="394"/>
      <c r="K62" s="394"/>
      <c r="L62" s="394"/>
      <c r="M62" s="394"/>
      <c r="N62" s="401"/>
      <c r="O62" s="306"/>
    </row>
    <row r="63" spans="1:15" ht="15.75">
      <c r="A63" s="300"/>
      <c r="B63" s="303"/>
      <c r="C63" s="303"/>
      <c r="D63" s="303"/>
      <c r="E63" s="303"/>
      <c r="F63" s="330" t="s">
        <v>214</v>
      </c>
      <c r="G63" s="313"/>
      <c r="H63" s="313"/>
      <c r="I63" s="313"/>
      <c r="J63" s="303"/>
      <c r="K63" s="303"/>
      <c r="L63" s="303"/>
      <c r="M63" s="331"/>
      <c r="N63" s="301"/>
      <c r="O63" s="314"/>
    </row>
    <row r="64" spans="1:15" ht="15">
      <c r="A64" s="300"/>
      <c r="B64" s="332" t="s">
        <v>215</v>
      </c>
      <c r="C64" s="303"/>
      <c r="D64" s="303"/>
      <c r="E64" s="303"/>
      <c r="F64" s="333" t="s">
        <v>216</v>
      </c>
      <c r="G64" s="333" t="s">
        <v>217</v>
      </c>
      <c r="H64" s="333" t="s">
        <v>218</v>
      </c>
      <c r="I64" s="333" t="s">
        <v>219</v>
      </c>
      <c r="J64" s="333" t="s">
        <v>220</v>
      </c>
      <c r="K64" s="402" t="s">
        <v>112</v>
      </c>
      <c r="L64" s="403"/>
      <c r="M64" s="334" t="s">
        <v>221</v>
      </c>
      <c r="N64" s="335" t="s">
        <v>98</v>
      </c>
      <c r="O64" s="306"/>
    </row>
    <row r="65" spans="1:15" ht="15">
      <c r="A65" s="306"/>
      <c r="B65" s="336" t="s">
        <v>222</v>
      </c>
      <c r="C65" s="337" t="str">
        <f>IF(C58&gt;"",C58&amp;" - "&amp;G58,"")</f>
        <v>Alex Fooladi - Arvo Valkama</v>
      </c>
      <c r="D65" s="338"/>
      <c r="E65" s="339"/>
      <c r="F65" s="340">
        <v>4</v>
      </c>
      <c r="G65" s="340">
        <v>6</v>
      </c>
      <c r="H65" s="340">
        <v>5</v>
      </c>
      <c r="I65" s="340"/>
      <c r="J65" s="340"/>
      <c r="K65" s="341">
        <f>IF(ISBLANK(F65),"",COUNTIF(F65:J65,"&gt;=0"))</f>
        <v>3</v>
      </c>
      <c r="L65" s="342">
        <f>IF(ISBLANK(F65),"",(IF(LEFT(F65,1)="-",1,0)+IF(LEFT(G65,1)="-",1,0)+IF(LEFT(H65,1)="-",1,0)+IF(LEFT(I65,1)="-",1,0)+IF(LEFT(J65,1)="-",1,0)))</f>
        <v>0</v>
      </c>
      <c r="M65" s="343">
        <f aca="true" t="shared" si="2" ref="M65:N69">IF(K65=3,1,"")</f>
        <v>1</v>
      </c>
      <c r="N65" s="344">
        <f t="shared" si="2"/>
      </c>
      <c r="O65" s="306"/>
    </row>
    <row r="66" spans="1:15" ht="15">
      <c r="A66" s="306"/>
      <c r="B66" s="336" t="s">
        <v>223</v>
      </c>
      <c r="C66" s="338" t="str">
        <f>IF(C59&gt;"",C59&amp;" - "&amp;G59,"")</f>
        <v>Benjamin Brinaru - Juuso Iso-Järvenpää</v>
      </c>
      <c r="D66" s="337"/>
      <c r="E66" s="339"/>
      <c r="F66" s="345">
        <v>1</v>
      </c>
      <c r="G66" s="340">
        <v>4</v>
      </c>
      <c r="H66" s="340">
        <v>3</v>
      </c>
      <c r="I66" s="340"/>
      <c r="J66" s="340"/>
      <c r="K66" s="341">
        <f>IF(ISBLANK(F66),"",COUNTIF(F66:J66,"&gt;=0"))</f>
        <v>3</v>
      </c>
      <c r="L66" s="342">
        <f>IF(ISBLANK(F66),"",(IF(LEFT(F66,1)="-",1,0)+IF(LEFT(G66,1)="-",1,0)+IF(LEFT(H66,1)="-",1,0)+IF(LEFT(I66,1)="-",1,0)+IF(LEFT(J66,1)="-",1,0)))</f>
        <v>0</v>
      </c>
      <c r="M66" s="343">
        <f t="shared" si="2"/>
        <v>1</v>
      </c>
      <c r="N66" s="344">
        <f t="shared" si="2"/>
      </c>
      <c r="O66" s="306"/>
    </row>
    <row r="67" spans="1:15" ht="15">
      <c r="A67" s="306"/>
      <c r="B67" s="346" t="s">
        <v>224</v>
      </c>
      <c r="C67" s="347">
        <f>IF(C61&gt;"",C61&amp;" / "&amp;C62,"")</f>
      </c>
      <c r="D67" s="348">
        <f>IF(G61&gt;"",G61&amp;" / "&amp;G62,"")</f>
      </c>
      <c r="E67" s="349"/>
      <c r="F67" s="350">
        <v>1</v>
      </c>
      <c r="G67" s="351">
        <v>7</v>
      </c>
      <c r="H67" s="352">
        <v>4</v>
      </c>
      <c r="I67" s="352"/>
      <c r="J67" s="352"/>
      <c r="K67" s="341">
        <f>IF(ISBLANK(F67),"",COUNTIF(F67:J67,"&gt;=0"))</f>
        <v>3</v>
      </c>
      <c r="L67" s="342">
        <f>IF(ISBLANK(F67),"",(IF(LEFT(F67,1)="-",1,0)+IF(LEFT(G67,1)="-",1,0)+IF(LEFT(H67,1)="-",1,0)+IF(LEFT(I67,1)="-",1,0)+IF(LEFT(J67,1)="-",1,0)))</f>
        <v>0</v>
      </c>
      <c r="M67" s="343">
        <f t="shared" si="2"/>
        <v>1</v>
      </c>
      <c r="N67" s="344">
        <f t="shared" si="2"/>
      </c>
      <c r="O67" s="306"/>
    </row>
    <row r="68" spans="1:15" ht="15">
      <c r="A68" s="306"/>
      <c r="B68" s="336" t="s">
        <v>225</v>
      </c>
      <c r="C68" s="338" t="str">
        <f>IF(C58&gt;"",C58&amp;" - "&amp;G59,"")</f>
        <v>Alex Fooladi - Juuso Iso-Järvenpää</v>
      </c>
      <c r="D68" s="337"/>
      <c r="E68" s="339"/>
      <c r="F68" s="353"/>
      <c r="G68" s="340"/>
      <c r="H68" s="340"/>
      <c r="I68" s="340"/>
      <c r="J68" s="354"/>
      <c r="K68" s="341">
        <f>IF(ISBLANK(F68),"",COUNTIF(F68:J68,"&gt;=0"))</f>
      </c>
      <c r="L68" s="342">
        <f>IF(ISBLANK(F68),"",(IF(LEFT(F68,1)="-",1,0)+IF(LEFT(G68,1)="-",1,0)+IF(LEFT(H68,1)="-",1,0)+IF(LEFT(I68,1)="-",1,0)+IF(LEFT(J68,1)="-",1,0)))</f>
      </c>
      <c r="M68" s="343">
        <f t="shared" si="2"/>
      </c>
      <c r="N68" s="344">
        <f t="shared" si="2"/>
      </c>
      <c r="O68" s="306"/>
    </row>
    <row r="69" spans="1:15" ht="15.75" thickBot="1">
      <c r="A69" s="306"/>
      <c r="B69" s="336" t="s">
        <v>226</v>
      </c>
      <c r="C69" s="338" t="str">
        <f>IF(C59&gt;"",C59&amp;" - "&amp;G58,"")</f>
        <v>Benjamin Brinaru - Arvo Valkama</v>
      </c>
      <c r="D69" s="337"/>
      <c r="E69" s="339"/>
      <c r="F69" s="354"/>
      <c r="G69" s="340"/>
      <c r="H69" s="354"/>
      <c r="I69" s="340"/>
      <c r="J69" s="340"/>
      <c r="K69" s="341">
        <f>IF(ISBLANK(F69),"",COUNTIF(F69:J69,"&gt;=0"))</f>
      </c>
      <c r="L69" s="355">
        <f>IF(ISBLANK(F69),"",(IF(LEFT(F69,1)="-",1,0)+IF(LEFT(G69,1)="-",1,0)+IF(LEFT(H69,1)="-",1,0)+IF(LEFT(I69,1)="-",1,0)+IF(LEFT(J69,1)="-",1,0)))</f>
      </c>
      <c r="M69" s="343">
        <f t="shared" si="2"/>
      </c>
      <c r="N69" s="344">
        <f t="shared" si="2"/>
      </c>
      <c r="O69" s="306"/>
    </row>
    <row r="70" spans="1:15" ht="16.5" thickBot="1">
      <c r="A70" s="300"/>
      <c r="B70" s="303"/>
      <c r="C70" s="303"/>
      <c r="D70" s="303"/>
      <c r="E70" s="303"/>
      <c r="F70" s="303"/>
      <c r="G70" s="303"/>
      <c r="H70" s="303"/>
      <c r="I70" s="356" t="s">
        <v>227</v>
      </c>
      <c r="J70" s="357"/>
      <c r="K70" s="358">
        <f>IF(ISBLANK(D65),"",SUM(K65:K69))</f>
      </c>
      <c r="L70" s="359">
        <f>IF(ISBLANK(E65),"",SUM(L65:L69))</f>
      </c>
      <c r="M70" s="360">
        <f>IF(ISBLANK(F65),"",SUM(M65:M69))</f>
        <v>3</v>
      </c>
      <c r="N70" s="361">
        <f>IF(ISBLANK(F65),"",SUM(N65:N69))</f>
        <v>0</v>
      </c>
      <c r="O70" s="306"/>
    </row>
    <row r="71" spans="1:15" ht="15">
      <c r="A71" s="300"/>
      <c r="B71" s="302" t="s">
        <v>228</v>
      </c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314"/>
    </row>
    <row r="72" spans="1:15" ht="15">
      <c r="A72" s="300"/>
      <c r="B72" s="362" t="s">
        <v>229</v>
      </c>
      <c r="C72" s="362"/>
      <c r="D72" s="362" t="s">
        <v>230</v>
      </c>
      <c r="E72" s="363"/>
      <c r="F72" s="362"/>
      <c r="G72" s="362" t="s">
        <v>231</v>
      </c>
      <c r="H72" s="363"/>
      <c r="I72" s="362"/>
      <c r="J72" s="364" t="s">
        <v>232</v>
      </c>
      <c r="K72" s="301"/>
      <c r="L72" s="303"/>
      <c r="M72" s="303"/>
      <c r="N72" s="303"/>
      <c r="O72" s="314"/>
    </row>
    <row r="73" spans="1:15" ht="18.75" thickBot="1">
      <c r="A73" s="300"/>
      <c r="B73" s="303"/>
      <c r="C73" s="303"/>
      <c r="D73" s="303"/>
      <c r="E73" s="303"/>
      <c r="F73" s="303"/>
      <c r="G73" s="303"/>
      <c r="H73" s="303"/>
      <c r="I73" s="303"/>
      <c r="J73" s="404" t="str">
        <f>IF(M70=3,C57,IF(N70=3,G57,""))</f>
        <v>MBF</v>
      </c>
      <c r="K73" s="405"/>
      <c r="L73" s="405"/>
      <c r="M73" s="405"/>
      <c r="N73" s="406"/>
      <c r="O73" s="306"/>
    </row>
    <row r="74" spans="1:15" ht="18">
      <c r="A74" s="365"/>
      <c r="B74" s="366"/>
      <c r="C74" s="366"/>
      <c r="D74" s="366"/>
      <c r="E74" s="366"/>
      <c r="F74" s="366"/>
      <c r="G74" s="366"/>
      <c r="H74" s="366"/>
      <c r="I74" s="366"/>
      <c r="J74" s="367"/>
      <c r="K74" s="367"/>
      <c r="L74" s="367"/>
      <c r="M74" s="367"/>
      <c r="N74" s="367"/>
      <c r="O74" s="368"/>
    </row>
    <row r="76" spans="1:15" ht="15.75">
      <c r="A76" s="293"/>
      <c r="B76" s="294"/>
      <c r="C76" s="295"/>
      <c r="D76" s="296"/>
      <c r="E76" s="296"/>
      <c r="F76" s="296"/>
      <c r="G76" s="296"/>
      <c r="H76" s="296"/>
      <c r="I76" s="296"/>
      <c r="J76" s="296"/>
      <c r="K76" s="296"/>
      <c r="L76" s="296"/>
      <c r="M76" s="296"/>
      <c r="N76" s="296"/>
      <c r="O76" s="297"/>
    </row>
    <row r="77" spans="1:15" ht="15.75">
      <c r="A77" s="300"/>
      <c r="B77" s="301"/>
      <c r="C77" s="302" t="s">
        <v>198</v>
      </c>
      <c r="D77" s="303"/>
      <c r="E77" s="303"/>
      <c r="F77" s="301"/>
      <c r="G77" s="304" t="s">
        <v>199</v>
      </c>
      <c r="H77" s="305"/>
      <c r="I77" s="411" t="s">
        <v>88</v>
      </c>
      <c r="J77" s="394"/>
      <c r="K77" s="394"/>
      <c r="L77" s="394"/>
      <c r="M77" s="394"/>
      <c r="N77" s="401"/>
      <c r="O77" s="306"/>
    </row>
    <row r="78" spans="1:15" ht="20.25">
      <c r="A78" s="300"/>
      <c r="B78" s="307"/>
      <c r="C78" s="308" t="s">
        <v>201</v>
      </c>
      <c r="D78" s="303"/>
      <c r="E78" s="303"/>
      <c r="F78" s="301"/>
      <c r="G78" s="304" t="s">
        <v>202</v>
      </c>
      <c r="H78" s="305"/>
      <c r="I78" s="411" t="s">
        <v>91</v>
      </c>
      <c r="J78" s="394"/>
      <c r="K78" s="394"/>
      <c r="L78" s="394"/>
      <c r="M78" s="394"/>
      <c r="N78" s="401"/>
      <c r="O78" s="306"/>
    </row>
    <row r="79" spans="1:15" ht="15">
      <c r="A79" s="300"/>
      <c r="B79" s="303"/>
      <c r="C79" s="310" t="s">
        <v>203</v>
      </c>
      <c r="D79" s="303"/>
      <c r="E79" s="303"/>
      <c r="F79" s="303"/>
      <c r="G79" s="304" t="s">
        <v>204</v>
      </c>
      <c r="H79" s="311"/>
      <c r="I79" s="411" t="s">
        <v>205</v>
      </c>
      <c r="J79" s="411"/>
      <c r="K79" s="411"/>
      <c r="L79" s="411"/>
      <c r="M79" s="411"/>
      <c r="N79" s="412"/>
      <c r="O79" s="306"/>
    </row>
    <row r="80" spans="1:15" ht="15.75">
      <c r="A80" s="300"/>
      <c r="B80" s="303"/>
      <c r="C80" s="303"/>
      <c r="D80" s="303"/>
      <c r="E80" s="303"/>
      <c r="F80" s="303"/>
      <c r="G80" s="304" t="s">
        <v>206</v>
      </c>
      <c r="H80" s="305"/>
      <c r="I80" s="413">
        <v>41405</v>
      </c>
      <c r="J80" s="414"/>
      <c r="K80" s="414"/>
      <c r="L80" s="312" t="s">
        <v>207</v>
      </c>
      <c r="M80" s="415">
        <v>0.5833333333333334</v>
      </c>
      <c r="N80" s="412"/>
      <c r="O80" s="306"/>
    </row>
    <row r="81" spans="1:15" ht="15">
      <c r="A81" s="300"/>
      <c r="B81" s="301"/>
      <c r="C81" s="313" t="s">
        <v>208</v>
      </c>
      <c r="D81" s="303"/>
      <c r="E81" s="303"/>
      <c r="F81" s="303"/>
      <c r="G81" s="313" t="s">
        <v>208</v>
      </c>
      <c r="H81" s="303"/>
      <c r="I81" s="303"/>
      <c r="J81" s="303"/>
      <c r="K81" s="303"/>
      <c r="L81" s="303"/>
      <c r="M81" s="303"/>
      <c r="N81" s="303"/>
      <c r="O81" s="314"/>
    </row>
    <row r="82" spans="1:15" ht="15.75">
      <c r="A82" s="306"/>
      <c r="B82" s="315" t="s">
        <v>209</v>
      </c>
      <c r="C82" s="407" t="s">
        <v>36</v>
      </c>
      <c r="D82" s="408"/>
      <c r="E82" s="316"/>
      <c r="F82" s="317" t="s">
        <v>210</v>
      </c>
      <c r="G82" s="407" t="s">
        <v>282</v>
      </c>
      <c r="H82" s="409"/>
      <c r="I82" s="409"/>
      <c r="J82" s="409"/>
      <c r="K82" s="409"/>
      <c r="L82" s="409"/>
      <c r="M82" s="409"/>
      <c r="N82" s="410"/>
      <c r="O82" s="306"/>
    </row>
    <row r="83" spans="1:15" ht="15">
      <c r="A83" s="306"/>
      <c r="B83" s="318" t="s">
        <v>127</v>
      </c>
      <c r="C83" s="399" t="s">
        <v>15</v>
      </c>
      <c r="D83" s="400"/>
      <c r="E83" s="319"/>
      <c r="F83" s="320" t="s">
        <v>211</v>
      </c>
      <c r="G83" s="399" t="s">
        <v>26</v>
      </c>
      <c r="H83" s="394"/>
      <c r="I83" s="394"/>
      <c r="J83" s="394"/>
      <c r="K83" s="394"/>
      <c r="L83" s="394"/>
      <c r="M83" s="394"/>
      <c r="N83" s="401"/>
      <c r="O83" s="306"/>
    </row>
    <row r="84" spans="1:15" ht="15">
      <c r="A84" s="306"/>
      <c r="B84" s="321" t="s">
        <v>128</v>
      </c>
      <c r="C84" s="399" t="s">
        <v>14</v>
      </c>
      <c r="D84" s="400"/>
      <c r="E84" s="319"/>
      <c r="F84" s="322" t="s">
        <v>212</v>
      </c>
      <c r="G84" s="399" t="s">
        <v>25</v>
      </c>
      <c r="H84" s="394"/>
      <c r="I84" s="394"/>
      <c r="J84" s="394"/>
      <c r="K84" s="394"/>
      <c r="L84" s="394"/>
      <c r="M84" s="394"/>
      <c r="N84" s="401"/>
      <c r="O84" s="306"/>
    </row>
    <row r="85" spans="1:15" ht="15">
      <c r="A85" s="300"/>
      <c r="B85" s="323" t="s">
        <v>213</v>
      </c>
      <c r="C85" s="324"/>
      <c r="D85" s="325"/>
      <c r="E85" s="326"/>
      <c r="F85" s="323" t="s">
        <v>213</v>
      </c>
      <c r="G85" s="327"/>
      <c r="H85" s="327"/>
      <c r="I85" s="327"/>
      <c r="J85" s="327"/>
      <c r="K85" s="327"/>
      <c r="L85" s="327"/>
      <c r="M85" s="327"/>
      <c r="N85" s="327"/>
      <c r="O85" s="314"/>
    </row>
    <row r="86" spans="1:15" ht="15">
      <c r="A86" s="306"/>
      <c r="B86" s="318"/>
      <c r="C86" s="399" t="s">
        <v>127</v>
      </c>
      <c r="D86" s="400"/>
      <c r="E86" s="319"/>
      <c r="F86" s="320"/>
      <c r="G86" s="399" t="s">
        <v>277</v>
      </c>
      <c r="H86" s="394"/>
      <c r="I86" s="394"/>
      <c r="J86" s="394"/>
      <c r="K86" s="394"/>
      <c r="L86" s="394"/>
      <c r="M86" s="394"/>
      <c r="N86" s="401"/>
      <c r="O86" s="306"/>
    </row>
    <row r="87" spans="1:15" ht="15">
      <c r="A87" s="306"/>
      <c r="B87" s="328"/>
      <c r="C87" s="399" t="s">
        <v>128</v>
      </c>
      <c r="D87" s="400"/>
      <c r="E87" s="319"/>
      <c r="F87" s="329"/>
      <c r="G87" s="399" t="s">
        <v>278</v>
      </c>
      <c r="H87" s="394"/>
      <c r="I87" s="394"/>
      <c r="J87" s="394"/>
      <c r="K87" s="394"/>
      <c r="L87" s="394"/>
      <c r="M87" s="394"/>
      <c r="N87" s="401"/>
      <c r="O87" s="306"/>
    </row>
    <row r="88" spans="1:15" ht="15.75">
      <c r="A88" s="300"/>
      <c r="B88" s="303"/>
      <c r="C88" s="303"/>
      <c r="D88" s="303"/>
      <c r="E88" s="303"/>
      <c r="F88" s="330" t="s">
        <v>214</v>
      </c>
      <c r="G88" s="313"/>
      <c r="H88" s="313"/>
      <c r="I88" s="313"/>
      <c r="J88" s="303"/>
      <c r="K88" s="303"/>
      <c r="L88" s="303"/>
      <c r="M88" s="331"/>
      <c r="N88" s="301"/>
      <c r="O88" s="314"/>
    </row>
    <row r="89" spans="1:15" ht="15">
      <c r="A89" s="300"/>
      <c r="B89" s="332" t="s">
        <v>215</v>
      </c>
      <c r="C89" s="303"/>
      <c r="D89" s="303"/>
      <c r="E89" s="303"/>
      <c r="F89" s="333" t="s">
        <v>216</v>
      </c>
      <c r="G89" s="333" t="s">
        <v>217</v>
      </c>
      <c r="H89" s="333" t="s">
        <v>218</v>
      </c>
      <c r="I89" s="333" t="s">
        <v>219</v>
      </c>
      <c r="J89" s="333" t="s">
        <v>220</v>
      </c>
      <c r="K89" s="402" t="s">
        <v>112</v>
      </c>
      <c r="L89" s="403"/>
      <c r="M89" s="334" t="s">
        <v>221</v>
      </c>
      <c r="N89" s="335" t="s">
        <v>98</v>
      </c>
      <c r="O89" s="306"/>
    </row>
    <row r="90" spans="1:15" ht="15">
      <c r="A90" s="306"/>
      <c r="B90" s="336" t="s">
        <v>222</v>
      </c>
      <c r="C90" s="337" t="str">
        <f>IF(C83&gt;"",C83&amp;" - "&amp;G83,"")</f>
        <v>Matias Ojala - Seppo Miranda-Laiho</v>
      </c>
      <c r="D90" s="338"/>
      <c r="E90" s="339"/>
      <c r="F90" s="340">
        <v>4</v>
      </c>
      <c r="G90" s="340">
        <v>5</v>
      </c>
      <c r="H90" s="340">
        <v>6</v>
      </c>
      <c r="I90" s="340"/>
      <c r="J90" s="340"/>
      <c r="K90" s="341">
        <f>IF(ISBLANK(F90),"",COUNTIF(F90:J90,"&gt;=0"))</f>
        <v>3</v>
      </c>
      <c r="L90" s="342">
        <f>IF(ISBLANK(F90),"",(IF(LEFT(F90,1)="-",1,0)+IF(LEFT(G90,1)="-",1,0)+IF(LEFT(H90,1)="-",1,0)+IF(LEFT(I90,1)="-",1,0)+IF(LEFT(J90,1)="-",1,0)))</f>
        <v>0</v>
      </c>
      <c r="M90" s="343">
        <f aca="true" t="shared" si="3" ref="M90:N94">IF(K90=3,1,"")</f>
        <v>1</v>
      </c>
      <c r="N90" s="344">
        <f t="shared" si="3"/>
      </c>
      <c r="O90" s="306"/>
    </row>
    <row r="91" spans="1:15" ht="15">
      <c r="A91" s="306"/>
      <c r="B91" s="336" t="s">
        <v>223</v>
      </c>
      <c r="C91" s="338" t="str">
        <f>IF(C84&gt;"",C84&amp;" - "&amp;G84,"")</f>
        <v>Paavo Collanus - Malik Abudu</v>
      </c>
      <c r="D91" s="337"/>
      <c r="E91" s="339"/>
      <c r="F91" s="345">
        <v>2</v>
      </c>
      <c r="G91" s="340">
        <v>6</v>
      </c>
      <c r="H91" s="340">
        <v>-7</v>
      </c>
      <c r="I91" s="340">
        <v>3</v>
      </c>
      <c r="J91" s="340"/>
      <c r="K91" s="341">
        <f>IF(ISBLANK(F91),"",COUNTIF(F91:J91,"&gt;=0"))</f>
        <v>3</v>
      </c>
      <c r="L91" s="342">
        <f>IF(ISBLANK(F91),"",(IF(LEFT(F91,1)="-",1,0)+IF(LEFT(G91,1)="-",1,0)+IF(LEFT(H91,1)="-",1,0)+IF(LEFT(I91,1)="-",1,0)+IF(LEFT(J91,1)="-",1,0)))</f>
        <v>1</v>
      </c>
      <c r="M91" s="343">
        <f t="shared" si="3"/>
        <v>1</v>
      </c>
      <c r="N91" s="344">
        <f t="shared" si="3"/>
      </c>
      <c r="O91" s="306"/>
    </row>
    <row r="92" spans="1:15" ht="15">
      <c r="A92" s="306"/>
      <c r="B92" s="346" t="s">
        <v>224</v>
      </c>
      <c r="C92" s="347" t="str">
        <f>IF(C86&gt;"",C86&amp;" / "&amp;C87,"")</f>
        <v>A / B</v>
      </c>
      <c r="D92" s="348" t="str">
        <f>IF(G86&gt;"",G86&amp;" / "&amp;G87,"")</f>
        <v>x / y</v>
      </c>
      <c r="E92" s="349"/>
      <c r="F92" s="350">
        <v>3</v>
      </c>
      <c r="G92" s="351">
        <v>8</v>
      </c>
      <c r="H92" s="352">
        <v>2</v>
      </c>
      <c r="I92" s="352"/>
      <c r="J92" s="352"/>
      <c r="K92" s="341">
        <f>IF(ISBLANK(F92),"",COUNTIF(F92:J92,"&gt;=0"))</f>
        <v>3</v>
      </c>
      <c r="L92" s="342">
        <f>IF(ISBLANK(F92),"",(IF(LEFT(F92,1)="-",1,0)+IF(LEFT(G92,1)="-",1,0)+IF(LEFT(H92,1)="-",1,0)+IF(LEFT(I92,1)="-",1,0)+IF(LEFT(J92,1)="-",1,0)))</f>
        <v>0</v>
      </c>
      <c r="M92" s="343">
        <f t="shared" si="3"/>
        <v>1</v>
      </c>
      <c r="N92" s="344">
        <f t="shared" si="3"/>
      </c>
      <c r="O92" s="306"/>
    </row>
    <row r="93" spans="1:15" ht="15">
      <c r="A93" s="306"/>
      <c r="B93" s="336" t="s">
        <v>225</v>
      </c>
      <c r="C93" s="338" t="str">
        <f>IF(C83&gt;"",C83&amp;" - "&amp;G84,"")</f>
        <v>Matias Ojala - Malik Abudu</v>
      </c>
      <c r="D93" s="337"/>
      <c r="E93" s="339"/>
      <c r="F93" s="353"/>
      <c r="G93" s="340"/>
      <c r="H93" s="340"/>
      <c r="I93" s="340"/>
      <c r="J93" s="354"/>
      <c r="K93" s="341">
        <f>IF(ISBLANK(F93),"",COUNTIF(F93:J93,"&gt;=0"))</f>
      </c>
      <c r="L93" s="342">
        <f>IF(ISBLANK(F93),"",(IF(LEFT(F93,1)="-",1,0)+IF(LEFT(G93,1)="-",1,0)+IF(LEFT(H93,1)="-",1,0)+IF(LEFT(I93,1)="-",1,0)+IF(LEFT(J93,1)="-",1,0)))</f>
      </c>
      <c r="M93" s="343">
        <f t="shared" si="3"/>
      </c>
      <c r="N93" s="344">
        <f t="shared" si="3"/>
      </c>
      <c r="O93" s="306"/>
    </row>
    <row r="94" spans="1:15" ht="15.75" thickBot="1">
      <c r="A94" s="306"/>
      <c r="B94" s="336" t="s">
        <v>226</v>
      </c>
      <c r="C94" s="338" t="str">
        <f>IF(C84&gt;"",C84&amp;" - "&amp;G83,"")</f>
        <v>Paavo Collanus - Seppo Miranda-Laiho</v>
      </c>
      <c r="D94" s="337"/>
      <c r="E94" s="339"/>
      <c r="F94" s="354"/>
      <c r="G94" s="340"/>
      <c r="H94" s="354"/>
      <c r="I94" s="340"/>
      <c r="J94" s="340"/>
      <c r="K94" s="341">
        <f>IF(ISBLANK(F94),"",COUNTIF(F94:J94,"&gt;=0"))</f>
      </c>
      <c r="L94" s="355">
        <f>IF(ISBLANK(F94),"",(IF(LEFT(F94,1)="-",1,0)+IF(LEFT(G94,1)="-",1,0)+IF(LEFT(H94,1)="-",1,0)+IF(LEFT(I94,1)="-",1,0)+IF(LEFT(J94,1)="-",1,0)))</f>
      </c>
      <c r="M94" s="343">
        <f t="shared" si="3"/>
      </c>
      <c r="N94" s="344">
        <f t="shared" si="3"/>
      </c>
      <c r="O94" s="306"/>
    </row>
    <row r="95" spans="1:15" ht="16.5" thickBot="1">
      <c r="A95" s="300"/>
      <c r="B95" s="303"/>
      <c r="C95" s="303"/>
      <c r="D95" s="303"/>
      <c r="E95" s="303"/>
      <c r="F95" s="303"/>
      <c r="G95" s="303"/>
      <c r="H95" s="303"/>
      <c r="I95" s="356" t="s">
        <v>227</v>
      </c>
      <c r="J95" s="357"/>
      <c r="K95" s="358">
        <f>IF(ISBLANK(D90),"",SUM(K90:K94))</f>
      </c>
      <c r="L95" s="359">
        <f>IF(ISBLANK(E90),"",SUM(L90:L94))</f>
      </c>
      <c r="M95" s="360">
        <f>IF(ISBLANK(F90),"",SUM(M90:M94))</f>
        <v>3</v>
      </c>
      <c r="N95" s="361">
        <f>IF(ISBLANK(F90),"",SUM(N90:N94))</f>
        <v>0</v>
      </c>
      <c r="O95" s="306"/>
    </row>
    <row r="96" spans="1:15" ht="15">
      <c r="A96" s="300"/>
      <c r="B96" s="302" t="s">
        <v>228</v>
      </c>
      <c r="C96" s="303"/>
      <c r="D96" s="303"/>
      <c r="E96" s="303"/>
      <c r="F96" s="303"/>
      <c r="G96" s="303"/>
      <c r="H96" s="303"/>
      <c r="I96" s="303"/>
      <c r="J96" s="303"/>
      <c r="K96" s="303"/>
      <c r="L96" s="303"/>
      <c r="M96" s="303"/>
      <c r="N96" s="303"/>
      <c r="O96" s="314"/>
    </row>
    <row r="97" spans="1:15" ht="15">
      <c r="A97" s="300"/>
      <c r="B97" s="362" t="s">
        <v>229</v>
      </c>
      <c r="C97" s="362"/>
      <c r="D97" s="362" t="s">
        <v>230</v>
      </c>
      <c r="E97" s="363"/>
      <c r="F97" s="362"/>
      <c r="G97" s="362" t="s">
        <v>231</v>
      </c>
      <c r="H97" s="363"/>
      <c r="I97" s="362"/>
      <c r="J97" s="364" t="s">
        <v>232</v>
      </c>
      <c r="K97" s="301"/>
      <c r="L97" s="303"/>
      <c r="M97" s="303"/>
      <c r="N97" s="303"/>
      <c r="O97" s="314"/>
    </row>
    <row r="98" spans="1:15" ht="18.75" thickBot="1">
      <c r="A98" s="300"/>
      <c r="B98" s="303"/>
      <c r="C98" s="303"/>
      <c r="D98" s="303"/>
      <c r="E98" s="303"/>
      <c r="F98" s="303"/>
      <c r="G98" s="303"/>
      <c r="H98" s="303"/>
      <c r="I98" s="303"/>
      <c r="J98" s="404" t="str">
        <f>IF(M95=3,C82,IF(N95=3,G82,""))</f>
        <v>TuPy</v>
      </c>
      <c r="K98" s="405"/>
      <c r="L98" s="405"/>
      <c r="M98" s="405"/>
      <c r="N98" s="406"/>
      <c r="O98" s="306"/>
    </row>
    <row r="99" spans="1:15" ht="18">
      <c r="A99" s="381"/>
      <c r="B99" s="366"/>
      <c r="C99" s="366"/>
      <c r="D99" s="366"/>
      <c r="E99" s="366"/>
      <c r="F99" s="366"/>
      <c r="G99" s="366"/>
      <c r="H99" s="366"/>
      <c r="I99" s="366"/>
      <c r="J99" s="367"/>
      <c r="K99" s="367"/>
      <c r="L99" s="367"/>
      <c r="M99" s="367"/>
      <c r="N99" s="367"/>
      <c r="O99" s="368"/>
    </row>
    <row r="101" spans="1:15" ht="15.75">
      <c r="A101" s="293"/>
      <c r="B101" s="294"/>
      <c r="C101" s="295"/>
      <c r="D101" s="296"/>
      <c r="E101" s="296"/>
      <c r="F101" s="296"/>
      <c r="G101" s="296"/>
      <c r="H101" s="296"/>
      <c r="I101" s="296"/>
      <c r="J101" s="296"/>
      <c r="K101" s="296"/>
      <c r="L101" s="296"/>
      <c r="M101" s="296"/>
      <c r="N101" s="296"/>
      <c r="O101" s="297"/>
    </row>
    <row r="102" spans="1:15" ht="15.75">
      <c r="A102" s="300"/>
      <c r="B102" s="301"/>
      <c r="C102" s="302" t="s">
        <v>198</v>
      </c>
      <c r="D102" s="303"/>
      <c r="E102" s="303"/>
      <c r="F102" s="301"/>
      <c r="G102" s="304" t="s">
        <v>199</v>
      </c>
      <c r="H102" s="305"/>
      <c r="I102" s="411" t="s">
        <v>88</v>
      </c>
      <c r="J102" s="394"/>
      <c r="K102" s="394"/>
      <c r="L102" s="394"/>
      <c r="M102" s="394"/>
      <c r="N102" s="401"/>
      <c r="O102" s="306"/>
    </row>
    <row r="103" spans="1:15" ht="20.25">
      <c r="A103" s="300"/>
      <c r="B103" s="307"/>
      <c r="C103" s="308" t="s">
        <v>201</v>
      </c>
      <c r="D103" s="303"/>
      <c r="E103" s="303"/>
      <c r="F103" s="301"/>
      <c r="G103" s="304" t="s">
        <v>202</v>
      </c>
      <c r="H103" s="305"/>
      <c r="I103" s="411" t="s">
        <v>91</v>
      </c>
      <c r="J103" s="394"/>
      <c r="K103" s="394"/>
      <c r="L103" s="394"/>
      <c r="M103" s="394"/>
      <c r="N103" s="401"/>
      <c r="O103" s="306"/>
    </row>
    <row r="104" spans="1:15" ht="15">
      <c r="A104" s="300"/>
      <c r="B104" s="303"/>
      <c r="C104" s="310" t="s">
        <v>203</v>
      </c>
      <c r="D104" s="303"/>
      <c r="E104" s="303"/>
      <c r="F104" s="303"/>
      <c r="G104" s="304" t="s">
        <v>204</v>
      </c>
      <c r="H104" s="311"/>
      <c r="I104" s="411" t="s">
        <v>205</v>
      </c>
      <c r="J104" s="411"/>
      <c r="K104" s="411"/>
      <c r="L104" s="411"/>
      <c r="M104" s="411"/>
      <c r="N104" s="412"/>
      <c r="O104" s="306"/>
    </row>
    <row r="105" spans="1:15" ht="15.75">
      <c r="A105" s="300"/>
      <c r="B105" s="303"/>
      <c r="C105" s="303"/>
      <c r="D105" s="303"/>
      <c r="E105" s="303"/>
      <c r="F105" s="303"/>
      <c r="G105" s="304" t="s">
        <v>206</v>
      </c>
      <c r="H105" s="305"/>
      <c r="I105" s="413">
        <v>41405</v>
      </c>
      <c r="J105" s="414"/>
      <c r="K105" s="414"/>
      <c r="L105" s="312" t="s">
        <v>207</v>
      </c>
      <c r="M105" s="415">
        <v>0.5833333333333334</v>
      </c>
      <c r="N105" s="412"/>
      <c r="O105" s="306"/>
    </row>
    <row r="106" spans="1:15" ht="15">
      <c r="A106" s="300"/>
      <c r="B106" s="301"/>
      <c r="C106" s="313" t="s">
        <v>208</v>
      </c>
      <c r="D106" s="303"/>
      <c r="E106" s="303"/>
      <c r="F106" s="303"/>
      <c r="G106" s="313" t="s">
        <v>208</v>
      </c>
      <c r="H106" s="303"/>
      <c r="I106" s="303"/>
      <c r="J106" s="303"/>
      <c r="K106" s="303"/>
      <c r="L106" s="303"/>
      <c r="M106" s="303"/>
      <c r="N106" s="303"/>
      <c r="O106" s="314"/>
    </row>
    <row r="107" spans="1:15" ht="15.75">
      <c r="A107" s="306"/>
      <c r="B107" s="315" t="s">
        <v>209</v>
      </c>
      <c r="C107" s="407" t="s">
        <v>283</v>
      </c>
      <c r="D107" s="408"/>
      <c r="E107" s="316"/>
      <c r="F107" s="317" t="s">
        <v>210</v>
      </c>
      <c r="G107" s="407" t="s">
        <v>31</v>
      </c>
      <c r="H107" s="409"/>
      <c r="I107" s="409"/>
      <c r="J107" s="409"/>
      <c r="K107" s="409"/>
      <c r="L107" s="409"/>
      <c r="M107" s="409"/>
      <c r="N107" s="410"/>
      <c r="O107" s="306"/>
    </row>
    <row r="108" spans="1:15" ht="15">
      <c r="A108" s="306"/>
      <c r="B108" s="318" t="s">
        <v>127</v>
      </c>
      <c r="C108" s="399" t="s">
        <v>21</v>
      </c>
      <c r="D108" s="400"/>
      <c r="E108" s="319"/>
      <c r="F108" s="320" t="s">
        <v>211</v>
      </c>
      <c r="G108" s="399" t="s">
        <v>33</v>
      </c>
      <c r="H108" s="394"/>
      <c r="I108" s="394"/>
      <c r="J108" s="394"/>
      <c r="K108" s="394"/>
      <c r="L108" s="394"/>
      <c r="M108" s="394"/>
      <c r="N108" s="401"/>
      <c r="O108" s="306"/>
    </row>
    <row r="109" spans="1:15" ht="15">
      <c r="A109" s="306"/>
      <c r="B109" s="321" t="s">
        <v>128</v>
      </c>
      <c r="C109" s="399" t="s">
        <v>22</v>
      </c>
      <c r="D109" s="400"/>
      <c r="E109" s="319"/>
      <c r="F109" s="322" t="s">
        <v>212</v>
      </c>
      <c r="G109" s="399" t="s">
        <v>284</v>
      </c>
      <c r="H109" s="394"/>
      <c r="I109" s="394"/>
      <c r="J109" s="394"/>
      <c r="K109" s="394"/>
      <c r="L109" s="394"/>
      <c r="M109" s="394"/>
      <c r="N109" s="401"/>
      <c r="O109" s="306"/>
    </row>
    <row r="110" spans="1:15" ht="15">
      <c r="A110" s="300"/>
      <c r="B110" s="323" t="s">
        <v>213</v>
      </c>
      <c r="C110" s="324"/>
      <c r="D110" s="325"/>
      <c r="E110" s="326"/>
      <c r="F110" s="323" t="s">
        <v>213</v>
      </c>
      <c r="G110" s="327"/>
      <c r="H110" s="327"/>
      <c r="I110" s="327"/>
      <c r="J110" s="327"/>
      <c r="K110" s="327"/>
      <c r="L110" s="327"/>
      <c r="M110" s="327"/>
      <c r="N110" s="327"/>
      <c r="O110" s="314"/>
    </row>
    <row r="111" spans="1:15" ht="15">
      <c r="A111" s="306"/>
      <c r="B111" s="318"/>
      <c r="C111" s="399" t="s">
        <v>127</v>
      </c>
      <c r="D111" s="400"/>
      <c r="E111" s="319"/>
      <c r="F111" s="320"/>
      <c r="G111" s="399" t="s">
        <v>277</v>
      </c>
      <c r="H111" s="394"/>
      <c r="I111" s="394"/>
      <c r="J111" s="394"/>
      <c r="K111" s="394"/>
      <c r="L111" s="394"/>
      <c r="M111" s="394"/>
      <c r="N111" s="401"/>
      <c r="O111" s="306"/>
    </row>
    <row r="112" spans="1:15" ht="15">
      <c r="A112" s="306"/>
      <c r="B112" s="328"/>
      <c r="C112" s="399" t="s">
        <v>128</v>
      </c>
      <c r="D112" s="400"/>
      <c r="E112" s="319"/>
      <c r="F112" s="329"/>
      <c r="G112" s="399" t="s">
        <v>278</v>
      </c>
      <c r="H112" s="394"/>
      <c r="I112" s="394"/>
      <c r="J112" s="394"/>
      <c r="K112" s="394"/>
      <c r="L112" s="394"/>
      <c r="M112" s="394"/>
      <c r="N112" s="401"/>
      <c r="O112" s="306"/>
    </row>
    <row r="113" spans="1:15" ht="15.75">
      <c r="A113" s="300"/>
      <c r="B113" s="303"/>
      <c r="C113" s="303"/>
      <c r="D113" s="303"/>
      <c r="E113" s="303"/>
      <c r="F113" s="330" t="s">
        <v>214</v>
      </c>
      <c r="G113" s="313"/>
      <c r="H113" s="313"/>
      <c r="I113" s="313"/>
      <c r="J113" s="303"/>
      <c r="K113" s="303"/>
      <c r="L113" s="303"/>
      <c r="M113" s="331"/>
      <c r="N113" s="301"/>
      <c r="O113" s="314"/>
    </row>
    <row r="114" spans="1:15" ht="15">
      <c r="A114" s="300"/>
      <c r="B114" s="332" t="s">
        <v>215</v>
      </c>
      <c r="C114" s="303"/>
      <c r="D114" s="303"/>
      <c r="E114" s="303"/>
      <c r="F114" s="333" t="s">
        <v>216</v>
      </c>
      <c r="G114" s="333" t="s">
        <v>217</v>
      </c>
      <c r="H114" s="333" t="s">
        <v>218</v>
      </c>
      <c r="I114" s="333" t="s">
        <v>219</v>
      </c>
      <c r="J114" s="333" t="s">
        <v>220</v>
      </c>
      <c r="K114" s="402" t="s">
        <v>112</v>
      </c>
      <c r="L114" s="403"/>
      <c r="M114" s="334" t="s">
        <v>221</v>
      </c>
      <c r="N114" s="335" t="s">
        <v>98</v>
      </c>
      <c r="O114" s="306"/>
    </row>
    <row r="115" spans="1:15" ht="15">
      <c r="A115" s="306"/>
      <c r="B115" s="336" t="s">
        <v>222</v>
      </c>
      <c r="C115" s="337" t="str">
        <f>IF(C108&gt;"",C108&amp;" - "&amp;G108,"")</f>
        <v>Evert Aittokallio - Stepan Larkin</v>
      </c>
      <c r="D115" s="338"/>
      <c r="E115" s="339"/>
      <c r="F115" s="340">
        <v>7</v>
      </c>
      <c r="G115" s="340">
        <v>4</v>
      </c>
      <c r="H115" s="340">
        <v>6</v>
      </c>
      <c r="I115" s="340"/>
      <c r="J115" s="340"/>
      <c r="K115" s="341">
        <f>IF(ISBLANK(F115),"",COUNTIF(F115:J115,"&gt;=0"))</f>
        <v>3</v>
      </c>
      <c r="L115" s="342">
        <f>IF(ISBLANK(F115),"",(IF(LEFT(F115,1)="-",1,0)+IF(LEFT(G115,1)="-",1,0)+IF(LEFT(H115,1)="-",1,0)+IF(LEFT(I115,1)="-",1,0)+IF(LEFT(J115,1)="-",1,0)))</f>
        <v>0</v>
      </c>
      <c r="M115" s="343">
        <f aca="true" t="shared" si="4" ref="M115:N119">IF(K115=3,1,"")</f>
        <v>1</v>
      </c>
      <c r="N115" s="344">
        <f t="shared" si="4"/>
      </c>
      <c r="O115" s="306"/>
    </row>
    <row r="116" spans="1:15" ht="15">
      <c r="A116" s="306"/>
      <c r="B116" s="336" t="s">
        <v>223</v>
      </c>
      <c r="C116" s="338" t="str">
        <f>IF(C109&gt;"",C109&amp;" - "&amp;G109,"")</f>
        <v>Juhani Miranda-Laiho - Danila Filyushkin</v>
      </c>
      <c r="D116" s="337"/>
      <c r="E116" s="339"/>
      <c r="F116" s="345">
        <v>6</v>
      </c>
      <c r="G116" s="340">
        <v>8</v>
      </c>
      <c r="H116" s="340">
        <v>4</v>
      </c>
      <c r="I116" s="340"/>
      <c r="J116" s="340"/>
      <c r="K116" s="341">
        <f>IF(ISBLANK(F116),"",COUNTIF(F116:J116,"&gt;=0"))</f>
        <v>3</v>
      </c>
      <c r="L116" s="342">
        <f>IF(ISBLANK(F116),"",(IF(LEFT(F116,1)="-",1,0)+IF(LEFT(G116,1)="-",1,0)+IF(LEFT(H116,1)="-",1,0)+IF(LEFT(I116,1)="-",1,0)+IF(LEFT(J116,1)="-",1,0)))</f>
        <v>0</v>
      </c>
      <c r="M116" s="343">
        <f t="shared" si="4"/>
        <v>1</v>
      </c>
      <c r="N116" s="344">
        <f t="shared" si="4"/>
      </c>
      <c r="O116" s="306"/>
    </row>
    <row r="117" spans="1:15" ht="15">
      <c r="A117" s="306"/>
      <c r="B117" s="346" t="s">
        <v>224</v>
      </c>
      <c r="C117" s="347" t="str">
        <f>IF(C111&gt;"",C111&amp;" / "&amp;C112,"")</f>
        <v>A / B</v>
      </c>
      <c r="D117" s="348" t="str">
        <f>IF(G111&gt;"",G111&amp;" / "&amp;G112,"")</f>
        <v>x / y</v>
      </c>
      <c r="E117" s="349"/>
      <c r="F117" s="350">
        <v>5</v>
      </c>
      <c r="G117" s="351">
        <v>6</v>
      </c>
      <c r="H117" s="352">
        <v>10</v>
      </c>
      <c r="I117" s="352"/>
      <c r="J117" s="352"/>
      <c r="K117" s="341">
        <f>IF(ISBLANK(F117),"",COUNTIF(F117:J117,"&gt;=0"))</f>
        <v>3</v>
      </c>
      <c r="L117" s="342">
        <f>IF(ISBLANK(F117),"",(IF(LEFT(F117,1)="-",1,0)+IF(LEFT(G117,1)="-",1,0)+IF(LEFT(H117,1)="-",1,0)+IF(LEFT(I117,1)="-",1,0)+IF(LEFT(J117,1)="-",1,0)))</f>
        <v>0</v>
      </c>
      <c r="M117" s="343">
        <f t="shared" si="4"/>
        <v>1</v>
      </c>
      <c r="N117" s="344">
        <f t="shared" si="4"/>
      </c>
      <c r="O117" s="306"/>
    </row>
    <row r="118" spans="1:15" ht="15">
      <c r="A118" s="306"/>
      <c r="B118" s="336" t="s">
        <v>225</v>
      </c>
      <c r="C118" s="338" t="str">
        <f>IF(C108&gt;"",C108&amp;" - "&amp;G109,"")</f>
        <v>Evert Aittokallio - Danila Filyushkin</v>
      </c>
      <c r="D118" s="337"/>
      <c r="E118" s="339"/>
      <c r="F118" s="353"/>
      <c r="G118" s="340"/>
      <c r="H118" s="340"/>
      <c r="I118" s="340"/>
      <c r="J118" s="354"/>
      <c r="K118" s="341">
        <f>IF(ISBLANK(F118),"",COUNTIF(F118:J118,"&gt;=0"))</f>
      </c>
      <c r="L118" s="342">
        <f>IF(ISBLANK(F118),"",(IF(LEFT(F118,1)="-",1,0)+IF(LEFT(G118,1)="-",1,0)+IF(LEFT(H118,1)="-",1,0)+IF(LEFT(I118,1)="-",1,0)+IF(LEFT(J118,1)="-",1,0)))</f>
      </c>
      <c r="M118" s="343">
        <f t="shared" si="4"/>
      </c>
      <c r="N118" s="344">
        <f t="shared" si="4"/>
      </c>
      <c r="O118" s="306"/>
    </row>
    <row r="119" spans="1:15" ht="15.75" thickBot="1">
      <c r="A119" s="306"/>
      <c r="B119" s="336" t="s">
        <v>226</v>
      </c>
      <c r="C119" s="338" t="str">
        <f>IF(C109&gt;"",C109&amp;" - "&amp;G108,"")</f>
        <v>Juhani Miranda-Laiho - Stepan Larkin</v>
      </c>
      <c r="D119" s="337"/>
      <c r="E119" s="339"/>
      <c r="F119" s="354"/>
      <c r="G119" s="340"/>
      <c r="H119" s="354"/>
      <c r="I119" s="340"/>
      <c r="J119" s="340"/>
      <c r="K119" s="341">
        <f>IF(ISBLANK(F119),"",COUNTIF(F119:J119,"&gt;=0"))</f>
      </c>
      <c r="L119" s="355">
        <f>IF(ISBLANK(F119),"",(IF(LEFT(F119,1)="-",1,0)+IF(LEFT(G119,1)="-",1,0)+IF(LEFT(H119,1)="-",1,0)+IF(LEFT(I119,1)="-",1,0)+IF(LEFT(J119,1)="-",1,0)))</f>
      </c>
      <c r="M119" s="343">
        <f t="shared" si="4"/>
      </c>
      <c r="N119" s="344">
        <f t="shared" si="4"/>
      </c>
      <c r="O119" s="306"/>
    </row>
    <row r="120" spans="1:15" ht="16.5" thickBot="1">
      <c r="A120" s="300"/>
      <c r="B120" s="303"/>
      <c r="C120" s="303"/>
      <c r="D120" s="303"/>
      <c r="E120" s="303"/>
      <c r="F120" s="303"/>
      <c r="G120" s="303"/>
      <c r="H120" s="303"/>
      <c r="I120" s="356" t="s">
        <v>227</v>
      </c>
      <c r="J120" s="357"/>
      <c r="K120" s="358">
        <f>IF(ISBLANK(D115),"",SUM(K115:K119))</f>
      </c>
      <c r="L120" s="359">
        <f>IF(ISBLANK(E115),"",SUM(L115:L119))</f>
      </c>
      <c r="M120" s="360">
        <f>IF(ISBLANK(F115),"",SUM(M115:M119))</f>
        <v>3</v>
      </c>
      <c r="N120" s="361">
        <f>IF(ISBLANK(F115),"",SUM(N115:N119))</f>
        <v>0</v>
      </c>
      <c r="O120" s="306"/>
    </row>
    <row r="121" spans="1:15" ht="15">
      <c r="A121" s="300"/>
      <c r="B121" s="302" t="s">
        <v>228</v>
      </c>
      <c r="C121" s="303"/>
      <c r="D121" s="303"/>
      <c r="E121" s="303"/>
      <c r="F121" s="303"/>
      <c r="G121" s="303"/>
      <c r="H121" s="303"/>
      <c r="I121" s="303"/>
      <c r="J121" s="303"/>
      <c r="K121" s="303"/>
      <c r="L121" s="303"/>
      <c r="M121" s="303"/>
      <c r="N121" s="303"/>
      <c r="O121" s="314"/>
    </row>
    <row r="122" spans="1:15" ht="15">
      <c r="A122" s="300"/>
      <c r="B122" s="362" t="s">
        <v>229</v>
      </c>
      <c r="C122" s="362"/>
      <c r="D122" s="362" t="s">
        <v>230</v>
      </c>
      <c r="E122" s="363"/>
      <c r="F122" s="362"/>
      <c r="G122" s="362" t="s">
        <v>231</v>
      </c>
      <c r="H122" s="363"/>
      <c r="I122" s="362"/>
      <c r="J122" s="364" t="s">
        <v>232</v>
      </c>
      <c r="K122" s="301"/>
      <c r="L122" s="303"/>
      <c r="M122" s="303"/>
      <c r="N122" s="303"/>
      <c r="O122" s="314"/>
    </row>
    <row r="123" spans="1:15" ht="18.75" thickBot="1">
      <c r="A123" s="300"/>
      <c r="B123" s="303"/>
      <c r="C123" s="303"/>
      <c r="D123" s="303"/>
      <c r="E123" s="303"/>
      <c r="F123" s="303"/>
      <c r="G123" s="303"/>
      <c r="H123" s="303"/>
      <c r="I123" s="303"/>
      <c r="J123" s="404" t="str">
        <f>IF(M120=3,C107,IF(N120=3,G107,""))</f>
        <v>TuKa1</v>
      </c>
      <c r="K123" s="405"/>
      <c r="L123" s="405"/>
      <c r="M123" s="405"/>
      <c r="N123" s="406"/>
      <c r="O123" s="306"/>
    </row>
    <row r="124" spans="1:15" ht="18">
      <c r="A124" s="381" t="s">
        <v>128</v>
      </c>
      <c r="B124" s="366"/>
      <c r="C124" s="366"/>
      <c r="D124" s="366"/>
      <c r="E124" s="366"/>
      <c r="F124" s="366"/>
      <c r="G124" s="366"/>
      <c r="H124" s="366"/>
      <c r="I124" s="366"/>
      <c r="J124" s="367"/>
      <c r="K124" s="367"/>
      <c r="L124" s="367"/>
      <c r="M124" s="367"/>
      <c r="N124" s="367"/>
      <c r="O124" s="368"/>
    </row>
    <row r="126" spans="1:15" ht="15.75">
      <c r="A126" s="293"/>
      <c r="B126" s="294"/>
      <c r="C126" s="295"/>
      <c r="D126" s="296"/>
      <c r="E126" s="296"/>
      <c r="F126" s="296"/>
      <c r="G126" s="296"/>
      <c r="H126" s="296"/>
      <c r="I126" s="296"/>
      <c r="J126" s="296"/>
      <c r="K126" s="296"/>
      <c r="L126" s="296"/>
      <c r="M126" s="296"/>
      <c r="N126" s="296"/>
      <c r="O126" s="297"/>
    </row>
    <row r="127" spans="1:15" ht="15.75">
      <c r="A127" s="300"/>
      <c r="B127" s="301"/>
      <c r="C127" s="302" t="s">
        <v>198</v>
      </c>
      <c r="D127" s="303"/>
      <c r="E127" s="303"/>
      <c r="F127" s="301"/>
      <c r="G127" s="304" t="s">
        <v>199</v>
      </c>
      <c r="H127" s="305"/>
      <c r="I127" s="411" t="s">
        <v>88</v>
      </c>
      <c r="J127" s="394"/>
      <c r="K127" s="394"/>
      <c r="L127" s="394"/>
      <c r="M127" s="394"/>
      <c r="N127" s="401"/>
      <c r="O127" s="306"/>
    </row>
    <row r="128" spans="1:15" ht="20.25">
      <c r="A128" s="300"/>
      <c r="B128" s="307"/>
      <c r="C128" s="308" t="s">
        <v>201</v>
      </c>
      <c r="D128" s="303"/>
      <c r="E128" s="303"/>
      <c r="F128" s="301"/>
      <c r="G128" s="304" t="s">
        <v>202</v>
      </c>
      <c r="H128" s="305"/>
      <c r="I128" s="411" t="s">
        <v>91</v>
      </c>
      <c r="J128" s="394"/>
      <c r="K128" s="394"/>
      <c r="L128" s="394"/>
      <c r="M128" s="394"/>
      <c r="N128" s="401"/>
      <c r="O128" s="306"/>
    </row>
    <row r="129" spans="1:15" ht="15">
      <c r="A129" s="300"/>
      <c r="B129" s="303"/>
      <c r="C129" s="310" t="s">
        <v>203</v>
      </c>
      <c r="D129" s="303"/>
      <c r="E129" s="303"/>
      <c r="F129" s="303"/>
      <c r="G129" s="304" t="s">
        <v>204</v>
      </c>
      <c r="H129" s="311"/>
      <c r="I129" s="411" t="s">
        <v>205</v>
      </c>
      <c r="J129" s="411"/>
      <c r="K129" s="411"/>
      <c r="L129" s="411"/>
      <c r="M129" s="411"/>
      <c r="N129" s="412"/>
      <c r="O129" s="306"/>
    </row>
    <row r="130" spans="1:15" ht="15.75">
      <c r="A130" s="300"/>
      <c r="B130" s="303"/>
      <c r="C130" s="303"/>
      <c r="D130" s="303"/>
      <c r="E130" s="303"/>
      <c r="F130" s="303"/>
      <c r="G130" s="304" t="s">
        <v>206</v>
      </c>
      <c r="H130" s="305"/>
      <c r="I130" s="413">
        <v>41405</v>
      </c>
      <c r="J130" s="414"/>
      <c r="K130" s="414"/>
      <c r="L130" s="312" t="s">
        <v>207</v>
      </c>
      <c r="M130" s="415">
        <v>0.5833333333333334</v>
      </c>
      <c r="N130" s="412"/>
      <c r="O130" s="306"/>
    </row>
    <row r="131" spans="1:15" ht="15">
      <c r="A131" s="300"/>
      <c r="B131" s="301"/>
      <c r="C131" s="313" t="s">
        <v>208</v>
      </c>
      <c r="D131" s="303"/>
      <c r="E131" s="303"/>
      <c r="F131" s="303"/>
      <c r="G131" s="313" t="s">
        <v>208</v>
      </c>
      <c r="H131" s="303"/>
      <c r="I131" s="303"/>
      <c r="J131" s="303"/>
      <c r="K131" s="303"/>
      <c r="L131" s="303"/>
      <c r="M131" s="303"/>
      <c r="N131" s="303"/>
      <c r="O131" s="314"/>
    </row>
    <row r="132" spans="1:15" ht="15.75">
      <c r="A132" s="306"/>
      <c r="B132" s="315" t="s">
        <v>209</v>
      </c>
      <c r="C132" s="407" t="s">
        <v>36</v>
      </c>
      <c r="D132" s="408"/>
      <c r="E132" s="316"/>
      <c r="F132" s="317" t="s">
        <v>210</v>
      </c>
      <c r="G132" s="407" t="s">
        <v>10</v>
      </c>
      <c r="H132" s="409"/>
      <c r="I132" s="409"/>
      <c r="J132" s="409"/>
      <c r="K132" s="409"/>
      <c r="L132" s="409"/>
      <c r="M132" s="409"/>
      <c r="N132" s="410"/>
      <c r="O132" s="306"/>
    </row>
    <row r="133" spans="1:15" ht="15">
      <c r="A133" s="306"/>
      <c r="B133" s="318" t="s">
        <v>127</v>
      </c>
      <c r="C133" s="399" t="s">
        <v>15</v>
      </c>
      <c r="D133" s="400"/>
      <c r="E133" s="319"/>
      <c r="F133" s="320" t="s">
        <v>211</v>
      </c>
      <c r="G133" s="399" t="s">
        <v>13</v>
      </c>
      <c r="H133" s="394"/>
      <c r="I133" s="394"/>
      <c r="J133" s="394"/>
      <c r="K133" s="394"/>
      <c r="L133" s="394"/>
      <c r="M133" s="394"/>
      <c r="N133" s="401"/>
      <c r="O133" s="306"/>
    </row>
    <row r="134" spans="1:15" ht="15">
      <c r="A134" s="306"/>
      <c r="B134" s="321" t="s">
        <v>128</v>
      </c>
      <c r="C134" s="399" t="s">
        <v>14</v>
      </c>
      <c r="D134" s="400"/>
      <c r="E134" s="319"/>
      <c r="F134" s="322" t="s">
        <v>212</v>
      </c>
      <c r="G134" s="399" t="s">
        <v>11</v>
      </c>
      <c r="H134" s="394"/>
      <c r="I134" s="394"/>
      <c r="J134" s="394"/>
      <c r="K134" s="394"/>
      <c r="L134" s="394"/>
      <c r="M134" s="394"/>
      <c r="N134" s="401"/>
      <c r="O134" s="306"/>
    </row>
    <row r="135" spans="1:15" ht="15">
      <c r="A135" s="300"/>
      <c r="B135" s="323" t="s">
        <v>213</v>
      </c>
      <c r="C135" s="324"/>
      <c r="D135" s="325"/>
      <c r="E135" s="326"/>
      <c r="F135" s="323" t="s">
        <v>213</v>
      </c>
      <c r="G135" s="327"/>
      <c r="H135" s="327"/>
      <c r="I135" s="327"/>
      <c r="J135" s="327"/>
      <c r="K135" s="327"/>
      <c r="L135" s="327"/>
      <c r="M135" s="327"/>
      <c r="N135" s="327"/>
      <c r="O135" s="314"/>
    </row>
    <row r="136" spans="1:15" ht="15">
      <c r="A136" s="306"/>
      <c r="B136" s="318"/>
      <c r="C136" s="399" t="s">
        <v>127</v>
      </c>
      <c r="D136" s="400"/>
      <c r="E136" s="319"/>
      <c r="F136" s="320"/>
      <c r="G136" s="399" t="s">
        <v>277</v>
      </c>
      <c r="H136" s="394"/>
      <c r="I136" s="394"/>
      <c r="J136" s="394"/>
      <c r="K136" s="394"/>
      <c r="L136" s="394"/>
      <c r="M136" s="394"/>
      <c r="N136" s="401"/>
      <c r="O136" s="306"/>
    </row>
    <row r="137" spans="1:15" ht="15">
      <c r="A137" s="306"/>
      <c r="B137" s="328"/>
      <c r="C137" s="399" t="s">
        <v>128</v>
      </c>
      <c r="D137" s="400"/>
      <c r="E137" s="319"/>
      <c r="F137" s="329"/>
      <c r="G137" s="399" t="s">
        <v>278</v>
      </c>
      <c r="H137" s="394"/>
      <c r="I137" s="394"/>
      <c r="J137" s="394"/>
      <c r="K137" s="394"/>
      <c r="L137" s="394"/>
      <c r="M137" s="394"/>
      <c r="N137" s="401"/>
      <c r="O137" s="306"/>
    </row>
    <row r="138" spans="1:15" ht="15.75">
      <c r="A138" s="300"/>
      <c r="B138" s="303"/>
      <c r="C138" s="303"/>
      <c r="D138" s="303"/>
      <c r="E138" s="303"/>
      <c r="F138" s="330" t="s">
        <v>214</v>
      </c>
      <c r="G138" s="313"/>
      <c r="H138" s="313"/>
      <c r="I138" s="313"/>
      <c r="J138" s="303"/>
      <c r="K138" s="303"/>
      <c r="L138" s="303"/>
      <c r="M138" s="331"/>
      <c r="N138" s="301"/>
      <c r="O138" s="314"/>
    </row>
    <row r="139" spans="1:15" ht="15">
      <c r="A139" s="300"/>
      <c r="B139" s="332" t="s">
        <v>215</v>
      </c>
      <c r="C139" s="303"/>
      <c r="D139" s="303"/>
      <c r="E139" s="303"/>
      <c r="F139" s="333" t="s">
        <v>216</v>
      </c>
      <c r="G139" s="333" t="s">
        <v>217</v>
      </c>
      <c r="H139" s="333" t="s">
        <v>218</v>
      </c>
      <c r="I139" s="333" t="s">
        <v>219</v>
      </c>
      <c r="J139" s="333" t="s">
        <v>220</v>
      </c>
      <c r="K139" s="402" t="s">
        <v>112</v>
      </c>
      <c r="L139" s="403"/>
      <c r="M139" s="334" t="s">
        <v>221</v>
      </c>
      <c r="N139" s="335" t="s">
        <v>98</v>
      </c>
      <c r="O139" s="306"/>
    </row>
    <row r="140" spans="1:15" ht="15">
      <c r="A140" s="306"/>
      <c r="B140" s="336" t="s">
        <v>222</v>
      </c>
      <c r="C140" s="337" t="str">
        <f>IF(C133&gt;"",C133&amp;" - "&amp;G133,"")</f>
        <v>Matias Ojala - Veeti Valasti</v>
      </c>
      <c r="D140" s="338"/>
      <c r="E140" s="339"/>
      <c r="F140" s="340">
        <v>5</v>
      </c>
      <c r="G140" s="340">
        <v>-8</v>
      </c>
      <c r="H140" s="340">
        <v>-12</v>
      </c>
      <c r="I140" s="340">
        <v>8</v>
      </c>
      <c r="J140" s="340">
        <v>4</v>
      </c>
      <c r="K140" s="341">
        <f>IF(ISBLANK(F140),"",COUNTIF(F140:J140,"&gt;=0"))</f>
        <v>3</v>
      </c>
      <c r="L140" s="342">
        <f>IF(ISBLANK(F140),"",(IF(LEFT(F140,1)="-",1,0)+IF(LEFT(G140,1)="-",1,0)+IF(LEFT(H140,1)="-",1,0)+IF(LEFT(I140,1)="-",1,0)+IF(LEFT(J140,1)="-",1,0)))</f>
        <v>2</v>
      </c>
      <c r="M140" s="343">
        <f aca="true" t="shared" si="5" ref="M140:N144">IF(K140=3,1,"")</f>
        <v>1</v>
      </c>
      <c r="N140" s="344">
        <f t="shared" si="5"/>
      </c>
      <c r="O140" s="306"/>
    </row>
    <row r="141" spans="1:15" ht="15">
      <c r="A141" s="306"/>
      <c r="B141" s="336" t="s">
        <v>223</v>
      </c>
      <c r="C141" s="338" t="str">
        <f>IF(C134&gt;"",C134&amp;" - "&amp;G134,"")</f>
        <v>Paavo Collanus - Alex Naumi</v>
      </c>
      <c r="D141" s="337"/>
      <c r="E141" s="339"/>
      <c r="F141" s="345">
        <v>-3</v>
      </c>
      <c r="G141" s="340">
        <v>-3</v>
      </c>
      <c r="H141" s="340">
        <v>-1</v>
      </c>
      <c r="I141" s="340"/>
      <c r="J141" s="340"/>
      <c r="K141" s="341">
        <f>IF(ISBLANK(F141),"",COUNTIF(F141:J141,"&gt;=0"))</f>
        <v>0</v>
      </c>
      <c r="L141" s="342">
        <f>IF(ISBLANK(F141),"",(IF(LEFT(F141,1)="-",1,0)+IF(LEFT(G141,1)="-",1,0)+IF(LEFT(H141,1)="-",1,0)+IF(LEFT(I141,1)="-",1,0)+IF(LEFT(J141,1)="-",1,0)))</f>
        <v>3</v>
      </c>
      <c r="M141" s="343">
        <f t="shared" si="5"/>
      </c>
      <c r="N141" s="344">
        <f t="shared" si="5"/>
        <v>1</v>
      </c>
      <c r="O141" s="306"/>
    </row>
    <row r="142" spans="1:15" ht="15">
      <c r="A142" s="306"/>
      <c r="B142" s="346" t="s">
        <v>224</v>
      </c>
      <c r="C142" s="347" t="str">
        <f>IF(C136&gt;"",C136&amp;" / "&amp;C137,"")</f>
        <v>A / B</v>
      </c>
      <c r="D142" s="348" t="str">
        <f>IF(G136&gt;"",G136&amp;" / "&amp;G137,"")</f>
        <v>x / y</v>
      </c>
      <c r="E142" s="349"/>
      <c r="F142" s="350">
        <v>-4</v>
      </c>
      <c r="G142" s="351">
        <v>-4</v>
      </c>
      <c r="H142" s="382" t="s">
        <v>236</v>
      </c>
      <c r="I142" s="352"/>
      <c r="J142" s="352"/>
      <c r="K142" s="341">
        <f>IF(ISBLANK(F142),"",COUNTIF(F142:J142,"&gt;=0"))</f>
        <v>0</v>
      </c>
      <c r="L142" s="342">
        <f>IF(ISBLANK(F142),"",(IF(LEFT(F142,1)="-",1,0)+IF(LEFT(G142,1)="-",1,0)+IF(LEFT(H142,1)="-",1,0)+IF(LEFT(I142,1)="-",1,0)+IF(LEFT(J142,1)="-",1,0)))</f>
        <v>3</v>
      </c>
      <c r="M142" s="343">
        <f t="shared" si="5"/>
      </c>
      <c r="N142" s="344">
        <f t="shared" si="5"/>
        <v>1</v>
      </c>
      <c r="O142" s="306"/>
    </row>
    <row r="143" spans="1:15" ht="15">
      <c r="A143" s="306"/>
      <c r="B143" s="336" t="s">
        <v>225</v>
      </c>
      <c r="C143" s="338" t="str">
        <f>IF(C133&gt;"",C133&amp;" - "&amp;G134,"")</f>
        <v>Matias Ojala - Alex Naumi</v>
      </c>
      <c r="D143" s="337"/>
      <c r="E143" s="339"/>
      <c r="F143" s="353">
        <v>-5</v>
      </c>
      <c r="G143" s="340">
        <v>-9</v>
      </c>
      <c r="H143" s="340">
        <v>-9</v>
      </c>
      <c r="I143" s="340"/>
      <c r="J143" s="354"/>
      <c r="K143" s="341">
        <f>IF(ISBLANK(F143),"",COUNTIF(F143:J143,"&gt;=0"))</f>
        <v>0</v>
      </c>
      <c r="L143" s="342">
        <f>IF(ISBLANK(F143),"",(IF(LEFT(F143,1)="-",1,0)+IF(LEFT(G143,1)="-",1,0)+IF(LEFT(H143,1)="-",1,0)+IF(LEFT(I143,1)="-",1,0)+IF(LEFT(J143,1)="-",1,0)))</f>
        <v>3</v>
      </c>
      <c r="M143" s="343">
        <f t="shared" si="5"/>
      </c>
      <c r="N143" s="344">
        <f t="shared" si="5"/>
        <v>1</v>
      </c>
      <c r="O143" s="306"/>
    </row>
    <row r="144" spans="1:15" ht="15.75" thickBot="1">
      <c r="A144" s="306"/>
      <c r="B144" s="336" t="s">
        <v>226</v>
      </c>
      <c r="C144" s="338" t="str">
        <f>IF(C134&gt;"",C134&amp;" - "&amp;G133,"")</f>
        <v>Paavo Collanus - Veeti Valasti</v>
      </c>
      <c r="D144" s="337"/>
      <c r="E144" s="339"/>
      <c r="F144" s="354"/>
      <c r="G144" s="340"/>
      <c r="H144" s="354"/>
      <c r="I144" s="340"/>
      <c r="J144" s="340"/>
      <c r="K144" s="341">
        <f>IF(ISBLANK(F144),"",COUNTIF(F144:J144,"&gt;=0"))</f>
      </c>
      <c r="L144" s="355">
        <f>IF(ISBLANK(F144),"",(IF(LEFT(F144,1)="-",1,0)+IF(LEFT(G144,1)="-",1,0)+IF(LEFT(H144,1)="-",1,0)+IF(LEFT(I144,1)="-",1,0)+IF(LEFT(J144,1)="-",1,0)))</f>
      </c>
      <c r="M144" s="343">
        <f t="shared" si="5"/>
      </c>
      <c r="N144" s="344">
        <f t="shared" si="5"/>
      </c>
      <c r="O144" s="306"/>
    </row>
    <row r="145" spans="1:15" ht="16.5" thickBot="1">
      <c r="A145" s="300"/>
      <c r="B145" s="303"/>
      <c r="C145" s="303"/>
      <c r="D145" s="303"/>
      <c r="E145" s="303"/>
      <c r="F145" s="303"/>
      <c r="G145" s="303"/>
      <c r="H145" s="303"/>
      <c r="I145" s="356" t="s">
        <v>227</v>
      </c>
      <c r="J145" s="357"/>
      <c r="K145" s="358">
        <f>IF(ISBLANK(D140),"",SUM(K140:K144))</f>
      </c>
      <c r="L145" s="359">
        <f>IF(ISBLANK(E140),"",SUM(L140:L144))</f>
      </c>
      <c r="M145" s="360">
        <f>IF(ISBLANK(F140),"",SUM(M140:M144))</f>
        <v>1</v>
      </c>
      <c r="N145" s="361">
        <f>IF(ISBLANK(F140),"",SUM(N140:N144))</f>
        <v>3</v>
      </c>
      <c r="O145" s="306"/>
    </row>
    <row r="146" spans="1:15" ht="15">
      <c r="A146" s="300"/>
      <c r="B146" s="302" t="s">
        <v>228</v>
      </c>
      <c r="C146" s="303"/>
      <c r="D146" s="303"/>
      <c r="E146" s="303"/>
      <c r="F146" s="303"/>
      <c r="G146" s="303"/>
      <c r="H146" s="303"/>
      <c r="I146" s="303"/>
      <c r="J146" s="303"/>
      <c r="K146" s="303"/>
      <c r="L146" s="303"/>
      <c r="M146" s="303"/>
      <c r="N146" s="303"/>
      <c r="O146" s="314"/>
    </row>
    <row r="147" spans="1:15" ht="15">
      <c r="A147" s="300"/>
      <c r="B147" s="362" t="s">
        <v>229</v>
      </c>
      <c r="C147" s="362"/>
      <c r="D147" s="362" t="s">
        <v>230</v>
      </c>
      <c r="E147" s="363"/>
      <c r="F147" s="362"/>
      <c r="G147" s="362" t="s">
        <v>231</v>
      </c>
      <c r="H147" s="363"/>
      <c r="I147" s="362"/>
      <c r="J147" s="364" t="s">
        <v>232</v>
      </c>
      <c r="K147" s="301"/>
      <c r="L147" s="303"/>
      <c r="M147" s="303"/>
      <c r="N147" s="303"/>
      <c r="O147" s="314"/>
    </row>
    <row r="148" spans="1:15" ht="18.75" thickBot="1">
      <c r="A148" s="300"/>
      <c r="B148" s="303"/>
      <c r="C148" s="303"/>
      <c r="D148" s="303"/>
      <c r="E148" s="303"/>
      <c r="F148" s="303"/>
      <c r="G148" s="303"/>
      <c r="H148" s="303"/>
      <c r="I148" s="303"/>
      <c r="J148" s="404" t="str">
        <f>IF(M145=3,C132,IF(N145=3,G132,""))</f>
        <v>KoKa</v>
      </c>
      <c r="K148" s="405"/>
      <c r="L148" s="405"/>
      <c r="M148" s="405"/>
      <c r="N148" s="406"/>
      <c r="O148" s="306"/>
    </row>
    <row r="149" spans="1:15" ht="18">
      <c r="A149" s="381" t="s">
        <v>128</v>
      </c>
      <c r="B149" s="366"/>
      <c r="C149" s="366"/>
      <c r="D149" s="366"/>
      <c r="E149" s="366"/>
      <c r="F149" s="366"/>
      <c r="G149" s="366"/>
      <c r="H149" s="366"/>
      <c r="I149" s="366"/>
      <c r="J149" s="367"/>
      <c r="K149" s="367"/>
      <c r="L149" s="367"/>
      <c r="M149" s="367"/>
      <c r="N149" s="367"/>
      <c r="O149" s="368"/>
    </row>
    <row r="151" spans="1:15" ht="15.75">
      <c r="A151" s="293"/>
      <c r="B151" s="294"/>
      <c r="C151" s="295"/>
      <c r="D151" s="296"/>
      <c r="E151" s="296"/>
      <c r="F151" s="296"/>
      <c r="G151" s="296"/>
      <c r="H151" s="296"/>
      <c r="I151" s="296"/>
      <c r="J151" s="296"/>
      <c r="K151" s="296"/>
      <c r="L151" s="296"/>
      <c r="M151" s="296"/>
      <c r="N151" s="296"/>
      <c r="O151" s="297"/>
    </row>
    <row r="152" spans="1:15" ht="15.75">
      <c r="A152" s="300"/>
      <c r="B152" s="301"/>
      <c r="C152" s="302" t="s">
        <v>198</v>
      </c>
      <c r="D152" s="303"/>
      <c r="E152" s="303"/>
      <c r="F152" s="301"/>
      <c r="G152" s="304" t="s">
        <v>199</v>
      </c>
      <c r="H152" s="305"/>
      <c r="I152" s="411" t="s">
        <v>88</v>
      </c>
      <c r="J152" s="394"/>
      <c r="K152" s="394"/>
      <c r="L152" s="394"/>
      <c r="M152" s="394"/>
      <c r="N152" s="401"/>
      <c r="O152" s="306"/>
    </row>
    <row r="153" spans="1:15" ht="20.25">
      <c r="A153" s="300"/>
      <c r="B153" s="307"/>
      <c r="C153" s="308" t="s">
        <v>201</v>
      </c>
      <c r="D153" s="303"/>
      <c r="E153" s="303"/>
      <c r="F153" s="301"/>
      <c r="G153" s="304" t="s">
        <v>202</v>
      </c>
      <c r="H153" s="305"/>
      <c r="I153" s="411" t="s">
        <v>91</v>
      </c>
      <c r="J153" s="394"/>
      <c r="K153" s="394"/>
      <c r="L153" s="394"/>
      <c r="M153" s="394"/>
      <c r="N153" s="401"/>
      <c r="O153" s="306"/>
    </row>
    <row r="154" spans="1:15" ht="15">
      <c r="A154" s="300"/>
      <c r="B154" s="303"/>
      <c r="C154" s="310" t="s">
        <v>203</v>
      </c>
      <c r="D154" s="303"/>
      <c r="E154" s="303"/>
      <c r="F154" s="303"/>
      <c r="G154" s="304" t="s">
        <v>204</v>
      </c>
      <c r="H154" s="311"/>
      <c r="I154" s="411" t="s">
        <v>205</v>
      </c>
      <c r="J154" s="411"/>
      <c r="K154" s="411"/>
      <c r="L154" s="411"/>
      <c r="M154" s="411"/>
      <c r="N154" s="412"/>
      <c r="O154" s="306"/>
    </row>
    <row r="155" spans="1:15" ht="15.75">
      <c r="A155" s="300"/>
      <c r="B155" s="303"/>
      <c r="C155" s="303"/>
      <c r="D155" s="303"/>
      <c r="E155" s="303"/>
      <c r="F155" s="303"/>
      <c r="G155" s="304" t="s">
        <v>206</v>
      </c>
      <c r="H155" s="305"/>
      <c r="I155" s="413">
        <v>41405</v>
      </c>
      <c r="J155" s="414"/>
      <c r="K155" s="414"/>
      <c r="L155" s="312" t="s">
        <v>207</v>
      </c>
      <c r="M155" s="415">
        <v>0.5833333333333334</v>
      </c>
      <c r="N155" s="412"/>
      <c r="O155" s="306"/>
    </row>
    <row r="156" spans="1:15" ht="15">
      <c r="A156" s="300"/>
      <c r="B156" s="301"/>
      <c r="C156" s="313" t="s">
        <v>208</v>
      </c>
      <c r="D156" s="303"/>
      <c r="E156" s="303"/>
      <c r="F156" s="303"/>
      <c r="G156" s="313" t="s">
        <v>208</v>
      </c>
      <c r="H156" s="303"/>
      <c r="I156" s="303"/>
      <c r="J156" s="303"/>
      <c r="K156" s="303"/>
      <c r="L156" s="303"/>
      <c r="M156" s="303"/>
      <c r="N156" s="303"/>
      <c r="O156" s="314"/>
    </row>
    <row r="157" spans="1:15" ht="15.75">
      <c r="A157" s="306"/>
      <c r="B157" s="315" t="s">
        <v>209</v>
      </c>
      <c r="C157" s="407" t="s">
        <v>7</v>
      </c>
      <c r="D157" s="408"/>
      <c r="E157" s="316"/>
      <c r="F157" s="317" t="s">
        <v>210</v>
      </c>
      <c r="G157" s="407" t="s">
        <v>287</v>
      </c>
      <c r="H157" s="409"/>
      <c r="I157" s="409"/>
      <c r="J157" s="409"/>
      <c r="K157" s="409"/>
      <c r="L157" s="409"/>
      <c r="M157" s="409"/>
      <c r="N157" s="410"/>
      <c r="O157" s="306"/>
    </row>
    <row r="158" spans="1:15" ht="15">
      <c r="A158" s="306"/>
      <c r="B158" s="318" t="s">
        <v>127</v>
      </c>
      <c r="C158" s="399" t="s">
        <v>235</v>
      </c>
      <c r="D158" s="400"/>
      <c r="E158" s="319"/>
      <c r="F158" s="320" t="s">
        <v>211</v>
      </c>
      <c r="G158" s="399" t="s">
        <v>22</v>
      </c>
      <c r="H158" s="394"/>
      <c r="I158" s="394"/>
      <c r="J158" s="394"/>
      <c r="K158" s="394"/>
      <c r="L158" s="394"/>
      <c r="M158" s="394"/>
      <c r="N158" s="401"/>
      <c r="O158" s="306"/>
    </row>
    <row r="159" spans="1:15" ht="15">
      <c r="A159" s="306"/>
      <c r="B159" s="321" t="s">
        <v>128</v>
      </c>
      <c r="C159" s="399" t="s">
        <v>18</v>
      </c>
      <c r="D159" s="400"/>
      <c r="E159" s="319"/>
      <c r="F159" s="322" t="s">
        <v>212</v>
      </c>
      <c r="G159" s="399" t="s">
        <v>21</v>
      </c>
      <c r="H159" s="394"/>
      <c r="I159" s="394"/>
      <c r="J159" s="394"/>
      <c r="K159" s="394"/>
      <c r="L159" s="394"/>
      <c r="M159" s="394"/>
      <c r="N159" s="401"/>
      <c r="O159" s="306"/>
    </row>
    <row r="160" spans="1:15" ht="15">
      <c r="A160" s="300"/>
      <c r="B160" s="323" t="s">
        <v>213</v>
      </c>
      <c r="C160" s="324"/>
      <c r="D160" s="325"/>
      <c r="E160" s="326"/>
      <c r="F160" s="323" t="s">
        <v>213</v>
      </c>
      <c r="G160" s="327"/>
      <c r="H160" s="327"/>
      <c r="I160" s="327"/>
      <c r="J160" s="327"/>
      <c r="K160" s="327"/>
      <c r="L160" s="327"/>
      <c r="M160" s="327"/>
      <c r="N160" s="327"/>
      <c r="O160" s="314"/>
    </row>
    <row r="161" spans="1:15" ht="15">
      <c r="A161" s="306"/>
      <c r="B161" s="318"/>
      <c r="C161" s="399" t="s">
        <v>17</v>
      </c>
      <c r="D161" s="400"/>
      <c r="E161" s="319"/>
      <c r="F161" s="320"/>
      <c r="G161" s="399" t="s">
        <v>277</v>
      </c>
      <c r="H161" s="394"/>
      <c r="I161" s="394"/>
      <c r="J161" s="394"/>
      <c r="K161" s="394"/>
      <c r="L161" s="394"/>
      <c r="M161" s="394"/>
      <c r="N161" s="401"/>
      <c r="O161" s="306"/>
    </row>
    <row r="162" spans="1:15" ht="15">
      <c r="A162" s="306"/>
      <c r="B162" s="328"/>
      <c r="C162" s="399" t="s">
        <v>128</v>
      </c>
      <c r="D162" s="400"/>
      <c r="E162" s="319"/>
      <c r="F162" s="329"/>
      <c r="G162" s="399" t="s">
        <v>278</v>
      </c>
      <c r="H162" s="394"/>
      <c r="I162" s="394"/>
      <c r="J162" s="394"/>
      <c r="K162" s="394"/>
      <c r="L162" s="394"/>
      <c r="M162" s="394"/>
      <c r="N162" s="401"/>
      <c r="O162" s="306"/>
    </row>
    <row r="163" spans="1:15" ht="15.75">
      <c r="A163" s="300"/>
      <c r="B163" s="303"/>
      <c r="C163" s="303"/>
      <c r="D163" s="303"/>
      <c r="E163" s="303"/>
      <c r="F163" s="330" t="s">
        <v>214</v>
      </c>
      <c r="G163" s="313"/>
      <c r="H163" s="313"/>
      <c r="I163" s="313"/>
      <c r="J163" s="303"/>
      <c r="K163" s="303"/>
      <c r="L163" s="303"/>
      <c r="M163" s="331"/>
      <c r="N163" s="301"/>
      <c r="O163" s="314"/>
    </row>
    <row r="164" spans="1:15" ht="15">
      <c r="A164" s="300"/>
      <c r="B164" s="332" t="s">
        <v>215</v>
      </c>
      <c r="C164" s="303"/>
      <c r="D164" s="303"/>
      <c r="E164" s="303"/>
      <c r="F164" s="333" t="s">
        <v>216</v>
      </c>
      <c r="G164" s="333" t="s">
        <v>217</v>
      </c>
      <c r="H164" s="333" t="s">
        <v>218</v>
      </c>
      <c r="I164" s="333" t="s">
        <v>219</v>
      </c>
      <c r="J164" s="333" t="s">
        <v>220</v>
      </c>
      <c r="K164" s="402" t="s">
        <v>112</v>
      </c>
      <c r="L164" s="403"/>
      <c r="M164" s="334" t="s">
        <v>221</v>
      </c>
      <c r="N164" s="335" t="s">
        <v>98</v>
      </c>
      <c r="O164" s="306"/>
    </row>
    <row r="165" spans="1:15" ht="15">
      <c r="A165" s="306"/>
      <c r="B165" s="336" t="s">
        <v>222</v>
      </c>
      <c r="C165" s="337" t="str">
        <f>IF(C158&gt;"",C158&amp;" - "&amp;G158,"")</f>
        <v>Rolands Janssons - Juhani Miranda-Laiho</v>
      </c>
      <c r="D165" s="338"/>
      <c r="E165" s="339"/>
      <c r="F165" s="340">
        <v>6</v>
      </c>
      <c r="G165" s="340">
        <v>3</v>
      </c>
      <c r="H165" s="340">
        <v>8</v>
      </c>
      <c r="I165" s="340"/>
      <c r="J165" s="340"/>
      <c r="K165" s="341">
        <f>IF(ISBLANK(F165),"",COUNTIF(F165:J165,"&gt;=0"))</f>
        <v>3</v>
      </c>
      <c r="L165" s="342">
        <f>IF(ISBLANK(F165),"",(IF(LEFT(F165,1)="-",1,0)+IF(LEFT(G165,1)="-",1,0)+IF(LEFT(H165,1)="-",1,0)+IF(LEFT(I165,1)="-",1,0)+IF(LEFT(J165,1)="-",1,0)))</f>
        <v>0</v>
      </c>
      <c r="M165" s="343">
        <f aca="true" t="shared" si="6" ref="M165:N169">IF(K165=3,1,"")</f>
        <v>1</v>
      </c>
      <c r="N165" s="344">
        <f t="shared" si="6"/>
      </c>
      <c r="O165" s="306"/>
    </row>
    <row r="166" spans="1:15" ht="15">
      <c r="A166" s="306"/>
      <c r="B166" s="336" t="s">
        <v>223</v>
      </c>
      <c r="C166" s="338" t="str">
        <f>IF(C159&gt;"",C159&amp;" - "&amp;G159,"")</f>
        <v>Alex Fooladi - Evert Aittokallio</v>
      </c>
      <c r="D166" s="337"/>
      <c r="E166" s="339"/>
      <c r="F166" s="345">
        <v>6</v>
      </c>
      <c r="G166" s="340">
        <v>4</v>
      </c>
      <c r="H166" s="340">
        <v>5</v>
      </c>
      <c r="I166" s="340"/>
      <c r="J166" s="340"/>
      <c r="K166" s="341">
        <f>IF(ISBLANK(F166),"",COUNTIF(F166:J166,"&gt;=0"))</f>
        <v>3</v>
      </c>
      <c r="L166" s="342">
        <f>IF(ISBLANK(F166),"",(IF(LEFT(F166,1)="-",1,0)+IF(LEFT(G166,1)="-",1,0)+IF(LEFT(H166,1)="-",1,0)+IF(LEFT(I166,1)="-",1,0)+IF(LEFT(J166,1)="-",1,0)))</f>
        <v>0</v>
      </c>
      <c r="M166" s="343">
        <f t="shared" si="6"/>
        <v>1</v>
      </c>
      <c r="N166" s="344">
        <f t="shared" si="6"/>
      </c>
      <c r="O166" s="306"/>
    </row>
    <row r="167" spans="1:15" ht="15">
      <c r="A167" s="306"/>
      <c r="B167" s="346" t="s">
        <v>224</v>
      </c>
      <c r="C167" s="347" t="str">
        <f>IF(C161&gt;"",C161&amp;" / "&amp;C162,"")</f>
        <v>Benjamin Brinaru / B</v>
      </c>
      <c r="D167" s="348" t="str">
        <f>IF(G161&gt;"",G161&amp;" / "&amp;G162,"")</f>
        <v>x / y</v>
      </c>
      <c r="E167" s="349"/>
      <c r="F167" s="350">
        <v>6</v>
      </c>
      <c r="G167" s="351">
        <v>7</v>
      </c>
      <c r="H167" s="382">
        <v>5</v>
      </c>
      <c r="I167" s="352"/>
      <c r="J167" s="352"/>
      <c r="K167" s="341">
        <f>IF(ISBLANK(F167),"",COUNTIF(F167:J167,"&gt;=0"))</f>
        <v>3</v>
      </c>
      <c r="L167" s="342">
        <f>IF(ISBLANK(F167),"",(IF(LEFT(F167,1)="-",1,0)+IF(LEFT(G167,1)="-",1,0)+IF(LEFT(H167,1)="-",1,0)+IF(LEFT(I167,1)="-",1,0)+IF(LEFT(J167,1)="-",1,0)))</f>
        <v>0</v>
      </c>
      <c r="M167" s="343">
        <f t="shared" si="6"/>
        <v>1</v>
      </c>
      <c r="N167" s="344">
        <f t="shared" si="6"/>
      </c>
      <c r="O167" s="306"/>
    </row>
    <row r="168" spans="1:15" ht="15">
      <c r="A168" s="306"/>
      <c r="B168" s="336" t="s">
        <v>225</v>
      </c>
      <c r="C168" s="338" t="str">
        <f>IF(C158&gt;"",C158&amp;" - "&amp;G159,"")</f>
        <v>Rolands Janssons - Evert Aittokallio</v>
      </c>
      <c r="D168" s="337"/>
      <c r="E168" s="339"/>
      <c r="F168" s="353"/>
      <c r="G168" s="340"/>
      <c r="H168" s="340"/>
      <c r="I168" s="340"/>
      <c r="J168" s="354"/>
      <c r="K168" s="341">
        <f>IF(ISBLANK(F168),"",COUNTIF(F168:J168,"&gt;=0"))</f>
      </c>
      <c r="L168" s="342">
        <f>IF(ISBLANK(F168),"",(IF(LEFT(F168,1)="-",1,0)+IF(LEFT(G168,1)="-",1,0)+IF(LEFT(H168,1)="-",1,0)+IF(LEFT(I168,1)="-",1,0)+IF(LEFT(J168,1)="-",1,0)))</f>
      </c>
      <c r="M168" s="343">
        <f t="shared" si="6"/>
      </c>
      <c r="N168" s="344">
        <f t="shared" si="6"/>
      </c>
      <c r="O168" s="306"/>
    </row>
    <row r="169" spans="1:15" ht="15.75" thickBot="1">
      <c r="A169" s="306"/>
      <c r="B169" s="336" t="s">
        <v>226</v>
      </c>
      <c r="C169" s="338" t="str">
        <f>IF(C159&gt;"",C159&amp;" - "&amp;G158,"")</f>
        <v>Alex Fooladi - Juhani Miranda-Laiho</v>
      </c>
      <c r="D169" s="337"/>
      <c r="E169" s="339"/>
      <c r="F169" s="354"/>
      <c r="G169" s="340"/>
      <c r="H169" s="354"/>
      <c r="I169" s="340"/>
      <c r="J169" s="340"/>
      <c r="K169" s="341">
        <f>IF(ISBLANK(F169),"",COUNTIF(F169:J169,"&gt;=0"))</f>
      </c>
      <c r="L169" s="355">
        <f>IF(ISBLANK(F169),"",(IF(LEFT(F169,1)="-",1,0)+IF(LEFT(G169,1)="-",1,0)+IF(LEFT(H169,1)="-",1,0)+IF(LEFT(I169,1)="-",1,0)+IF(LEFT(J169,1)="-",1,0)))</f>
      </c>
      <c r="M169" s="343">
        <f t="shared" si="6"/>
      </c>
      <c r="N169" s="344">
        <f t="shared" si="6"/>
      </c>
      <c r="O169" s="306"/>
    </row>
    <row r="170" spans="1:15" ht="16.5" thickBot="1">
      <c r="A170" s="300"/>
      <c r="B170" s="303"/>
      <c r="C170" s="303"/>
      <c r="D170" s="303"/>
      <c r="E170" s="303"/>
      <c r="F170" s="303"/>
      <c r="G170" s="303"/>
      <c r="H170" s="303"/>
      <c r="I170" s="356" t="s">
        <v>227</v>
      </c>
      <c r="J170" s="357"/>
      <c r="K170" s="358">
        <f>IF(ISBLANK(D165),"",SUM(K165:K169))</f>
      </c>
      <c r="L170" s="359">
        <f>IF(ISBLANK(E165),"",SUM(L165:L169))</f>
      </c>
      <c r="M170" s="360">
        <f>IF(ISBLANK(F165),"",SUM(M165:M169))</f>
        <v>3</v>
      </c>
      <c r="N170" s="361">
        <f>IF(ISBLANK(F165),"",SUM(N165:N169))</f>
        <v>0</v>
      </c>
      <c r="O170" s="306"/>
    </row>
    <row r="171" spans="1:15" ht="15">
      <c r="A171" s="300"/>
      <c r="B171" s="302" t="s">
        <v>228</v>
      </c>
      <c r="C171" s="303"/>
      <c r="D171" s="303"/>
      <c r="E171" s="303"/>
      <c r="F171" s="303"/>
      <c r="G171" s="303"/>
      <c r="H171" s="303"/>
      <c r="I171" s="303"/>
      <c r="J171" s="303"/>
      <c r="K171" s="303"/>
      <c r="L171" s="303"/>
      <c r="M171" s="303"/>
      <c r="N171" s="303"/>
      <c r="O171" s="314"/>
    </row>
    <row r="172" spans="1:15" ht="15">
      <c r="A172" s="300"/>
      <c r="B172" s="362" t="s">
        <v>229</v>
      </c>
      <c r="C172" s="362"/>
      <c r="D172" s="362" t="s">
        <v>230</v>
      </c>
      <c r="E172" s="363"/>
      <c r="F172" s="362"/>
      <c r="G172" s="362" t="s">
        <v>231</v>
      </c>
      <c r="H172" s="363"/>
      <c r="I172" s="362"/>
      <c r="J172" s="364" t="s">
        <v>232</v>
      </c>
      <c r="K172" s="301"/>
      <c r="L172" s="303"/>
      <c r="M172" s="303"/>
      <c r="N172" s="303"/>
      <c r="O172" s="314"/>
    </row>
    <row r="173" spans="1:15" ht="18.75" thickBot="1">
      <c r="A173" s="300"/>
      <c r="B173" s="303"/>
      <c r="C173" s="303"/>
      <c r="D173" s="303"/>
      <c r="E173" s="303"/>
      <c r="F173" s="303"/>
      <c r="G173" s="303"/>
      <c r="H173" s="303"/>
      <c r="I173" s="303"/>
      <c r="J173" s="404" t="str">
        <f>IF(M170=3,C157,IF(N170=3,G157,""))</f>
        <v>MBF</v>
      </c>
      <c r="K173" s="405"/>
      <c r="L173" s="405"/>
      <c r="M173" s="405"/>
      <c r="N173" s="406"/>
      <c r="O173" s="306"/>
    </row>
    <row r="174" spans="1:15" ht="18">
      <c r="A174" s="381" t="s">
        <v>128</v>
      </c>
      <c r="B174" s="366"/>
      <c r="C174" s="366"/>
      <c r="D174" s="366"/>
      <c r="E174" s="366"/>
      <c r="F174" s="366"/>
      <c r="G174" s="366"/>
      <c r="H174" s="366"/>
      <c r="I174" s="366"/>
      <c r="J174" s="367"/>
      <c r="K174" s="367"/>
      <c r="L174" s="367"/>
      <c r="M174" s="367"/>
      <c r="N174" s="367"/>
      <c r="O174" s="368"/>
    </row>
  </sheetData>
  <mergeCells count="119">
    <mergeCell ref="I2:N2"/>
    <mergeCell ref="I3:N3"/>
    <mergeCell ref="I4:N4"/>
    <mergeCell ref="I5:K5"/>
    <mergeCell ref="M5:N5"/>
    <mergeCell ref="C7:D7"/>
    <mergeCell ref="G7:N7"/>
    <mergeCell ref="C8:D8"/>
    <mergeCell ref="G8:N8"/>
    <mergeCell ref="C9:D9"/>
    <mergeCell ref="G9:N9"/>
    <mergeCell ref="C11:D11"/>
    <mergeCell ref="G11:N11"/>
    <mergeCell ref="C12:D12"/>
    <mergeCell ref="G12:N12"/>
    <mergeCell ref="J23:N23"/>
    <mergeCell ref="K14:L14"/>
    <mergeCell ref="I27:N27"/>
    <mergeCell ref="I28:N28"/>
    <mergeCell ref="I29:N29"/>
    <mergeCell ref="I30:K30"/>
    <mergeCell ref="M30:N30"/>
    <mergeCell ref="C32:D32"/>
    <mergeCell ref="G32:N32"/>
    <mergeCell ref="C33:D33"/>
    <mergeCell ref="G33:N33"/>
    <mergeCell ref="C34:D34"/>
    <mergeCell ref="G34:N34"/>
    <mergeCell ref="C36:D36"/>
    <mergeCell ref="G36:N36"/>
    <mergeCell ref="C37:D37"/>
    <mergeCell ref="G37:N37"/>
    <mergeCell ref="K39:L39"/>
    <mergeCell ref="J48:N48"/>
    <mergeCell ref="I52:N52"/>
    <mergeCell ref="I53:N53"/>
    <mergeCell ref="I54:N54"/>
    <mergeCell ref="I55:K55"/>
    <mergeCell ref="M55:N55"/>
    <mergeCell ref="C57:D57"/>
    <mergeCell ref="G57:N57"/>
    <mergeCell ref="C58:D58"/>
    <mergeCell ref="G58:N58"/>
    <mergeCell ref="C59:D59"/>
    <mergeCell ref="G59:N59"/>
    <mergeCell ref="C61:D61"/>
    <mergeCell ref="G61:N61"/>
    <mergeCell ref="C62:D62"/>
    <mergeCell ref="G62:N62"/>
    <mergeCell ref="K64:L64"/>
    <mergeCell ref="J73:N73"/>
    <mergeCell ref="I77:N77"/>
    <mergeCell ref="I78:N78"/>
    <mergeCell ref="I79:N79"/>
    <mergeCell ref="I80:K80"/>
    <mergeCell ref="M80:N80"/>
    <mergeCell ref="C82:D82"/>
    <mergeCell ref="G82:N82"/>
    <mergeCell ref="C83:D83"/>
    <mergeCell ref="G83:N83"/>
    <mergeCell ref="C84:D84"/>
    <mergeCell ref="G84:N84"/>
    <mergeCell ref="C86:D86"/>
    <mergeCell ref="G86:N86"/>
    <mergeCell ref="C87:D87"/>
    <mergeCell ref="G87:N87"/>
    <mergeCell ref="K89:L89"/>
    <mergeCell ref="J98:N98"/>
    <mergeCell ref="I102:N102"/>
    <mergeCell ref="I103:N103"/>
    <mergeCell ref="I104:N104"/>
    <mergeCell ref="I105:K105"/>
    <mergeCell ref="M105:N105"/>
    <mergeCell ref="C107:D107"/>
    <mergeCell ref="G107:N107"/>
    <mergeCell ref="C108:D108"/>
    <mergeCell ref="G108:N108"/>
    <mergeCell ref="C109:D109"/>
    <mergeCell ref="G109:N109"/>
    <mergeCell ref="C111:D111"/>
    <mergeCell ref="G111:N111"/>
    <mergeCell ref="C112:D112"/>
    <mergeCell ref="G112:N112"/>
    <mergeCell ref="K114:L114"/>
    <mergeCell ref="J123:N123"/>
    <mergeCell ref="I127:N127"/>
    <mergeCell ref="I128:N128"/>
    <mergeCell ref="I129:N129"/>
    <mergeCell ref="I130:K130"/>
    <mergeCell ref="M130:N130"/>
    <mergeCell ref="C132:D132"/>
    <mergeCell ref="G132:N132"/>
    <mergeCell ref="C133:D133"/>
    <mergeCell ref="G133:N133"/>
    <mergeCell ref="C134:D134"/>
    <mergeCell ref="G134:N134"/>
    <mergeCell ref="C136:D136"/>
    <mergeCell ref="G136:N136"/>
    <mergeCell ref="C137:D137"/>
    <mergeCell ref="G137:N137"/>
    <mergeCell ref="K139:L139"/>
    <mergeCell ref="J148:N148"/>
    <mergeCell ref="I152:N152"/>
    <mergeCell ref="I153:N153"/>
    <mergeCell ref="I154:N154"/>
    <mergeCell ref="I155:K155"/>
    <mergeCell ref="M155:N155"/>
    <mergeCell ref="C157:D157"/>
    <mergeCell ref="G157:N157"/>
    <mergeCell ref="C158:D158"/>
    <mergeCell ref="G158:N158"/>
    <mergeCell ref="C159:D159"/>
    <mergeCell ref="G159:N159"/>
    <mergeCell ref="C161:D161"/>
    <mergeCell ref="G161:N161"/>
    <mergeCell ref="C162:D162"/>
    <mergeCell ref="G162:N162"/>
    <mergeCell ref="K164:L164"/>
    <mergeCell ref="J173:N173"/>
  </mergeCells>
  <printOptions/>
  <pageMargins left="0.46" right="0.3" top="0.71" bottom="1" header="0.4921259845" footer="0.4921259845"/>
  <pageSetup fitToHeight="2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4"/>
  <sheetViews>
    <sheetView zoomScale="90" zoomScaleNormal="90" workbookViewId="0" topLeftCell="A46">
      <selection activeCell="I18" sqref="I18"/>
    </sheetView>
  </sheetViews>
  <sheetFormatPr defaultColWidth="9.140625" defaultRowHeight="12.75"/>
  <cols>
    <col min="1" max="1" width="2.140625" style="298" customWidth="1"/>
    <col min="2" max="2" width="5.8515625" style="298" customWidth="1"/>
    <col min="3" max="3" width="23.57421875" style="298" customWidth="1"/>
    <col min="4" max="4" width="22.00390625" style="298" customWidth="1"/>
    <col min="5" max="5" width="3.7109375" style="298" customWidth="1"/>
    <col min="6" max="10" width="6.7109375" style="298" customWidth="1"/>
    <col min="11" max="11" width="3.7109375" style="298" customWidth="1"/>
    <col min="12" max="12" width="3.8515625" style="298" customWidth="1"/>
    <col min="13" max="13" width="3.7109375" style="298" customWidth="1"/>
    <col min="14" max="14" width="3.57421875" style="298" customWidth="1"/>
    <col min="15" max="15" width="2.8515625" style="298" customWidth="1"/>
    <col min="16" max="16" width="9.140625" style="298" customWidth="1"/>
    <col min="17" max="17" width="28.00390625" style="298" customWidth="1"/>
    <col min="18" max="16384" width="9.140625" style="298" customWidth="1"/>
  </cols>
  <sheetData>
    <row r="1" spans="1:17" ht="15.75">
      <c r="A1" s="293"/>
      <c r="B1" s="294"/>
      <c r="C1" s="295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7"/>
      <c r="Q1" s="299" t="s">
        <v>197</v>
      </c>
    </row>
    <row r="2" spans="1:17" ht="15.75">
      <c r="A2" s="300"/>
      <c r="B2" s="301"/>
      <c r="C2" s="302" t="s">
        <v>198</v>
      </c>
      <c r="D2" s="303"/>
      <c r="E2" s="303"/>
      <c r="F2" s="301"/>
      <c r="G2" s="304" t="s">
        <v>199</v>
      </c>
      <c r="H2" s="305"/>
      <c r="I2" s="411" t="s">
        <v>88</v>
      </c>
      <c r="J2" s="394"/>
      <c r="K2" s="394"/>
      <c r="L2" s="394"/>
      <c r="M2" s="394"/>
      <c r="N2" s="401"/>
      <c r="O2" s="306"/>
      <c r="Q2" s="299" t="s">
        <v>200</v>
      </c>
    </row>
    <row r="3" spans="1:18" ht="17.25" customHeight="1">
      <c r="A3" s="300"/>
      <c r="B3" s="307"/>
      <c r="C3" s="308" t="s">
        <v>201</v>
      </c>
      <c r="D3" s="303"/>
      <c r="E3" s="303"/>
      <c r="F3" s="301"/>
      <c r="G3" s="304" t="s">
        <v>202</v>
      </c>
      <c r="H3" s="305"/>
      <c r="I3" s="411" t="s">
        <v>91</v>
      </c>
      <c r="J3" s="394"/>
      <c r="K3" s="394"/>
      <c r="L3" s="394"/>
      <c r="M3" s="394"/>
      <c r="N3" s="401"/>
      <c r="O3" s="306"/>
      <c r="Q3" s="309"/>
      <c r="R3" s="309"/>
    </row>
    <row r="4" spans="1:18" ht="15">
      <c r="A4" s="300"/>
      <c r="B4" s="303"/>
      <c r="C4" s="310" t="s">
        <v>203</v>
      </c>
      <c r="D4" s="303"/>
      <c r="E4" s="303"/>
      <c r="F4" s="303"/>
      <c r="G4" s="304" t="s">
        <v>204</v>
      </c>
      <c r="H4" s="311"/>
      <c r="I4" s="411" t="s">
        <v>233</v>
      </c>
      <c r="J4" s="411"/>
      <c r="K4" s="411"/>
      <c r="L4" s="411"/>
      <c r="M4" s="411"/>
      <c r="N4" s="412"/>
      <c r="O4" s="306"/>
      <c r="Q4" s="309"/>
      <c r="R4" s="309"/>
    </row>
    <row r="5" spans="1:18" ht="15.75">
      <c r="A5" s="300"/>
      <c r="B5" s="303"/>
      <c r="C5" s="303"/>
      <c r="D5" s="303"/>
      <c r="E5" s="303"/>
      <c r="F5" s="303"/>
      <c r="G5" s="304" t="s">
        <v>206</v>
      </c>
      <c r="H5" s="305"/>
      <c r="I5" s="413">
        <v>41405</v>
      </c>
      <c r="J5" s="414"/>
      <c r="K5" s="414"/>
      <c r="L5" s="312" t="s">
        <v>207</v>
      </c>
      <c r="M5" s="415">
        <v>0.5833333333333334</v>
      </c>
      <c r="N5" s="412"/>
      <c r="O5" s="306"/>
      <c r="Q5" s="309"/>
      <c r="R5" s="309"/>
    </row>
    <row r="6" spans="1:18" ht="15">
      <c r="A6" s="300"/>
      <c r="B6" s="301"/>
      <c r="C6" s="313" t="s">
        <v>208</v>
      </c>
      <c r="D6" s="303"/>
      <c r="E6" s="303"/>
      <c r="F6" s="303"/>
      <c r="G6" s="313" t="s">
        <v>208</v>
      </c>
      <c r="H6" s="303"/>
      <c r="I6" s="303"/>
      <c r="J6" s="303"/>
      <c r="K6" s="303"/>
      <c r="L6" s="303"/>
      <c r="M6" s="303"/>
      <c r="N6" s="303"/>
      <c r="O6" s="314"/>
      <c r="Q6" s="309"/>
      <c r="R6" s="309"/>
    </row>
    <row r="7" spans="1:18" ht="15.75">
      <c r="A7" s="306"/>
      <c r="B7" s="315" t="s">
        <v>209</v>
      </c>
      <c r="C7" s="407" t="s">
        <v>7</v>
      </c>
      <c r="D7" s="408"/>
      <c r="E7" s="316"/>
      <c r="F7" s="317" t="s">
        <v>210</v>
      </c>
      <c r="G7" s="407" t="s">
        <v>276</v>
      </c>
      <c r="H7" s="409"/>
      <c r="I7" s="409"/>
      <c r="J7" s="409"/>
      <c r="K7" s="409"/>
      <c r="L7" s="409"/>
      <c r="M7" s="409"/>
      <c r="N7" s="410"/>
      <c r="O7" s="306"/>
      <c r="Q7" s="309"/>
      <c r="R7" s="309"/>
    </row>
    <row r="8" spans="1:18" ht="15">
      <c r="A8" s="306"/>
      <c r="B8" s="318" t="s">
        <v>127</v>
      </c>
      <c r="C8" s="399" t="s">
        <v>131</v>
      </c>
      <c r="D8" s="400"/>
      <c r="E8" s="319"/>
      <c r="F8" s="320" t="s">
        <v>211</v>
      </c>
      <c r="G8" s="399" t="s">
        <v>2</v>
      </c>
      <c r="H8" s="394"/>
      <c r="I8" s="394"/>
      <c r="J8" s="394"/>
      <c r="K8" s="394"/>
      <c r="L8" s="394"/>
      <c r="M8" s="394"/>
      <c r="N8" s="401"/>
      <c r="O8" s="306"/>
      <c r="Q8" s="309"/>
      <c r="R8" s="309"/>
    </row>
    <row r="9" spans="1:18" ht="15">
      <c r="A9" s="306"/>
      <c r="B9" s="321" t="s">
        <v>128</v>
      </c>
      <c r="C9" s="399" t="s">
        <v>266</v>
      </c>
      <c r="D9" s="400"/>
      <c r="E9" s="319"/>
      <c r="F9" s="322" t="s">
        <v>212</v>
      </c>
      <c r="G9" s="399" t="s">
        <v>1</v>
      </c>
      <c r="H9" s="394"/>
      <c r="I9" s="394"/>
      <c r="J9" s="394"/>
      <c r="K9" s="394"/>
      <c r="L9" s="394"/>
      <c r="M9" s="394"/>
      <c r="N9" s="401"/>
      <c r="O9" s="306"/>
      <c r="Q9" s="309"/>
      <c r="R9" s="309"/>
    </row>
    <row r="10" spans="1:18" ht="15">
      <c r="A10" s="300"/>
      <c r="B10" s="323" t="s">
        <v>213</v>
      </c>
      <c r="C10" s="324"/>
      <c r="D10" s="325"/>
      <c r="E10" s="326"/>
      <c r="F10" s="323" t="s">
        <v>213</v>
      </c>
      <c r="G10" s="327"/>
      <c r="H10" s="327"/>
      <c r="I10" s="327"/>
      <c r="J10" s="327"/>
      <c r="K10" s="327"/>
      <c r="L10" s="327"/>
      <c r="M10" s="327"/>
      <c r="N10" s="327"/>
      <c r="O10" s="314"/>
      <c r="Q10" s="309"/>
      <c r="R10" s="309"/>
    </row>
    <row r="11" spans="1:18" ht="15">
      <c r="A11" s="306"/>
      <c r="B11" s="318"/>
      <c r="C11" s="399"/>
      <c r="D11" s="400"/>
      <c r="E11" s="319"/>
      <c r="F11" s="320"/>
      <c r="G11" s="399"/>
      <c r="H11" s="394"/>
      <c r="I11" s="394"/>
      <c r="J11" s="394"/>
      <c r="K11" s="394"/>
      <c r="L11" s="394"/>
      <c r="M11" s="394"/>
      <c r="N11" s="401"/>
      <c r="O11" s="306"/>
      <c r="Q11" s="309"/>
      <c r="R11" s="309"/>
    </row>
    <row r="12" spans="1:18" ht="15">
      <c r="A12" s="306"/>
      <c r="B12" s="328"/>
      <c r="C12" s="399"/>
      <c r="D12" s="400"/>
      <c r="E12" s="319"/>
      <c r="F12" s="329"/>
      <c r="G12" s="399"/>
      <c r="H12" s="394"/>
      <c r="I12" s="394"/>
      <c r="J12" s="394"/>
      <c r="K12" s="394"/>
      <c r="L12" s="394"/>
      <c r="M12" s="394"/>
      <c r="N12" s="401"/>
      <c r="O12" s="306"/>
      <c r="Q12" s="309"/>
      <c r="R12" s="309"/>
    </row>
    <row r="13" spans="1:18" ht="15.75">
      <c r="A13" s="300"/>
      <c r="B13" s="303"/>
      <c r="C13" s="303"/>
      <c r="D13" s="303"/>
      <c r="E13" s="303"/>
      <c r="F13" s="330" t="s">
        <v>214</v>
      </c>
      <c r="G13" s="313"/>
      <c r="H13" s="313"/>
      <c r="I13" s="313"/>
      <c r="J13" s="303"/>
      <c r="K13" s="303"/>
      <c r="L13" s="303"/>
      <c r="M13" s="331"/>
      <c r="N13" s="301"/>
      <c r="O13" s="314"/>
      <c r="Q13" s="309"/>
      <c r="R13" s="309"/>
    </row>
    <row r="14" spans="1:18" ht="15">
      <c r="A14" s="300"/>
      <c r="B14" s="332" t="s">
        <v>215</v>
      </c>
      <c r="C14" s="303"/>
      <c r="D14" s="303"/>
      <c r="E14" s="303"/>
      <c r="F14" s="333" t="s">
        <v>216</v>
      </c>
      <c r="G14" s="333" t="s">
        <v>217</v>
      </c>
      <c r="H14" s="333" t="s">
        <v>218</v>
      </c>
      <c r="I14" s="333" t="s">
        <v>219</v>
      </c>
      <c r="J14" s="333" t="s">
        <v>220</v>
      </c>
      <c r="K14" s="402" t="s">
        <v>112</v>
      </c>
      <c r="L14" s="403"/>
      <c r="M14" s="334" t="s">
        <v>221</v>
      </c>
      <c r="N14" s="335" t="s">
        <v>98</v>
      </c>
      <c r="O14" s="306"/>
      <c r="R14" s="309"/>
    </row>
    <row r="15" spans="1:18" ht="18" customHeight="1">
      <c r="A15" s="306"/>
      <c r="B15" s="336" t="s">
        <v>222</v>
      </c>
      <c r="C15" s="337" t="str">
        <f>IF(C8&gt;"",C8&amp;" - "&amp;G8,"")</f>
        <v>Annika Lundström - Carina Englund</v>
      </c>
      <c r="D15" s="338"/>
      <c r="E15" s="339"/>
      <c r="F15" s="340">
        <v>2</v>
      </c>
      <c r="G15" s="340">
        <v>3</v>
      </c>
      <c r="H15" s="340">
        <v>1</v>
      </c>
      <c r="I15" s="340"/>
      <c r="J15" s="340"/>
      <c r="K15" s="341">
        <f>IF(ISBLANK(F15),"",COUNTIF(F15:J15,"&gt;=0"))</f>
        <v>3</v>
      </c>
      <c r="L15" s="342">
        <f>IF(ISBLANK(F15),"",(IF(LEFT(F15,1)="-",1,0)+IF(LEFT(G15,1)="-",1,0)+IF(LEFT(H15,1)="-",1,0)+IF(LEFT(I15,1)="-",1,0)+IF(LEFT(J15,1)="-",1,0)))</f>
        <v>0</v>
      </c>
      <c r="M15" s="343">
        <f aca="true" t="shared" si="0" ref="M15:N19">IF(K15=3,1,"")</f>
        <v>1</v>
      </c>
      <c r="N15" s="344">
        <f t="shared" si="0"/>
      </c>
      <c r="O15" s="306"/>
      <c r="Q15" s="309"/>
      <c r="R15" s="309"/>
    </row>
    <row r="16" spans="1:18" ht="18" customHeight="1">
      <c r="A16" s="306"/>
      <c r="B16" s="336" t="s">
        <v>223</v>
      </c>
      <c r="C16" s="338" t="str">
        <f>IF(C9&gt;"",C9&amp;" - "&amp;G9,"")</f>
        <v>Kaarina Saarnialho - Sofie Eriksson</v>
      </c>
      <c r="D16" s="337"/>
      <c r="E16" s="339"/>
      <c r="F16" s="345">
        <v>-3</v>
      </c>
      <c r="G16" s="340">
        <v>-7</v>
      </c>
      <c r="H16" s="340">
        <v>-7</v>
      </c>
      <c r="I16" s="340"/>
      <c r="J16" s="340"/>
      <c r="K16" s="341">
        <f>IF(ISBLANK(F16),"",COUNTIF(F16:J16,"&gt;=0"))</f>
        <v>0</v>
      </c>
      <c r="L16" s="342">
        <f>IF(ISBLANK(F16),"",(IF(LEFT(F16,1)="-",1,0)+IF(LEFT(G16,1)="-",1,0)+IF(LEFT(H16,1)="-",1,0)+IF(LEFT(I16,1)="-",1,0)+IF(LEFT(J16,1)="-",1,0)))</f>
        <v>3</v>
      </c>
      <c r="M16" s="343">
        <f t="shared" si="0"/>
      </c>
      <c r="N16" s="344">
        <f t="shared" si="0"/>
        <v>1</v>
      </c>
      <c r="O16" s="306"/>
      <c r="Q16" s="309"/>
      <c r="R16" s="309"/>
    </row>
    <row r="17" spans="1:18" ht="18" customHeight="1">
      <c r="A17" s="306"/>
      <c r="B17" s="346" t="s">
        <v>224</v>
      </c>
      <c r="C17" s="347">
        <f>IF(C11&gt;"",C11&amp;" / "&amp;C12,"")</f>
      </c>
      <c r="D17" s="348">
        <f>IF(G11&gt;"",G11&amp;" / "&amp;G12,"")</f>
      </c>
      <c r="E17" s="349"/>
      <c r="F17" s="350">
        <v>5</v>
      </c>
      <c r="G17" s="351">
        <v>-10</v>
      </c>
      <c r="H17" s="352">
        <v>11</v>
      </c>
      <c r="I17" s="352">
        <v>2</v>
      </c>
      <c r="J17" s="352"/>
      <c r="K17" s="341">
        <f>IF(ISBLANK(F17),"",COUNTIF(F17:J17,"&gt;=0"))</f>
        <v>3</v>
      </c>
      <c r="L17" s="342">
        <f>IF(ISBLANK(F17),"",(IF(LEFT(F17,1)="-",1,0)+IF(LEFT(G17,1)="-",1,0)+IF(LEFT(H17,1)="-",1,0)+IF(LEFT(I17,1)="-",1,0)+IF(LEFT(J17,1)="-",1,0)))</f>
        <v>1</v>
      </c>
      <c r="M17" s="343">
        <f t="shared" si="0"/>
        <v>1</v>
      </c>
      <c r="N17" s="344">
        <f t="shared" si="0"/>
      </c>
      <c r="O17" s="306"/>
      <c r="Q17" s="309"/>
      <c r="R17" s="309"/>
    </row>
    <row r="18" spans="1:18" ht="18" customHeight="1">
      <c r="A18" s="306"/>
      <c r="B18" s="336" t="s">
        <v>225</v>
      </c>
      <c r="C18" s="338" t="str">
        <f>IF(C8&gt;"",C8&amp;" - "&amp;G9,"")</f>
        <v>Annika Lundström - Sofie Eriksson</v>
      </c>
      <c r="D18" s="337"/>
      <c r="E18" s="339"/>
      <c r="F18" s="353">
        <v>3</v>
      </c>
      <c r="G18" s="340">
        <v>4</v>
      </c>
      <c r="H18" s="340">
        <v>2</v>
      </c>
      <c r="I18" s="340"/>
      <c r="J18" s="354"/>
      <c r="K18" s="341">
        <f>IF(ISBLANK(F18),"",COUNTIF(F18:J18,"&gt;=0"))</f>
        <v>3</v>
      </c>
      <c r="L18" s="342">
        <f>IF(ISBLANK(F18),"",(IF(LEFT(F18,1)="-",1,0)+IF(LEFT(G18,1)="-",1,0)+IF(LEFT(H18,1)="-",1,0)+IF(LEFT(I18,1)="-",1,0)+IF(LEFT(J18,1)="-",1,0)))</f>
        <v>0</v>
      </c>
      <c r="M18" s="343">
        <f t="shared" si="0"/>
        <v>1</v>
      </c>
      <c r="N18" s="344">
        <f t="shared" si="0"/>
      </c>
      <c r="O18" s="306"/>
      <c r="Q18" s="309"/>
      <c r="R18" s="309"/>
    </row>
    <row r="19" spans="1:18" ht="18" customHeight="1" thickBot="1">
      <c r="A19" s="306"/>
      <c r="B19" s="336" t="s">
        <v>226</v>
      </c>
      <c r="C19" s="338" t="str">
        <f>IF(C9&gt;"",C9&amp;" - "&amp;G8,"")</f>
        <v>Kaarina Saarnialho - Carina Englund</v>
      </c>
      <c r="D19" s="337"/>
      <c r="E19" s="339"/>
      <c r="F19" s="354"/>
      <c r="G19" s="340"/>
      <c r="H19" s="354"/>
      <c r="I19" s="340"/>
      <c r="J19" s="340"/>
      <c r="K19" s="341">
        <f>IF(ISBLANK(F19),"",COUNTIF(F19:J19,"&gt;=0"))</f>
      </c>
      <c r="L19" s="355">
        <f>IF(ISBLANK(F19),"",(IF(LEFT(F19,1)="-",1,0)+IF(LEFT(G19,1)="-",1,0)+IF(LEFT(H19,1)="-",1,0)+IF(LEFT(I19,1)="-",1,0)+IF(LEFT(J19,1)="-",1,0)))</f>
      </c>
      <c r="M19" s="343">
        <f t="shared" si="0"/>
      </c>
      <c r="N19" s="344">
        <f t="shared" si="0"/>
      </c>
      <c r="O19" s="306"/>
      <c r="Q19" s="309"/>
      <c r="R19" s="309"/>
    </row>
    <row r="20" spans="1:18" ht="16.5" thickBot="1">
      <c r="A20" s="300"/>
      <c r="B20" s="303"/>
      <c r="C20" s="303"/>
      <c r="D20" s="303"/>
      <c r="E20" s="303"/>
      <c r="F20" s="303"/>
      <c r="G20" s="303"/>
      <c r="H20" s="303"/>
      <c r="I20" s="356" t="s">
        <v>227</v>
      </c>
      <c r="J20" s="357"/>
      <c r="K20" s="358">
        <f>IF(ISBLANK(D15),"",SUM(K15:K19))</f>
      </c>
      <c r="L20" s="359">
        <f>IF(ISBLANK(E15),"",SUM(L15:L19))</f>
      </c>
      <c r="M20" s="360">
        <f>IF(ISBLANK(F15),"",SUM(M15:M19))</f>
        <v>3</v>
      </c>
      <c r="N20" s="361">
        <f>IF(ISBLANK(F15),"",SUM(N15:N19))</f>
        <v>1</v>
      </c>
      <c r="O20" s="306"/>
      <c r="Q20" s="309"/>
      <c r="R20" s="309"/>
    </row>
    <row r="21" spans="1:18" ht="15">
      <c r="A21" s="300"/>
      <c r="B21" s="302" t="s">
        <v>228</v>
      </c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14"/>
      <c r="Q21" s="309"/>
      <c r="R21" s="309"/>
    </row>
    <row r="22" spans="1:18" ht="15">
      <c r="A22" s="300"/>
      <c r="B22" s="362" t="s">
        <v>229</v>
      </c>
      <c r="C22" s="362"/>
      <c r="D22" s="362" t="s">
        <v>230</v>
      </c>
      <c r="E22" s="363"/>
      <c r="F22" s="362"/>
      <c r="G22" s="362" t="s">
        <v>231</v>
      </c>
      <c r="H22" s="363"/>
      <c r="I22" s="362"/>
      <c r="J22" s="364" t="s">
        <v>232</v>
      </c>
      <c r="K22" s="301"/>
      <c r="L22" s="303"/>
      <c r="M22" s="303"/>
      <c r="N22" s="303"/>
      <c r="O22" s="314"/>
      <c r="Q22" s="309"/>
      <c r="R22" s="309"/>
    </row>
    <row r="23" spans="1:18" ht="18.75" thickBot="1">
      <c r="A23" s="300"/>
      <c r="B23" s="303"/>
      <c r="C23" s="303"/>
      <c r="D23" s="303"/>
      <c r="E23" s="303"/>
      <c r="F23" s="303"/>
      <c r="G23" s="303"/>
      <c r="H23" s="303"/>
      <c r="I23" s="303"/>
      <c r="J23" s="404" t="str">
        <f>IF(M20=3,C7,IF(N20=3,G7,""))</f>
        <v>MBF</v>
      </c>
      <c r="K23" s="405"/>
      <c r="L23" s="405"/>
      <c r="M23" s="405"/>
      <c r="N23" s="406"/>
      <c r="O23" s="306"/>
      <c r="Q23" s="309"/>
      <c r="R23" s="309"/>
    </row>
    <row r="24" spans="1:18" ht="18">
      <c r="A24" s="365"/>
      <c r="B24" s="366"/>
      <c r="C24" s="366"/>
      <c r="D24" s="366"/>
      <c r="E24" s="366"/>
      <c r="F24" s="366"/>
      <c r="G24" s="366"/>
      <c r="H24" s="366"/>
      <c r="I24" s="366"/>
      <c r="J24" s="367"/>
      <c r="K24" s="367"/>
      <c r="L24" s="367"/>
      <c r="M24" s="367"/>
      <c r="N24" s="367"/>
      <c r="O24" s="368"/>
      <c r="Q24" s="309"/>
      <c r="R24" s="309"/>
    </row>
    <row r="25" spans="2:18" ht="15">
      <c r="B25" s="369"/>
      <c r="Q25" s="309"/>
      <c r="R25" s="309"/>
    </row>
    <row r="26" spans="1:15" ht="15.75">
      <c r="A26" s="293"/>
      <c r="B26" s="294"/>
      <c r="C26" s="295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7"/>
    </row>
    <row r="27" spans="1:15" ht="15.75">
      <c r="A27" s="300"/>
      <c r="B27" s="301"/>
      <c r="C27" s="302" t="s">
        <v>198</v>
      </c>
      <c r="D27" s="303"/>
      <c r="E27" s="303"/>
      <c r="F27" s="301"/>
      <c r="G27" s="304" t="s">
        <v>199</v>
      </c>
      <c r="H27" s="305"/>
      <c r="I27" s="411" t="s">
        <v>88</v>
      </c>
      <c r="J27" s="394"/>
      <c r="K27" s="394"/>
      <c r="L27" s="394"/>
      <c r="M27" s="394"/>
      <c r="N27" s="401"/>
      <c r="O27" s="306"/>
    </row>
    <row r="28" spans="1:15" ht="20.25">
      <c r="A28" s="300"/>
      <c r="B28" s="307"/>
      <c r="C28" s="308" t="s">
        <v>201</v>
      </c>
      <c r="D28" s="303"/>
      <c r="E28" s="303"/>
      <c r="F28" s="301"/>
      <c r="G28" s="304" t="s">
        <v>202</v>
      </c>
      <c r="H28" s="305"/>
      <c r="I28" s="411" t="s">
        <v>91</v>
      </c>
      <c r="J28" s="394"/>
      <c r="K28" s="394"/>
      <c r="L28" s="394"/>
      <c r="M28" s="394"/>
      <c r="N28" s="401"/>
      <c r="O28" s="306"/>
    </row>
    <row r="29" spans="1:15" ht="15">
      <c r="A29" s="300"/>
      <c r="B29" s="303"/>
      <c r="C29" s="310" t="s">
        <v>203</v>
      </c>
      <c r="D29" s="303"/>
      <c r="E29" s="303"/>
      <c r="F29" s="303"/>
      <c r="G29" s="304" t="s">
        <v>204</v>
      </c>
      <c r="H29" s="311"/>
      <c r="I29" s="411" t="s">
        <v>233</v>
      </c>
      <c r="J29" s="411"/>
      <c r="K29" s="411"/>
      <c r="L29" s="411"/>
      <c r="M29" s="411"/>
      <c r="N29" s="412"/>
      <c r="O29" s="306"/>
    </row>
    <row r="30" spans="1:15" ht="15.75">
      <c r="A30" s="300"/>
      <c r="B30" s="303"/>
      <c r="C30" s="303"/>
      <c r="D30" s="303"/>
      <c r="E30" s="303"/>
      <c r="F30" s="303"/>
      <c r="G30" s="304" t="s">
        <v>206</v>
      </c>
      <c r="H30" s="305"/>
      <c r="I30" s="413">
        <v>41405</v>
      </c>
      <c r="J30" s="414"/>
      <c r="K30" s="414"/>
      <c r="L30" s="312" t="s">
        <v>207</v>
      </c>
      <c r="M30" s="415">
        <v>0.5833333333333334</v>
      </c>
      <c r="N30" s="412"/>
      <c r="O30" s="306"/>
    </row>
    <row r="31" spans="1:15" ht="15">
      <c r="A31" s="300"/>
      <c r="B31" s="301"/>
      <c r="C31" s="313" t="s">
        <v>208</v>
      </c>
      <c r="D31" s="303"/>
      <c r="E31" s="303"/>
      <c r="F31" s="303"/>
      <c r="G31" s="313" t="s">
        <v>208</v>
      </c>
      <c r="H31" s="303"/>
      <c r="I31" s="303"/>
      <c r="J31" s="303"/>
      <c r="K31" s="303"/>
      <c r="L31" s="303"/>
      <c r="M31" s="303"/>
      <c r="N31" s="303"/>
      <c r="O31" s="314"/>
    </row>
    <row r="32" spans="1:15" ht="15.75">
      <c r="A32" s="306"/>
      <c r="B32" s="315" t="s">
        <v>209</v>
      </c>
      <c r="C32" s="407" t="s">
        <v>9</v>
      </c>
      <c r="D32" s="408"/>
      <c r="E32" s="316"/>
      <c r="F32" s="317" t="s">
        <v>210</v>
      </c>
      <c r="G32" s="407" t="s">
        <v>8</v>
      </c>
      <c r="H32" s="409"/>
      <c r="I32" s="409"/>
      <c r="J32" s="409"/>
      <c r="K32" s="409"/>
      <c r="L32" s="409"/>
      <c r="M32" s="409"/>
      <c r="N32" s="410"/>
      <c r="O32" s="306"/>
    </row>
    <row r="33" spans="1:15" ht="15">
      <c r="A33" s="306"/>
      <c r="B33" s="318" t="s">
        <v>127</v>
      </c>
      <c r="C33" s="399" t="s">
        <v>4</v>
      </c>
      <c r="D33" s="400"/>
      <c r="E33" s="319"/>
      <c r="F33" s="320" t="s">
        <v>211</v>
      </c>
      <c r="G33" s="399" t="s">
        <v>2</v>
      </c>
      <c r="H33" s="394"/>
      <c r="I33" s="394"/>
      <c r="J33" s="394"/>
      <c r="K33" s="394"/>
      <c r="L33" s="394"/>
      <c r="M33" s="394"/>
      <c r="N33" s="401"/>
      <c r="O33" s="306"/>
    </row>
    <row r="34" spans="1:15" ht="15">
      <c r="A34" s="306"/>
      <c r="B34" s="321" t="s">
        <v>128</v>
      </c>
      <c r="C34" s="399" t="s">
        <v>6</v>
      </c>
      <c r="D34" s="400"/>
      <c r="E34" s="319"/>
      <c r="F34" s="322" t="s">
        <v>212</v>
      </c>
      <c r="G34" s="399" t="s">
        <v>1</v>
      </c>
      <c r="H34" s="394"/>
      <c r="I34" s="394"/>
      <c r="J34" s="394"/>
      <c r="K34" s="394"/>
      <c r="L34" s="394"/>
      <c r="M34" s="394"/>
      <c r="N34" s="401"/>
      <c r="O34" s="306"/>
    </row>
    <row r="35" spans="1:15" ht="15">
      <c r="A35" s="300"/>
      <c r="B35" s="323" t="s">
        <v>213</v>
      </c>
      <c r="C35" s="324"/>
      <c r="D35" s="325"/>
      <c r="E35" s="326"/>
      <c r="F35" s="323" t="s">
        <v>213</v>
      </c>
      <c r="G35" s="327"/>
      <c r="H35" s="327"/>
      <c r="I35" s="327"/>
      <c r="J35" s="327"/>
      <c r="K35" s="327"/>
      <c r="L35" s="327"/>
      <c r="M35" s="327"/>
      <c r="N35" s="327"/>
      <c r="O35" s="314"/>
    </row>
    <row r="36" spans="1:15" ht="15">
      <c r="A36" s="306"/>
      <c r="B36" s="318"/>
      <c r="C36" s="399"/>
      <c r="D36" s="400"/>
      <c r="E36" s="319"/>
      <c r="F36" s="320"/>
      <c r="G36" s="399"/>
      <c r="H36" s="394"/>
      <c r="I36" s="394"/>
      <c r="J36" s="394"/>
      <c r="K36" s="394"/>
      <c r="L36" s="394"/>
      <c r="M36" s="394"/>
      <c r="N36" s="401"/>
      <c r="O36" s="306"/>
    </row>
    <row r="37" spans="1:15" ht="15">
      <c r="A37" s="306"/>
      <c r="B37" s="328"/>
      <c r="C37" s="399"/>
      <c r="D37" s="400"/>
      <c r="E37" s="319"/>
      <c r="F37" s="329"/>
      <c r="G37" s="399"/>
      <c r="H37" s="394"/>
      <c r="I37" s="394"/>
      <c r="J37" s="394"/>
      <c r="K37" s="394"/>
      <c r="L37" s="394"/>
      <c r="M37" s="394"/>
      <c r="N37" s="401"/>
      <c r="O37" s="306"/>
    </row>
    <row r="38" spans="1:15" ht="15.75">
      <c r="A38" s="300"/>
      <c r="B38" s="303"/>
      <c r="C38" s="303"/>
      <c r="D38" s="303"/>
      <c r="E38" s="303"/>
      <c r="F38" s="330" t="s">
        <v>214</v>
      </c>
      <c r="G38" s="313"/>
      <c r="H38" s="313"/>
      <c r="I38" s="313"/>
      <c r="J38" s="303"/>
      <c r="K38" s="303"/>
      <c r="L38" s="303"/>
      <c r="M38" s="331"/>
      <c r="N38" s="301"/>
      <c r="O38" s="314"/>
    </row>
    <row r="39" spans="1:15" ht="15">
      <c r="A39" s="300"/>
      <c r="B39" s="332" t="s">
        <v>215</v>
      </c>
      <c r="C39" s="303"/>
      <c r="D39" s="303"/>
      <c r="E39" s="303"/>
      <c r="F39" s="333" t="s">
        <v>216</v>
      </c>
      <c r="G39" s="333" t="s">
        <v>217</v>
      </c>
      <c r="H39" s="333" t="s">
        <v>218</v>
      </c>
      <c r="I39" s="333" t="s">
        <v>219</v>
      </c>
      <c r="J39" s="333" t="s">
        <v>220</v>
      </c>
      <c r="K39" s="402" t="s">
        <v>112</v>
      </c>
      <c r="L39" s="403"/>
      <c r="M39" s="334" t="s">
        <v>221</v>
      </c>
      <c r="N39" s="335" t="s">
        <v>98</v>
      </c>
      <c r="O39" s="306"/>
    </row>
    <row r="40" spans="1:15" ht="15">
      <c r="A40" s="306"/>
      <c r="B40" s="336" t="s">
        <v>222</v>
      </c>
      <c r="C40" s="337" t="str">
        <f>IF(C33&gt;"",C33&amp;" - "&amp;G33,"")</f>
        <v>Ksenia Nerman - Carina Englund</v>
      </c>
      <c r="D40" s="338"/>
      <c r="E40" s="339"/>
      <c r="F40" s="340">
        <v>-10</v>
      </c>
      <c r="G40" s="340">
        <v>6</v>
      </c>
      <c r="H40" s="340">
        <v>-4</v>
      </c>
      <c r="I40" s="340">
        <v>7</v>
      </c>
      <c r="J40" s="340">
        <v>-7</v>
      </c>
      <c r="K40" s="341">
        <f>IF(ISBLANK(F40),"",COUNTIF(F40:J40,"&gt;=0"))</f>
        <v>2</v>
      </c>
      <c r="L40" s="342">
        <f>IF(ISBLANK(F40),"",(IF(LEFT(F40,1)="-",1,0)+IF(LEFT(G40,1)="-",1,0)+IF(LEFT(H40,1)="-",1,0)+IF(LEFT(I40,1)="-",1,0)+IF(LEFT(J40,1)="-",1,0)))</f>
        <v>3</v>
      </c>
      <c r="M40" s="343">
        <f aca="true" t="shared" si="1" ref="M40:N44">IF(K40=3,1,"")</f>
      </c>
      <c r="N40" s="344">
        <f t="shared" si="1"/>
        <v>1</v>
      </c>
      <c r="O40" s="306"/>
    </row>
    <row r="41" spans="1:15" ht="15">
      <c r="A41" s="306"/>
      <c r="B41" s="336" t="s">
        <v>223</v>
      </c>
      <c r="C41" s="338" t="str">
        <f>IF(C34&gt;"",C34&amp;" - "&amp;G34,"")</f>
        <v>Katrin Pelli - Sofie Eriksson</v>
      </c>
      <c r="D41" s="337"/>
      <c r="E41" s="339"/>
      <c r="F41" s="345">
        <v>-4</v>
      </c>
      <c r="G41" s="340">
        <v>-3</v>
      </c>
      <c r="H41" s="340">
        <v>-6</v>
      </c>
      <c r="I41" s="340"/>
      <c r="J41" s="340"/>
      <c r="K41" s="341">
        <f>IF(ISBLANK(F41),"",COUNTIF(F41:J41,"&gt;=0"))</f>
        <v>0</v>
      </c>
      <c r="L41" s="342">
        <f>IF(ISBLANK(F41),"",(IF(LEFT(F41,1)="-",1,0)+IF(LEFT(G41,1)="-",1,0)+IF(LEFT(H41,1)="-",1,0)+IF(LEFT(I41,1)="-",1,0)+IF(LEFT(J41,1)="-",1,0)))</f>
        <v>3</v>
      </c>
      <c r="M41" s="343">
        <f t="shared" si="1"/>
      </c>
      <c r="N41" s="344">
        <f t="shared" si="1"/>
        <v>1</v>
      </c>
      <c r="O41" s="306"/>
    </row>
    <row r="42" spans="1:15" ht="15">
      <c r="A42" s="306"/>
      <c r="B42" s="346" t="s">
        <v>224</v>
      </c>
      <c r="C42" s="347">
        <f>IF(C36&gt;"",C36&amp;" / "&amp;C37,"")</f>
      </c>
      <c r="D42" s="348">
        <f>IF(G36&gt;"",G36&amp;" / "&amp;G37,"")</f>
      </c>
      <c r="E42" s="349"/>
      <c r="F42" s="350">
        <v>-6</v>
      </c>
      <c r="G42" s="351">
        <v>-4</v>
      </c>
      <c r="H42" s="352">
        <v>-2</v>
      </c>
      <c r="I42" s="352"/>
      <c r="J42" s="352"/>
      <c r="K42" s="341">
        <f>IF(ISBLANK(F42),"",COUNTIF(F42:J42,"&gt;=0"))</f>
        <v>0</v>
      </c>
      <c r="L42" s="342">
        <f>IF(ISBLANK(F42),"",(IF(LEFT(F42,1)="-",1,0)+IF(LEFT(G42,1)="-",1,0)+IF(LEFT(H42,1)="-",1,0)+IF(LEFT(I42,1)="-",1,0)+IF(LEFT(J42,1)="-",1,0)))</f>
        <v>3</v>
      </c>
      <c r="M42" s="343">
        <f t="shared" si="1"/>
      </c>
      <c r="N42" s="344">
        <f t="shared" si="1"/>
        <v>1</v>
      </c>
      <c r="O42" s="306"/>
    </row>
    <row r="43" spans="1:15" ht="15">
      <c r="A43" s="306"/>
      <c r="B43" s="336" t="s">
        <v>225</v>
      </c>
      <c r="C43" s="338" t="str">
        <f>IF(C33&gt;"",C33&amp;" - "&amp;G34,"")</f>
        <v>Ksenia Nerman - Sofie Eriksson</v>
      </c>
      <c r="D43" s="337"/>
      <c r="E43" s="339"/>
      <c r="F43" s="353"/>
      <c r="G43" s="340"/>
      <c r="H43" s="340"/>
      <c r="I43" s="340"/>
      <c r="J43" s="354"/>
      <c r="K43" s="341">
        <f>IF(ISBLANK(F43),"",COUNTIF(F43:J43,"&gt;=0"))</f>
      </c>
      <c r="L43" s="342">
        <f>IF(ISBLANK(F43),"",(IF(LEFT(F43,1)="-",1,0)+IF(LEFT(G43,1)="-",1,0)+IF(LEFT(H43,1)="-",1,0)+IF(LEFT(I43,1)="-",1,0)+IF(LEFT(J43,1)="-",1,0)))</f>
      </c>
      <c r="M43" s="343">
        <f t="shared" si="1"/>
      </c>
      <c r="N43" s="344">
        <f t="shared" si="1"/>
      </c>
      <c r="O43" s="306"/>
    </row>
    <row r="44" spans="1:15" ht="15.75" thickBot="1">
      <c r="A44" s="306"/>
      <c r="B44" s="336" t="s">
        <v>226</v>
      </c>
      <c r="C44" s="338" t="str">
        <f>IF(C34&gt;"",C34&amp;" - "&amp;G33,"")</f>
        <v>Katrin Pelli - Carina Englund</v>
      </c>
      <c r="D44" s="337"/>
      <c r="E44" s="339"/>
      <c r="F44" s="354"/>
      <c r="G44" s="340"/>
      <c r="H44" s="354"/>
      <c r="I44" s="340"/>
      <c r="J44" s="340"/>
      <c r="K44" s="341">
        <f>IF(ISBLANK(F44),"",COUNTIF(F44:J44,"&gt;=0"))</f>
      </c>
      <c r="L44" s="355">
        <f>IF(ISBLANK(F44),"",(IF(LEFT(F44,1)="-",1,0)+IF(LEFT(G44,1)="-",1,0)+IF(LEFT(H44,1)="-",1,0)+IF(LEFT(I44,1)="-",1,0)+IF(LEFT(J44,1)="-",1,0)))</f>
      </c>
      <c r="M44" s="343">
        <f t="shared" si="1"/>
      </c>
      <c r="N44" s="344">
        <f t="shared" si="1"/>
      </c>
      <c r="O44" s="306"/>
    </row>
    <row r="45" spans="1:15" ht="16.5" thickBot="1">
      <c r="A45" s="300"/>
      <c r="B45" s="303"/>
      <c r="C45" s="303"/>
      <c r="D45" s="303"/>
      <c r="E45" s="303"/>
      <c r="F45" s="303"/>
      <c r="G45" s="303"/>
      <c r="H45" s="303"/>
      <c r="I45" s="356" t="s">
        <v>227</v>
      </c>
      <c r="J45" s="357"/>
      <c r="K45" s="358">
        <f>IF(ISBLANK(D40),"",SUM(K40:K44))</f>
      </c>
      <c r="L45" s="359">
        <f>IF(ISBLANK(E40),"",SUM(L40:L44))</f>
      </c>
      <c r="M45" s="360">
        <f>IF(ISBLANK(F40),"",SUM(M40:M44))</f>
        <v>0</v>
      </c>
      <c r="N45" s="361">
        <f>IF(ISBLANK(F40),"",SUM(N40:N44))</f>
        <v>3</v>
      </c>
      <c r="O45" s="306"/>
    </row>
    <row r="46" spans="1:15" ht="15">
      <c r="A46" s="300"/>
      <c r="B46" s="302" t="s">
        <v>228</v>
      </c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14"/>
    </row>
    <row r="47" spans="1:15" ht="15">
      <c r="A47" s="300"/>
      <c r="B47" s="362" t="s">
        <v>229</v>
      </c>
      <c r="C47" s="362"/>
      <c r="D47" s="362" t="s">
        <v>230</v>
      </c>
      <c r="E47" s="363"/>
      <c r="F47" s="362"/>
      <c r="G47" s="362" t="s">
        <v>231</v>
      </c>
      <c r="H47" s="363"/>
      <c r="I47" s="362"/>
      <c r="J47" s="364" t="s">
        <v>232</v>
      </c>
      <c r="K47" s="301"/>
      <c r="L47" s="303"/>
      <c r="M47" s="303"/>
      <c r="N47" s="303"/>
      <c r="O47" s="314"/>
    </row>
    <row r="48" spans="1:15" ht="18.75" thickBot="1">
      <c r="A48" s="300"/>
      <c r="B48" s="303"/>
      <c r="C48" s="303"/>
      <c r="D48" s="303"/>
      <c r="E48" s="303"/>
      <c r="F48" s="303"/>
      <c r="G48" s="303"/>
      <c r="H48" s="303"/>
      <c r="I48" s="303"/>
      <c r="J48" s="404" t="str">
        <f>IF(M45=3,C32,IF(N45=3,G32,""))</f>
        <v>ParPi</v>
      </c>
      <c r="K48" s="405"/>
      <c r="L48" s="405"/>
      <c r="M48" s="405"/>
      <c r="N48" s="406"/>
      <c r="O48" s="306"/>
    </row>
    <row r="49" spans="1:15" ht="18">
      <c r="A49" s="365"/>
      <c r="B49" s="366"/>
      <c r="C49" s="366"/>
      <c r="D49" s="366"/>
      <c r="E49" s="366"/>
      <c r="F49" s="366"/>
      <c r="G49" s="366"/>
      <c r="H49" s="366"/>
      <c r="I49" s="366"/>
      <c r="J49" s="367"/>
      <c r="K49" s="367"/>
      <c r="L49" s="367"/>
      <c r="M49" s="367"/>
      <c r="N49" s="367"/>
      <c r="O49" s="368"/>
    </row>
    <row r="51" spans="1:15" ht="15.75">
      <c r="A51" s="293"/>
      <c r="B51" s="294"/>
      <c r="C51" s="295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7"/>
    </row>
    <row r="52" spans="1:15" ht="15.75">
      <c r="A52" s="300"/>
      <c r="B52" s="301"/>
      <c r="C52" s="302" t="s">
        <v>198</v>
      </c>
      <c r="D52" s="303"/>
      <c r="E52" s="303"/>
      <c r="F52" s="301"/>
      <c r="G52" s="304" t="s">
        <v>199</v>
      </c>
      <c r="H52" s="305"/>
      <c r="I52" s="411" t="s">
        <v>88</v>
      </c>
      <c r="J52" s="394"/>
      <c r="K52" s="394"/>
      <c r="L52" s="394"/>
      <c r="M52" s="394"/>
      <c r="N52" s="401"/>
      <c r="O52" s="306"/>
    </row>
    <row r="53" spans="1:15" ht="20.25">
      <c r="A53" s="300"/>
      <c r="B53" s="307"/>
      <c r="C53" s="308" t="s">
        <v>201</v>
      </c>
      <c r="D53" s="303"/>
      <c r="E53" s="303"/>
      <c r="F53" s="301"/>
      <c r="G53" s="304" t="s">
        <v>202</v>
      </c>
      <c r="H53" s="305"/>
      <c r="I53" s="411" t="s">
        <v>91</v>
      </c>
      <c r="J53" s="394"/>
      <c r="K53" s="394"/>
      <c r="L53" s="394"/>
      <c r="M53" s="394"/>
      <c r="N53" s="401"/>
      <c r="O53" s="306"/>
    </row>
    <row r="54" spans="1:15" ht="15">
      <c r="A54" s="300"/>
      <c r="B54" s="303"/>
      <c r="C54" s="310" t="s">
        <v>203</v>
      </c>
      <c r="D54" s="303"/>
      <c r="E54" s="303"/>
      <c r="F54" s="303"/>
      <c r="G54" s="304" t="s">
        <v>204</v>
      </c>
      <c r="H54" s="311"/>
      <c r="I54" s="411" t="s">
        <v>233</v>
      </c>
      <c r="J54" s="411"/>
      <c r="K54" s="411"/>
      <c r="L54" s="411"/>
      <c r="M54" s="411"/>
      <c r="N54" s="412"/>
      <c r="O54" s="306"/>
    </row>
    <row r="55" spans="1:15" ht="15.75">
      <c r="A55" s="300"/>
      <c r="B55" s="303"/>
      <c r="C55" s="303"/>
      <c r="D55" s="303"/>
      <c r="E55" s="303"/>
      <c r="F55" s="303"/>
      <c r="G55" s="304" t="s">
        <v>206</v>
      </c>
      <c r="H55" s="305"/>
      <c r="I55" s="413">
        <v>41405</v>
      </c>
      <c r="J55" s="414"/>
      <c r="K55" s="414"/>
      <c r="L55" s="312" t="s">
        <v>207</v>
      </c>
      <c r="M55" s="415">
        <v>0.5833333333333334</v>
      </c>
      <c r="N55" s="412"/>
      <c r="O55" s="306"/>
    </row>
    <row r="56" spans="1:15" ht="15">
      <c r="A56" s="300"/>
      <c r="B56" s="301"/>
      <c r="C56" s="313" t="s">
        <v>208</v>
      </c>
      <c r="D56" s="303"/>
      <c r="E56" s="303"/>
      <c r="F56" s="303"/>
      <c r="G56" s="313" t="s">
        <v>208</v>
      </c>
      <c r="H56" s="303"/>
      <c r="I56" s="303"/>
      <c r="J56" s="303"/>
      <c r="K56" s="303"/>
      <c r="L56" s="303"/>
      <c r="M56" s="303"/>
      <c r="N56" s="303"/>
      <c r="O56" s="314"/>
    </row>
    <row r="57" spans="1:15" ht="15.75">
      <c r="A57" s="306"/>
      <c r="B57" s="315" t="s">
        <v>209</v>
      </c>
      <c r="C57" s="407" t="s">
        <v>7</v>
      </c>
      <c r="D57" s="408"/>
      <c r="E57" s="316"/>
      <c r="F57" s="317" t="s">
        <v>210</v>
      </c>
      <c r="G57" s="407" t="s">
        <v>87</v>
      </c>
      <c r="H57" s="409"/>
      <c r="I57" s="409"/>
      <c r="J57" s="409"/>
      <c r="K57" s="409"/>
      <c r="L57" s="409"/>
      <c r="M57" s="409"/>
      <c r="N57" s="410"/>
      <c r="O57" s="306"/>
    </row>
    <row r="58" spans="1:15" ht="15">
      <c r="A58" s="306"/>
      <c r="B58" s="318" t="s">
        <v>127</v>
      </c>
      <c r="C58" s="399" t="s">
        <v>266</v>
      </c>
      <c r="D58" s="400"/>
      <c r="E58" s="319"/>
      <c r="F58" s="320" t="s">
        <v>211</v>
      </c>
      <c r="G58" s="399" t="s">
        <v>130</v>
      </c>
      <c r="H58" s="394"/>
      <c r="I58" s="394"/>
      <c r="J58" s="394"/>
      <c r="K58" s="394"/>
      <c r="L58" s="394"/>
      <c r="M58" s="394"/>
      <c r="N58" s="401"/>
      <c r="O58" s="306"/>
    </row>
    <row r="59" spans="1:15" ht="15">
      <c r="A59" s="306"/>
      <c r="B59" s="321" t="s">
        <v>128</v>
      </c>
      <c r="C59" s="399" t="s">
        <v>131</v>
      </c>
      <c r="D59" s="400"/>
      <c r="E59" s="319"/>
      <c r="F59" s="322" t="s">
        <v>212</v>
      </c>
      <c r="G59" s="399" t="s">
        <v>5</v>
      </c>
      <c r="H59" s="394"/>
      <c r="I59" s="394"/>
      <c r="J59" s="394"/>
      <c r="K59" s="394"/>
      <c r="L59" s="394"/>
      <c r="M59" s="394"/>
      <c r="N59" s="401"/>
      <c r="O59" s="306"/>
    </row>
    <row r="60" spans="1:15" ht="15">
      <c r="A60" s="300"/>
      <c r="B60" s="323" t="s">
        <v>213</v>
      </c>
      <c r="C60" s="324"/>
      <c r="D60" s="325"/>
      <c r="E60" s="326"/>
      <c r="F60" s="323" t="s">
        <v>213</v>
      </c>
      <c r="G60" s="327"/>
      <c r="H60" s="327"/>
      <c r="I60" s="327"/>
      <c r="J60" s="327"/>
      <c r="K60" s="327"/>
      <c r="L60" s="327"/>
      <c r="M60" s="327"/>
      <c r="N60" s="327"/>
      <c r="O60" s="314"/>
    </row>
    <row r="61" spans="1:15" ht="15">
      <c r="A61" s="306"/>
      <c r="B61" s="318"/>
      <c r="C61" s="399"/>
      <c r="D61" s="400"/>
      <c r="E61" s="319"/>
      <c r="F61" s="320"/>
      <c r="G61" s="399"/>
      <c r="H61" s="394"/>
      <c r="I61" s="394"/>
      <c r="J61" s="394"/>
      <c r="K61" s="394"/>
      <c r="L61" s="394"/>
      <c r="M61" s="394"/>
      <c r="N61" s="401"/>
      <c r="O61" s="306"/>
    </row>
    <row r="62" spans="1:15" ht="15">
      <c r="A62" s="306"/>
      <c r="B62" s="328"/>
      <c r="C62" s="399"/>
      <c r="D62" s="400"/>
      <c r="E62" s="319"/>
      <c r="F62" s="329"/>
      <c r="G62" s="399"/>
      <c r="H62" s="394"/>
      <c r="I62" s="394"/>
      <c r="J62" s="394"/>
      <c r="K62" s="394"/>
      <c r="L62" s="394"/>
      <c r="M62" s="394"/>
      <c r="N62" s="401"/>
      <c r="O62" s="306"/>
    </row>
    <row r="63" spans="1:15" ht="15.75">
      <c r="A63" s="300"/>
      <c r="B63" s="303"/>
      <c r="C63" s="303"/>
      <c r="D63" s="303"/>
      <c r="E63" s="303"/>
      <c r="F63" s="330" t="s">
        <v>214</v>
      </c>
      <c r="G63" s="313"/>
      <c r="H63" s="313"/>
      <c r="I63" s="313"/>
      <c r="J63" s="303"/>
      <c r="K63" s="303"/>
      <c r="L63" s="303"/>
      <c r="M63" s="331"/>
      <c r="N63" s="301"/>
      <c r="O63" s="314"/>
    </row>
    <row r="64" spans="1:15" ht="15">
      <c r="A64" s="300"/>
      <c r="B64" s="332" t="s">
        <v>215</v>
      </c>
      <c r="C64" s="303"/>
      <c r="D64" s="303"/>
      <c r="E64" s="303"/>
      <c r="F64" s="333" t="s">
        <v>216</v>
      </c>
      <c r="G64" s="333" t="s">
        <v>217</v>
      </c>
      <c r="H64" s="333" t="s">
        <v>218</v>
      </c>
      <c r="I64" s="333" t="s">
        <v>219</v>
      </c>
      <c r="J64" s="333" t="s">
        <v>220</v>
      </c>
      <c r="K64" s="402" t="s">
        <v>112</v>
      </c>
      <c r="L64" s="403"/>
      <c r="M64" s="334" t="s">
        <v>221</v>
      </c>
      <c r="N64" s="335" t="s">
        <v>98</v>
      </c>
      <c r="O64" s="306"/>
    </row>
    <row r="65" spans="1:15" ht="15">
      <c r="A65" s="306"/>
      <c r="B65" s="336" t="s">
        <v>222</v>
      </c>
      <c r="C65" s="337" t="str">
        <f>IF(C58&gt;"",C58&amp;" - "&amp;G58,"")</f>
        <v>Kaarina Saarnialho - Carolina Nykänen</v>
      </c>
      <c r="D65" s="338"/>
      <c r="E65" s="339"/>
      <c r="F65" s="340">
        <v>6</v>
      </c>
      <c r="G65" s="340">
        <v>3</v>
      </c>
      <c r="H65" s="340">
        <v>5</v>
      </c>
      <c r="I65" s="340"/>
      <c r="J65" s="340"/>
      <c r="K65" s="341">
        <f>IF(ISBLANK(F65),"",COUNTIF(F65:J65,"&gt;=0"))</f>
        <v>3</v>
      </c>
      <c r="L65" s="342">
        <f>IF(ISBLANK(F65),"",(IF(LEFT(F65,1)="-",1,0)+IF(LEFT(G65,1)="-",1,0)+IF(LEFT(H65,1)="-",1,0)+IF(LEFT(I65,1)="-",1,0)+IF(LEFT(J65,1)="-",1,0)))</f>
        <v>0</v>
      </c>
      <c r="M65" s="343">
        <f aca="true" t="shared" si="2" ref="M65:N69">IF(K65=3,1,"")</f>
        <v>1</v>
      </c>
      <c r="N65" s="344">
        <f t="shared" si="2"/>
      </c>
      <c r="O65" s="306"/>
    </row>
    <row r="66" spans="1:15" ht="15">
      <c r="A66" s="306"/>
      <c r="B66" s="336" t="s">
        <v>223</v>
      </c>
      <c r="C66" s="338" t="str">
        <f>IF(C59&gt;"",C59&amp;" - "&amp;G59,"")</f>
        <v>Annika Lundström - Lili Lampen</v>
      </c>
      <c r="D66" s="337"/>
      <c r="E66" s="339"/>
      <c r="F66" s="345">
        <v>3</v>
      </c>
      <c r="G66" s="340">
        <v>3</v>
      </c>
      <c r="H66" s="340">
        <v>1</v>
      </c>
      <c r="I66" s="340"/>
      <c r="J66" s="340"/>
      <c r="K66" s="341">
        <f>IF(ISBLANK(F66),"",COUNTIF(F66:J66,"&gt;=0"))</f>
        <v>3</v>
      </c>
      <c r="L66" s="342">
        <f>IF(ISBLANK(F66),"",(IF(LEFT(F66,1)="-",1,0)+IF(LEFT(G66,1)="-",1,0)+IF(LEFT(H66,1)="-",1,0)+IF(LEFT(I66,1)="-",1,0)+IF(LEFT(J66,1)="-",1,0)))</f>
        <v>0</v>
      </c>
      <c r="M66" s="343">
        <f t="shared" si="2"/>
        <v>1</v>
      </c>
      <c r="N66" s="344">
        <f t="shared" si="2"/>
      </c>
      <c r="O66" s="306"/>
    </row>
    <row r="67" spans="1:15" ht="15">
      <c r="A67" s="306"/>
      <c r="B67" s="346" t="s">
        <v>224</v>
      </c>
      <c r="C67" s="347">
        <f>IF(C61&gt;"",C61&amp;" / "&amp;C62,"")</f>
      </c>
      <c r="D67" s="348">
        <f>IF(G61&gt;"",G61&amp;" / "&amp;G62,"")</f>
      </c>
      <c r="E67" s="349"/>
      <c r="F67" s="350">
        <v>0</v>
      </c>
      <c r="G67" s="351">
        <v>5</v>
      </c>
      <c r="H67" s="352">
        <v>1</v>
      </c>
      <c r="I67" s="352"/>
      <c r="J67" s="352"/>
      <c r="K67" s="341">
        <f>IF(ISBLANK(F67),"",COUNTIF(F67:J67,"&gt;=0"))</f>
        <v>3</v>
      </c>
      <c r="L67" s="342">
        <f>IF(ISBLANK(F67),"",(IF(LEFT(F67,1)="-",1,0)+IF(LEFT(G67,1)="-",1,0)+IF(LEFT(H67,1)="-",1,0)+IF(LEFT(I67,1)="-",1,0)+IF(LEFT(J67,1)="-",1,0)))</f>
        <v>0</v>
      </c>
      <c r="M67" s="343">
        <f t="shared" si="2"/>
        <v>1</v>
      </c>
      <c r="N67" s="344">
        <f t="shared" si="2"/>
      </c>
      <c r="O67" s="306"/>
    </row>
    <row r="68" spans="1:15" ht="15">
      <c r="A68" s="306"/>
      <c r="B68" s="336" t="s">
        <v>225</v>
      </c>
      <c r="C68" s="338" t="str">
        <f>IF(C58&gt;"",C58&amp;" - "&amp;G59,"")</f>
        <v>Kaarina Saarnialho - Lili Lampen</v>
      </c>
      <c r="D68" s="337"/>
      <c r="E68" s="339"/>
      <c r="F68" s="353"/>
      <c r="G68" s="340"/>
      <c r="H68" s="340"/>
      <c r="I68" s="340"/>
      <c r="J68" s="354"/>
      <c r="K68" s="341">
        <f>IF(ISBLANK(F68),"",COUNTIF(F68:J68,"&gt;=0"))</f>
      </c>
      <c r="L68" s="342">
        <f>IF(ISBLANK(F68),"",(IF(LEFT(F68,1)="-",1,0)+IF(LEFT(G68,1)="-",1,0)+IF(LEFT(H68,1)="-",1,0)+IF(LEFT(I68,1)="-",1,0)+IF(LEFT(J68,1)="-",1,0)))</f>
      </c>
      <c r="M68" s="343">
        <f t="shared" si="2"/>
      </c>
      <c r="N68" s="344">
        <f t="shared" si="2"/>
      </c>
      <c r="O68" s="306"/>
    </row>
    <row r="69" spans="1:15" ht="15.75" thickBot="1">
      <c r="A69" s="306"/>
      <c r="B69" s="336" t="s">
        <v>226</v>
      </c>
      <c r="C69" s="338" t="str">
        <f>IF(C59&gt;"",C59&amp;" - "&amp;G58,"")</f>
        <v>Annika Lundström - Carolina Nykänen</v>
      </c>
      <c r="D69" s="337"/>
      <c r="E69" s="339"/>
      <c r="F69" s="354"/>
      <c r="G69" s="340"/>
      <c r="H69" s="354"/>
      <c r="I69" s="340"/>
      <c r="J69" s="340"/>
      <c r="K69" s="341">
        <f>IF(ISBLANK(F69),"",COUNTIF(F69:J69,"&gt;=0"))</f>
      </c>
      <c r="L69" s="355">
        <f>IF(ISBLANK(F69),"",(IF(LEFT(F69,1)="-",1,0)+IF(LEFT(G69,1)="-",1,0)+IF(LEFT(H69,1)="-",1,0)+IF(LEFT(I69,1)="-",1,0)+IF(LEFT(J69,1)="-",1,0)))</f>
      </c>
      <c r="M69" s="343">
        <f t="shared" si="2"/>
      </c>
      <c r="N69" s="344">
        <f t="shared" si="2"/>
      </c>
      <c r="O69" s="306"/>
    </row>
    <row r="70" spans="1:15" ht="16.5" thickBot="1">
      <c r="A70" s="300"/>
      <c r="B70" s="303"/>
      <c r="C70" s="303"/>
      <c r="D70" s="303"/>
      <c r="E70" s="303"/>
      <c r="F70" s="303"/>
      <c r="G70" s="303"/>
      <c r="H70" s="303"/>
      <c r="I70" s="356" t="s">
        <v>227</v>
      </c>
      <c r="J70" s="357"/>
      <c r="K70" s="358">
        <f>IF(ISBLANK(D65),"",SUM(K65:K69))</f>
      </c>
      <c r="L70" s="359">
        <f>IF(ISBLANK(E65),"",SUM(L65:L69))</f>
      </c>
      <c r="M70" s="360">
        <f>IF(ISBLANK(F65),"",SUM(M65:M69))</f>
        <v>3</v>
      </c>
      <c r="N70" s="361">
        <f>IF(ISBLANK(F65),"",SUM(N65:N69))</f>
        <v>0</v>
      </c>
      <c r="O70" s="306"/>
    </row>
    <row r="71" spans="1:15" ht="15">
      <c r="A71" s="300"/>
      <c r="B71" s="302" t="s">
        <v>228</v>
      </c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314"/>
    </row>
    <row r="72" spans="1:15" ht="15">
      <c r="A72" s="300"/>
      <c r="B72" s="362" t="s">
        <v>229</v>
      </c>
      <c r="C72" s="362"/>
      <c r="D72" s="362" t="s">
        <v>230</v>
      </c>
      <c r="E72" s="363"/>
      <c r="F72" s="362"/>
      <c r="G72" s="362" t="s">
        <v>231</v>
      </c>
      <c r="H72" s="363"/>
      <c r="I72" s="362"/>
      <c r="J72" s="364" t="s">
        <v>232</v>
      </c>
      <c r="K72" s="301"/>
      <c r="L72" s="303"/>
      <c r="M72" s="303"/>
      <c r="N72" s="303"/>
      <c r="O72" s="314"/>
    </row>
    <row r="73" spans="1:15" ht="18.75" thickBot="1">
      <c r="A73" s="300"/>
      <c r="B73" s="303"/>
      <c r="C73" s="303"/>
      <c r="D73" s="303"/>
      <c r="E73" s="303"/>
      <c r="F73" s="303"/>
      <c r="G73" s="303"/>
      <c r="H73" s="303"/>
      <c r="I73" s="303"/>
      <c r="J73" s="404" t="str">
        <f>IF(M70=3,C57,IF(N70=3,G57,""))</f>
        <v>MBF</v>
      </c>
      <c r="K73" s="405"/>
      <c r="L73" s="405"/>
      <c r="M73" s="405"/>
      <c r="N73" s="406"/>
      <c r="O73" s="306"/>
    </row>
    <row r="74" spans="1:15" ht="18">
      <c r="A74" s="365"/>
      <c r="B74" s="366"/>
      <c r="C74" s="366"/>
      <c r="D74" s="366"/>
      <c r="E74" s="366"/>
      <c r="F74" s="366"/>
      <c r="G74" s="366"/>
      <c r="H74" s="366"/>
      <c r="I74" s="366"/>
      <c r="J74" s="367"/>
      <c r="K74" s="367"/>
      <c r="L74" s="367"/>
      <c r="M74" s="367"/>
      <c r="N74" s="367"/>
      <c r="O74" s="368"/>
    </row>
  </sheetData>
  <mergeCells count="51">
    <mergeCell ref="C12:D12"/>
    <mergeCell ref="G12:N12"/>
    <mergeCell ref="K14:L14"/>
    <mergeCell ref="J23:N23"/>
    <mergeCell ref="C9:D9"/>
    <mergeCell ref="G9:N9"/>
    <mergeCell ref="C11:D11"/>
    <mergeCell ref="G11:N11"/>
    <mergeCell ref="C7:D7"/>
    <mergeCell ref="G7:N7"/>
    <mergeCell ref="C8:D8"/>
    <mergeCell ref="G8:N8"/>
    <mergeCell ref="I2:N2"/>
    <mergeCell ref="I3:N3"/>
    <mergeCell ref="I4:N4"/>
    <mergeCell ref="I5:K5"/>
    <mergeCell ref="M5:N5"/>
    <mergeCell ref="I27:N27"/>
    <mergeCell ref="I28:N28"/>
    <mergeCell ref="I29:N29"/>
    <mergeCell ref="I30:K30"/>
    <mergeCell ref="M30:N30"/>
    <mergeCell ref="C32:D32"/>
    <mergeCell ref="G32:N32"/>
    <mergeCell ref="C33:D33"/>
    <mergeCell ref="G33:N33"/>
    <mergeCell ref="C34:D34"/>
    <mergeCell ref="G34:N34"/>
    <mergeCell ref="C36:D36"/>
    <mergeCell ref="G36:N36"/>
    <mergeCell ref="C37:D37"/>
    <mergeCell ref="G37:N37"/>
    <mergeCell ref="K39:L39"/>
    <mergeCell ref="J48:N48"/>
    <mergeCell ref="I52:N52"/>
    <mergeCell ref="I53:N53"/>
    <mergeCell ref="I54:N54"/>
    <mergeCell ref="I55:K55"/>
    <mergeCell ref="M55:N55"/>
    <mergeCell ref="C57:D57"/>
    <mergeCell ref="G57:N57"/>
    <mergeCell ref="C58:D58"/>
    <mergeCell ref="G58:N58"/>
    <mergeCell ref="C59:D59"/>
    <mergeCell ref="G59:N59"/>
    <mergeCell ref="C61:D61"/>
    <mergeCell ref="G61:N61"/>
    <mergeCell ref="C62:D62"/>
    <mergeCell ref="G62:N62"/>
    <mergeCell ref="K64:L64"/>
    <mergeCell ref="J73:N7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3"/>
  <dimension ref="A1:AH110"/>
  <sheetViews>
    <sheetView tabSelected="1" workbookViewId="0" topLeftCell="A1">
      <selection activeCell="T98" sqref="T98"/>
    </sheetView>
  </sheetViews>
  <sheetFormatPr defaultColWidth="9.140625" defaultRowHeight="12.75"/>
  <cols>
    <col min="1" max="1" width="5.8515625" style="1" customWidth="1"/>
    <col min="2" max="2" width="27.57421875" style="1" customWidth="1"/>
    <col min="3" max="3" width="14.7109375" style="1" customWidth="1"/>
    <col min="4" max="14" width="3.8515625" style="1" customWidth="1"/>
    <col min="15" max="15" width="4.00390625" style="1" customWidth="1"/>
    <col min="16" max="16" width="3.8515625" style="1" customWidth="1"/>
    <col min="17" max="17" width="3.7109375" style="1" customWidth="1"/>
    <col min="18" max="19" width="3.57421875" style="1" customWidth="1"/>
    <col min="20" max="20" width="3.28125" style="1" customWidth="1"/>
    <col min="21" max="24" width="4.00390625" style="1" customWidth="1"/>
    <col min="25" max="33" width="3.57421875" style="1" customWidth="1"/>
    <col min="34" max="35" width="4.140625" style="1" customWidth="1"/>
    <col min="36" max="36" width="3.57421875" style="1" customWidth="1"/>
    <col min="37" max="37" width="5.57421875" style="1" customWidth="1"/>
    <col min="38" max="43" width="3.57421875" style="1" customWidth="1"/>
    <col min="44" max="44" width="6.421875" style="1" customWidth="1"/>
    <col min="45" max="45" width="9.00390625" style="1" customWidth="1"/>
    <col min="46" max="16384" width="9.140625" style="1" customWidth="1"/>
  </cols>
  <sheetData>
    <row r="1" spans="1:19" ht="16.5" thickTop="1">
      <c r="A1" s="50"/>
      <c r="B1" s="51" t="s">
        <v>88</v>
      </c>
      <c r="C1" s="52"/>
      <c r="D1" s="52"/>
      <c r="E1" s="52"/>
      <c r="F1" s="53"/>
      <c r="G1" s="52"/>
      <c r="H1" s="54" t="s">
        <v>89</v>
      </c>
      <c r="I1" s="55"/>
      <c r="J1" s="459" t="s">
        <v>90</v>
      </c>
      <c r="K1" s="460"/>
      <c r="L1" s="460"/>
      <c r="M1" s="461"/>
      <c r="N1" s="462" t="s">
        <v>92</v>
      </c>
      <c r="O1" s="463"/>
      <c r="P1" s="463"/>
      <c r="Q1" s="491" t="s">
        <v>127</v>
      </c>
      <c r="R1" s="492"/>
      <c r="S1" s="493"/>
    </row>
    <row r="2" spans="1:19" ht="16.5" thickBot="1">
      <c r="A2" s="56"/>
      <c r="B2" s="57" t="s">
        <v>91</v>
      </c>
      <c r="C2" s="58" t="s">
        <v>93</v>
      </c>
      <c r="D2" s="450"/>
      <c r="E2" s="451"/>
      <c r="F2" s="452"/>
      <c r="G2" s="453" t="s">
        <v>94</v>
      </c>
      <c r="H2" s="454"/>
      <c r="I2" s="454"/>
      <c r="J2" s="455">
        <v>41405</v>
      </c>
      <c r="K2" s="455"/>
      <c r="L2" s="455"/>
      <c r="M2" s="456"/>
      <c r="N2" s="59" t="s">
        <v>95</v>
      </c>
      <c r="O2" s="60"/>
      <c r="P2" s="60"/>
      <c r="Q2" s="441">
        <v>0.4166666666666667</v>
      </c>
      <c r="R2" s="442"/>
      <c r="S2" s="443"/>
    </row>
    <row r="3" spans="1:23" ht="15.75" thickTop="1">
      <c r="A3" s="61"/>
      <c r="B3" s="62" t="s">
        <v>96</v>
      </c>
      <c r="C3" s="63" t="s">
        <v>97</v>
      </c>
      <c r="D3" s="487" t="s">
        <v>65</v>
      </c>
      <c r="E3" s="488"/>
      <c r="F3" s="487" t="s">
        <v>66</v>
      </c>
      <c r="G3" s="488"/>
      <c r="H3" s="487" t="s">
        <v>67</v>
      </c>
      <c r="I3" s="488"/>
      <c r="J3" s="487" t="s">
        <v>69</v>
      </c>
      <c r="K3" s="488"/>
      <c r="L3" s="487"/>
      <c r="M3" s="488"/>
      <c r="N3" s="64" t="s">
        <v>98</v>
      </c>
      <c r="O3" s="65" t="s">
        <v>99</v>
      </c>
      <c r="P3" s="66" t="s">
        <v>100</v>
      </c>
      <c r="Q3" s="67"/>
      <c r="R3" s="489" t="s">
        <v>101</v>
      </c>
      <c r="S3" s="490"/>
      <c r="U3" s="68" t="s">
        <v>102</v>
      </c>
      <c r="V3" s="69"/>
      <c r="W3" s="70" t="s">
        <v>103</v>
      </c>
    </row>
    <row r="4" spans="1:23" ht="12.75">
      <c r="A4" s="71" t="s">
        <v>65</v>
      </c>
      <c r="B4" s="72" t="s">
        <v>11</v>
      </c>
      <c r="C4" s="73" t="s">
        <v>10</v>
      </c>
      <c r="D4" s="74"/>
      <c r="E4" s="75"/>
      <c r="F4" s="76">
        <f>+P14</f>
        <v>3</v>
      </c>
      <c r="G4" s="77">
        <f>+Q14</f>
        <v>0</v>
      </c>
      <c r="H4" s="76">
        <f>P10</f>
      </c>
      <c r="I4" s="77">
        <f>Q10</f>
      </c>
      <c r="J4" s="76">
        <f>P12</f>
      </c>
      <c r="K4" s="77">
        <f>Q12</f>
      </c>
      <c r="L4" s="76"/>
      <c r="M4" s="77"/>
      <c r="N4" s="78">
        <f>IF(SUM(D4:M4)=0,"",COUNTIF(E4:E7,"3"))</f>
        <v>1</v>
      </c>
      <c r="O4" s="79">
        <f>IF(SUM(E4:N4)=0,"",COUNTIF(D4:D7,"3"))</f>
        <v>0</v>
      </c>
      <c r="P4" s="80">
        <f>IF(SUM(D4:M4)=0,"",SUM(E4:E7))</f>
        <v>3</v>
      </c>
      <c r="Q4" s="81">
        <f>IF(SUM(D4:M4)=0,"",SUM(D4:D7))</f>
        <v>0</v>
      </c>
      <c r="R4" s="478">
        <v>1</v>
      </c>
      <c r="S4" s="479"/>
      <c r="U4" s="82">
        <f>+U10+U12+U14</f>
        <v>33</v>
      </c>
      <c r="V4" s="83">
        <f>+V10+V12+V14</f>
        <v>11</v>
      </c>
      <c r="W4" s="84">
        <f>+U4-V4</f>
        <v>22</v>
      </c>
    </row>
    <row r="5" spans="1:23" ht="12.75">
      <c r="A5" s="85" t="s">
        <v>66</v>
      </c>
      <c r="B5" s="72" t="s">
        <v>38</v>
      </c>
      <c r="C5" s="86" t="s">
        <v>39</v>
      </c>
      <c r="D5" s="87">
        <f>+Q14</f>
        <v>0</v>
      </c>
      <c r="E5" s="88">
        <f>+P14</f>
        <v>3</v>
      </c>
      <c r="F5" s="89"/>
      <c r="G5" s="90"/>
      <c r="H5" s="87">
        <f>P13</f>
      </c>
      <c r="I5" s="88">
        <f>Q13</f>
      </c>
      <c r="J5" s="87">
        <f>P11</f>
      </c>
      <c r="K5" s="88">
        <f>Q11</f>
      </c>
      <c r="L5" s="87"/>
      <c r="M5" s="88"/>
      <c r="N5" s="78">
        <f>IF(SUM(D5:M5)=0,"",COUNTIF(G4:G7,"3"))</f>
        <v>0</v>
      </c>
      <c r="O5" s="79">
        <f>IF(SUM(E5:N5)=0,"",COUNTIF(F4:F7,"3"))</f>
        <v>1</v>
      </c>
      <c r="P5" s="80">
        <f>IF(SUM(D5:M5)=0,"",SUM(G4:G7))</f>
        <v>0</v>
      </c>
      <c r="Q5" s="81">
        <f>IF(SUM(D5:M5)=0,"",SUM(F4:F7))</f>
        <v>3</v>
      </c>
      <c r="R5" s="478">
        <v>2</v>
      </c>
      <c r="S5" s="479"/>
      <c r="U5" s="82">
        <f>+U11+U13+V14</f>
        <v>11</v>
      </c>
      <c r="V5" s="83">
        <f>+V11+V13+U14</f>
        <v>33</v>
      </c>
      <c r="W5" s="84">
        <f>+U5-V5</f>
        <v>-22</v>
      </c>
    </row>
    <row r="6" spans="1:23" ht="12.75">
      <c r="A6" s="85" t="s">
        <v>67</v>
      </c>
      <c r="B6" s="370" t="s">
        <v>45</v>
      </c>
      <c r="C6" s="371" t="s">
        <v>31</v>
      </c>
      <c r="D6" s="87">
        <f>+Q10</f>
      </c>
      <c r="E6" s="88">
        <f>+P10</f>
      </c>
      <c r="F6" s="87">
        <f>Q13</f>
      </c>
      <c r="G6" s="88">
        <f>P13</f>
      </c>
      <c r="H6" s="89"/>
      <c r="I6" s="90"/>
      <c r="J6" s="87">
        <f>P15</f>
      </c>
      <c r="K6" s="88">
        <f>Q15</f>
      </c>
      <c r="L6" s="87"/>
      <c r="M6" s="88"/>
      <c r="N6" s="78">
        <f>IF(SUM(D6:M6)=0,"",COUNTIF(I4:I7,"3"))</f>
      </c>
      <c r="O6" s="79">
        <f>IF(SUM(E6:N6)=0,"",COUNTIF(H4:H7,"3"))</f>
      </c>
      <c r="P6" s="80">
        <f>IF(SUM(D6:M6)=0,"",SUM(I4:I7))</f>
      </c>
      <c r="Q6" s="81">
        <f>IF(SUM(D6:M6)=0,"",SUM(H4:H7))</f>
      </c>
      <c r="R6" s="478"/>
      <c r="S6" s="479"/>
      <c r="U6" s="82">
        <f>+V10+V13+U15</f>
        <v>0</v>
      </c>
      <c r="V6" s="83">
        <f>+U10+U13+V15</f>
        <v>0</v>
      </c>
      <c r="W6" s="84">
        <f>+U6-V6</f>
        <v>0</v>
      </c>
    </row>
    <row r="7" spans="1:23" ht="13.5" thickBot="1">
      <c r="A7" s="91" t="s">
        <v>69</v>
      </c>
      <c r="B7" s="372" t="s">
        <v>30</v>
      </c>
      <c r="C7" s="373" t="s">
        <v>42</v>
      </c>
      <c r="D7" s="94">
        <f>Q12</f>
      </c>
      <c r="E7" s="95">
        <f>P12</f>
      </c>
      <c r="F7" s="94">
        <f>Q11</f>
      </c>
      <c r="G7" s="95">
        <f>P11</f>
      </c>
      <c r="H7" s="94">
        <f>Q15</f>
      </c>
      <c r="I7" s="95">
        <f>P15</f>
      </c>
      <c r="J7" s="96"/>
      <c r="K7" s="97"/>
      <c r="L7" s="94"/>
      <c r="M7" s="95"/>
      <c r="N7" s="98">
        <f>IF(SUM(D7:M7)=0,"",COUNTIF(K4:K7,"3"))</f>
      </c>
      <c r="O7" s="99">
        <f>IF(SUM(E7:N7)=0,"",COUNTIF(J4:J7,"3"))</f>
      </c>
      <c r="P7" s="100">
        <f>IF(SUM(D7:M8)=0,"",SUM(K4:K7))</f>
      </c>
      <c r="Q7" s="101">
        <f>IF(SUM(D7:M7)=0,"",SUM(J4:J7))</f>
      </c>
      <c r="R7" s="480"/>
      <c r="S7" s="481"/>
      <c r="U7" s="82">
        <f>+V11+V12+V15</f>
        <v>0</v>
      </c>
      <c r="V7" s="83">
        <f>+U11+U12+U15</f>
        <v>0</v>
      </c>
      <c r="W7" s="84">
        <f>+U7-V7</f>
        <v>0</v>
      </c>
    </row>
    <row r="8" spans="1:24" ht="15.75" thickTop="1">
      <c r="A8" s="102"/>
      <c r="B8" s="103" t="s">
        <v>104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5"/>
      <c r="S8" s="106"/>
      <c r="U8" s="107"/>
      <c r="V8" s="108" t="s">
        <v>105</v>
      </c>
      <c r="W8" s="109">
        <f>SUM(W4:W7)</f>
        <v>0</v>
      </c>
      <c r="X8" s="108" t="str">
        <f>IF(W8=0,"OK","Virhe")</f>
        <v>OK</v>
      </c>
    </row>
    <row r="9" spans="1:23" ht="15.75" thickBot="1">
      <c r="A9" s="110"/>
      <c r="B9" s="111" t="s">
        <v>106</v>
      </c>
      <c r="C9" s="112"/>
      <c r="D9" s="112"/>
      <c r="E9" s="113"/>
      <c r="F9" s="482" t="s">
        <v>107</v>
      </c>
      <c r="G9" s="483"/>
      <c r="H9" s="484" t="s">
        <v>108</v>
      </c>
      <c r="I9" s="483"/>
      <c r="J9" s="484" t="s">
        <v>109</v>
      </c>
      <c r="K9" s="483"/>
      <c r="L9" s="484" t="s">
        <v>110</v>
      </c>
      <c r="M9" s="483"/>
      <c r="N9" s="484" t="s">
        <v>111</v>
      </c>
      <c r="O9" s="483"/>
      <c r="P9" s="485" t="s">
        <v>112</v>
      </c>
      <c r="Q9" s="486"/>
      <c r="S9" s="114"/>
      <c r="U9" s="115" t="s">
        <v>102</v>
      </c>
      <c r="V9" s="116"/>
      <c r="W9" s="70" t="s">
        <v>103</v>
      </c>
    </row>
    <row r="10" spans="1:34" ht="15.75">
      <c r="A10" s="117" t="s">
        <v>113</v>
      </c>
      <c r="B10" s="118" t="str">
        <f>IF(B4&gt;"",B4,"")</f>
        <v>Alex Naumi</v>
      </c>
      <c r="C10" s="119" t="str">
        <f>IF(B6&gt;"",B6,"")</f>
        <v>Maximus Moisseev</v>
      </c>
      <c r="D10" s="104"/>
      <c r="E10" s="120"/>
      <c r="F10" s="476"/>
      <c r="G10" s="477"/>
      <c r="H10" s="473"/>
      <c r="I10" s="474"/>
      <c r="J10" s="473"/>
      <c r="K10" s="474"/>
      <c r="L10" s="473"/>
      <c r="M10" s="474"/>
      <c r="N10" s="475"/>
      <c r="O10" s="474"/>
      <c r="P10" s="121">
        <f aca="true" t="shared" si="0" ref="P10:P15">IF(COUNT(F10:N10)=0,"",COUNTIF(F10:N10,"&gt;=0"))</f>
      </c>
      <c r="Q10" s="122">
        <f aca="true" t="shared" si="1" ref="Q10:Q15">IF(COUNT(F10:N10)=0,"",(IF(LEFT(F10,1)="-",1,0)+IF(LEFT(H10,1)="-",1,0)+IF(LEFT(J10,1)="-",1,0)+IF(LEFT(L10,1)="-",1,0)+IF(LEFT(N10,1)="-",1,0)))</f>
      </c>
      <c r="R10" s="123"/>
      <c r="S10" s="124"/>
      <c r="U10" s="125">
        <f aca="true" t="shared" si="2" ref="U10:V15">+Y10+AA10+AC10+AE10+AG10</f>
        <v>0</v>
      </c>
      <c r="V10" s="126">
        <f t="shared" si="2"/>
        <v>0</v>
      </c>
      <c r="W10" s="127">
        <f aca="true" t="shared" si="3" ref="W10:W15">+U10-V10</f>
        <v>0</v>
      </c>
      <c r="Y10" s="128">
        <f>IF(F10="",0,IF(LEFT(F10,1)="-",ABS(F10),(IF(F10&gt;9,F10+2,11))))</f>
        <v>0</v>
      </c>
      <c r="Z10" s="129">
        <f aca="true" t="shared" si="4" ref="Z10:Z15">IF(F10="",0,IF(LEFT(F10,1)="-",(IF(ABS(F10)&gt;9,(ABS(F10)+2),11)),F10))</f>
        <v>0</v>
      </c>
      <c r="AA10" s="128">
        <f>IF(H10="",0,IF(LEFT(H10,1)="-",ABS(H10),(IF(H10&gt;9,H10+2,11))))</f>
        <v>0</v>
      </c>
      <c r="AB10" s="129">
        <f aca="true" t="shared" si="5" ref="AB10:AB15">IF(H10="",0,IF(LEFT(H10,1)="-",(IF(ABS(H10)&gt;9,(ABS(H10)+2),11)),H10))</f>
        <v>0</v>
      </c>
      <c r="AC10" s="128">
        <f>IF(J10="",0,IF(LEFT(J10,1)="-",ABS(J10),(IF(J10&gt;9,J10+2,11))))</f>
        <v>0</v>
      </c>
      <c r="AD10" s="129">
        <f aca="true" t="shared" si="6" ref="AD10:AD15">IF(J10="",0,IF(LEFT(J10,1)="-",(IF(ABS(J10)&gt;9,(ABS(J10)+2),11)),J10))</f>
        <v>0</v>
      </c>
      <c r="AE10" s="128">
        <f>IF(L10="",0,IF(LEFT(L10,1)="-",ABS(L10),(IF(L10&gt;9,L10+2,11))))</f>
        <v>0</v>
      </c>
      <c r="AF10" s="129">
        <f aca="true" t="shared" si="7" ref="AF10:AF15">IF(L10="",0,IF(LEFT(L10,1)="-",(IF(ABS(L10)&gt;9,(ABS(L10)+2),11)),L10))</f>
        <v>0</v>
      </c>
      <c r="AG10" s="128">
        <f aca="true" t="shared" si="8" ref="AG10:AG15">IF(N10="",0,IF(LEFT(N10,1)="-",ABS(N10),(IF(N10&gt;9,N10+2,11))))</f>
        <v>0</v>
      </c>
      <c r="AH10" s="129">
        <f aca="true" t="shared" si="9" ref="AH10:AH15">IF(N10="",0,IF(LEFT(N10,1)="-",(IF(ABS(N10)&gt;9,(ABS(N10)+2),11)),N10))</f>
        <v>0</v>
      </c>
    </row>
    <row r="11" spans="1:34" ht="15.75">
      <c r="A11" s="117" t="s">
        <v>114</v>
      </c>
      <c r="B11" s="118" t="str">
        <f>IF(B5&gt;"",B5,"")</f>
        <v>Arttu Pihkala</v>
      </c>
      <c r="C11" s="130" t="str">
        <f>IF(B7&gt;"",B7,"")</f>
        <v>Viktor Cezar</v>
      </c>
      <c r="D11" s="131"/>
      <c r="E11" s="120"/>
      <c r="F11" s="466"/>
      <c r="G11" s="467"/>
      <c r="H11" s="466"/>
      <c r="I11" s="467"/>
      <c r="J11" s="466"/>
      <c r="K11" s="467"/>
      <c r="L11" s="466"/>
      <c r="M11" s="467"/>
      <c r="N11" s="466"/>
      <c r="O11" s="467"/>
      <c r="P11" s="121">
        <f t="shared" si="0"/>
      </c>
      <c r="Q11" s="122">
        <f t="shared" si="1"/>
      </c>
      <c r="R11" s="132"/>
      <c r="S11" s="133"/>
      <c r="U11" s="125">
        <f t="shared" si="2"/>
        <v>0</v>
      </c>
      <c r="V11" s="126">
        <f t="shared" si="2"/>
        <v>0</v>
      </c>
      <c r="W11" s="127">
        <f t="shared" si="3"/>
        <v>0</v>
      </c>
      <c r="Y11" s="134">
        <f>IF(F11="",0,IF(LEFT(F11,1)="-",ABS(F11),(IF(F11&gt;9,F11+2,11))))</f>
        <v>0</v>
      </c>
      <c r="Z11" s="135">
        <f t="shared" si="4"/>
        <v>0</v>
      </c>
      <c r="AA11" s="134">
        <f>IF(H11="",0,IF(LEFT(H11,1)="-",ABS(H11),(IF(H11&gt;9,H11+2,11))))</f>
        <v>0</v>
      </c>
      <c r="AB11" s="135">
        <f t="shared" si="5"/>
        <v>0</v>
      </c>
      <c r="AC11" s="134">
        <f>IF(J11="",0,IF(LEFT(J11,1)="-",ABS(J11),(IF(J11&gt;9,J11+2,11))))</f>
        <v>0</v>
      </c>
      <c r="AD11" s="135">
        <f t="shared" si="6"/>
        <v>0</v>
      </c>
      <c r="AE11" s="134">
        <f>IF(L11="",0,IF(LEFT(L11,1)="-",ABS(L11),(IF(L11&gt;9,L11+2,11))))</f>
        <v>0</v>
      </c>
      <c r="AF11" s="135">
        <f t="shared" si="7"/>
        <v>0</v>
      </c>
      <c r="AG11" s="134">
        <f t="shared" si="8"/>
        <v>0</v>
      </c>
      <c r="AH11" s="135">
        <f t="shared" si="9"/>
        <v>0</v>
      </c>
    </row>
    <row r="12" spans="1:34" ht="16.5" thickBot="1">
      <c r="A12" s="117" t="s">
        <v>115</v>
      </c>
      <c r="B12" s="136" t="str">
        <f>IF(B4&gt;"",B4,"")</f>
        <v>Alex Naumi</v>
      </c>
      <c r="C12" s="137" t="str">
        <f>IF(B7&gt;"",B7,"")</f>
        <v>Viktor Cezar</v>
      </c>
      <c r="D12" s="112"/>
      <c r="E12" s="113"/>
      <c r="F12" s="471"/>
      <c r="G12" s="472"/>
      <c r="H12" s="471"/>
      <c r="I12" s="472"/>
      <c r="J12" s="471"/>
      <c r="K12" s="472"/>
      <c r="L12" s="471"/>
      <c r="M12" s="472"/>
      <c r="N12" s="471"/>
      <c r="O12" s="472"/>
      <c r="P12" s="121">
        <f t="shared" si="0"/>
      </c>
      <c r="Q12" s="122">
        <f t="shared" si="1"/>
      </c>
      <c r="R12" s="132"/>
      <c r="S12" s="133"/>
      <c r="U12" s="125">
        <f t="shared" si="2"/>
        <v>0</v>
      </c>
      <c r="V12" s="126">
        <f t="shared" si="2"/>
        <v>0</v>
      </c>
      <c r="W12" s="127">
        <f t="shared" si="3"/>
        <v>0</v>
      </c>
      <c r="Y12" s="134">
        <f aca="true" t="shared" si="10" ref="Y12:AE15">IF(F12="",0,IF(LEFT(F12,1)="-",ABS(F12),(IF(F12&gt;9,F12+2,11))))</f>
        <v>0</v>
      </c>
      <c r="Z12" s="135">
        <f t="shared" si="4"/>
        <v>0</v>
      </c>
      <c r="AA12" s="134">
        <f t="shared" si="10"/>
        <v>0</v>
      </c>
      <c r="AB12" s="135">
        <f t="shared" si="5"/>
        <v>0</v>
      </c>
      <c r="AC12" s="134">
        <f t="shared" si="10"/>
        <v>0</v>
      </c>
      <c r="AD12" s="135">
        <f t="shared" si="6"/>
        <v>0</v>
      </c>
      <c r="AE12" s="134">
        <f t="shared" si="10"/>
        <v>0</v>
      </c>
      <c r="AF12" s="135">
        <f t="shared" si="7"/>
        <v>0</v>
      </c>
      <c r="AG12" s="134">
        <f t="shared" si="8"/>
        <v>0</v>
      </c>
      <c r="AH12" s="135">
        <f t="shared" si="9"/>
        <v>0</v>
      </c>
    </row>
    <row r="13" spans="1:34" ht="15.75">
      <c r="A13" s="117" t="s">
        <v>116</v>
      </c>
      <c r="B13" s="118" t="str">
        <f>IF(B5&gt;"",B5,"")</f>
        <v>Arttu Pihkala</v>
      </c>
      <c r="C13" s="130" t="str">
        <f>IF(B6&gt;"",B6,"")</f>
        <v>Maximus Moisseev</v>
      </c>
      <c r="D13" s="104"/>
      <c r="E13" s="120"/>
      <c r="F13" s="473"/>
      <c r="G13" s="474"/>
      <c r="H13" s="473"/>
      <c r="I13" s="474"/>
      <c r="J13" s="473"/>
      <c r="K13" s="474"/>
      <c r="L13" s="473"/>
      <c r="M13" s="474"/>
      <c r="N13" s="473"/>
      <c r="O13" s="474"/>
      <c r="P13" s="121">
        <f t="shared" si="0"/>
      </c>
      <c r="Q13" s="122">
        <f t="shared" si="1"/>
      </c>
      <c r="R13" s="132"/>
      <c r="S13" s="133"/>
      <c r="U13" s="125">
        <f t="shared" si="2"/>
        <v>0</v>
      </c>
      <c r="V13" s="126">
        <f t="shared" si="2"/>
        <v>0</v>
      </c>
      <c r="W13" s="127">
        <f t="shared" si="3"/>
        <v>0</v>
      </c>
      <c r="Y13" s="134">
        <f t="shared" si="10"/>
        <v>0</v>
      </c>
      <c r="Z13" s="135">
        <f t="shared" si="4"/>
        <v>0</v>
      </c>
      <c r="AA13" s="134">
        <f t="shared" si="10"/>
        <v>0</v>
      </c>
      <c r="AB13" s="135">
        <f t="shared" si="5"/>
        <v>0</v>
      </c>
      <c r="AC13" s="134">
        <f t="shared" si="10"/>
        <v>0</v>
      </c>
      <c r="AD13" s="135">
        <f t="shared" si="6"/>
        <v>0</v>
      </c>
      <c r="AE13" s="134">
        <f t="shared" si="10"/>
        <v>0</v>
      </c>
      <c r="AF13" s="135">
        <f t="shared" si="7"/>
        <v>0</v>
      </c>
      <c r="AG13" s="134">
        <f t="shared" si="8"/>
        <v>0</v>
      </c>
      <c r="AH13" s="135">
        <f t="shared" si="9"/>
        <v>0</v>
      </c>
    </row>
    <row r="14" spans="1:34" ht="15.75">
      <c r="A14" s="117" t="s">
        <v>117</v>
      </c>
      <c r="B14" s="118" t="str">
        <f>IF(B4&gt;"",B4,"")</f>
        <v>Alex Naumi</v>
      </c>
      <c r="C14" s="130" t="str">
        <f>IF(B5&gt;"",B5,"")</f>
        <v>Arttu Pihkala</v>
      </c>
      <c r="D14" s="131"/>
      <c r="E14" s="120"/>
      <c r="F14" s="466">
        <v>2</v>
      </c>
      <c r="G14" s="467"/>
      <c r="H14" s="466">
        <v>5</v>
      </c>
      <c r="I14" s="467"/>
      <c r="J14" s="470">
        <v>4</v>
      </c>
      <c r="K14" s="467"/>
      <c r="L14" s="466"/>
      <c r="M14" s="467"/>
      <c r="N14" s="466"/>
      <c r="O14" s="467"/>
      <c r="P14" s="121">
        <f t="shared" si="0"/>
        <v>3</v>
      </c>
      <c r="Q14" s="122">
        <f t="shared" si="1"/>
        <v>0</v>
      </c>
      <c r="R14" s="132"/>
      <c r="S14" s="133"/>
      <c r="U14" s="125">
        <f t="shared" si="2"/>
        <v>33</v>
      </c>
      <c r="V14" s="126">
        <f t="shared" si="2"/>
        <v>11</v>
      </c>
      <c r="W14" s="127">
        <f t="shared" si="3"/>
        <v>22</v>
      </c>
      <c r="Y14" s="134">
        <f t="shared" si="10"/>
        <v>11</v>
      </c>
      <c r="Z14" s="135">
        <f t="shared" si="4"/>
        <v>2</v>
      </c>
      <c r="AA14" s="134">
        <f t="shared" si="10"/>
        <v>11</v>
      </c>
      <c r="AB14" s="135">
        <f t="shared" si="5"/>
        <v>5</v>
      </c>
      <c r="AC14" s="134">
        <f t="shared" si="10"/>
        <v>11</v>
      </c>
      <c r="AD14" s="135">
        <f t="shared" si="6"/>
        <v>4</v>
      </c>
      <c r="AE14" s="134">
        <f t="shared" si="10"/>
        <v>0</v>
      </c>
      <c r="AF14" s="135">
        <f t="shared" si="7"/>
        <v>0</v>
      </c>
      <c r="AG14" s="134">
        <f t="shared" si="8"/>
        <v>0</v>
      </c>
      <c r="AH14" s="135">
        <f t="shared" si="9"/>
        <v>0</v>
      </c>
    </row>
    <row r="15" spans="1:34" ht="16.5" thickBot="1">
      <c r="A15" s="138" t="s">
        <v>118</v>
      </c>
      <c r="B15" s="139" t="str">
        <f>IF(B6&gt;"",B6,"")</f>
        <v>Maximus Moisseev</v>
      </c>
      <c r="C15" s="140" t="str">
        <f>IF(B7&gt;"",B7,"")</f>
        <v>Viktor Cezar</v>
      </c>
      <c r="D15" s="141"/>
      <c r="E15" s="142"/>
      <c r="F15" s="468"/>
      <c r="G15" s="469"/>
      <c r="H15" s="468"/>
      <c r="I15" s="469"/>
      <c r="J15" s="468"/>
      <c r="K15" s="469"/>
      <c r="L15" s="468"/>
      <c r="M15" s="469"/>
      <c r="N15" s="468"/>
      <c r="O15" s="469"/>
      <c r="P15" s="143">
        <f t="shared" si="0"/>
      </c>
      <c r="Q15" s="144">
        <f t="shared" si="1"/>
      </c>
      <c r="R15" s="145"/>
      <c r="S15" s="146"/>
      <c r="U15" s="125">
        <f t="shared" si="2"/>
        <v>0</v>
      </c>
      <c r="V15" s="126">
        <f t="shared" si="2"/>
        <v>0</v>
      </c>
      <c r="W15" s="127">
        <f t="shared" si="3"/>
        <v>0</v>
      </c>
      <c r="Y15" s="147">
        <f t="shared" si="10"/>
        <v>0</v>
      </c>
      <c r="Z15" s="148">
        <f t="shared" si="4"/>
        <v>0</v>
      </c>
      <c r="AA15" s="147">
        <f t="shared" si="10"/>
        <v>0</v>
      </c>
      <c r="AB15" s="148">
        <f t="shared" si="5"/>
        <v>0</v>
      </c>
      <c r="AC15" s="147">
        <f t="shared" si="10"/>
        <v>0</v>
      </c>
      <c r="AD15" s="148">
        <f t="shared" si="6"/>
        <v>0</v>
      </c>
      <c r="AE15" s="147">
        <f t="shared" si="10"/>
        <v>0</v>
      </c>
      <c r="AF15" s="148">
        <f t="shared" si="7"/>
        <v>0</v>
      </c>
      <c r="AG15" s="147">
        <f t="shared" si="8"/>
        <v>0</v>
      </c>
      <c r="AH15" s="148">
        <f t="shared" si="9"/>
        <v>0</v>
      </c>
    </row>
    <row r="16" ht="14.25" thickBot="1" thickTop="1"/>
    <row r="17" spans="1:19" ht="16.5" thickTop="1">
      <c r="A17" s="50"/>
      <c r="B17" s="51" t="s">
        <v>88</v>
      </c>
      <c r="C17" s="52"/>
      <c r="D17" s="52"/>
      <c r="E17" s="52"/>
      <c r="F17" s="53"/>
      <c r="G17" s="52"/>
      <c r="H17" s="54" t="s">
        <v>89</v>
      </c>
      <c r="I17" s="55"/>
      <c r="J17" s="459" t="s">
        <v>90</v>
      </c>
      <c r="K17" s="460"/>
      <c r="L17" s="460"/>
      <c r="M17" s="461"/>
      <c r="N17" s="462" t="s">
        <v>92</v>
      </c>
      <c r="O17" s="463"/>
      <c r="P17" s="463"/>
      <c r="Q17" s="491" t="s">
        <v>128</v>
      </c>
      <c r="R17" s="492"/>
      <c r="S17" s="493"/>
    </row>
    <row r="18" spans="1:19" ht="16.5" thickBot="1">
      <c r="A18" s="56"/>
      <c r="B18" s="57" t="s">
        <v>91</v>
      </c>
      <c r="C18" s="58" t="s">
        <v>93</v>
      </c>
      <c r="D18" s="450"/>
      <c r="E18" s="451"/>
      <c r="F18" s="452"/>
      <c r="G18" s="453" t="s">
        <v>94</v>
      </c>
      <c r="H18" s="454"/>
      <c r="I18" s="454"/>
      <c r="J18" s="455">
        <v>41405</v>
      </c>
      <c r="K18" s="455"/>
      <c r="L18" s="455"/>
      <c r="M18" s="456"/>
      <c r="N18" s="59" t="s">
        <v>95</v>
      </c>
      <c r="O18" s="60"/>
      <c r="P18" s="60"/>
      <c r="Q18" s="441">
        <v>0.4166666666666667</v>
      </c>
      <c r="R18" s="442"/>
      <c r="S18" s="443"/>
    </row>
    <row r="19" spans="1:23" ht="15.75" thickTop="1">
      <c r="A19" s="61"/>
      <c r="B19" s="62" t="s">
        <v>96</v>
      </c>
      <c r="C19" s="63" t="s">
        <v>97</v>
      </c>
      <c r="D19" s="487" t="s">
        <v>65</v>
      </c>
      <c r="E19" s="488"/>
      <c r="F19" s="487" t="s">
        <v>66</v>
      </c>
      <c r="G19" s="488"/>
      <c r="H19" s="487" t="s">
        <v>67</v>
      </c>
      <c r="I19" s="488"/>
      <c r="J19" s="487" t="s">
        <v>69</v>
      </c>
      <c r="K19" s="488"/>
      <c r="L19" s="487"/>
      <c r="M19" s="488"/>
      <c r="N19" s="64" t="s">
        <v>98</v>
      </c>
      <c r="O19" s="65" t="s">
        <v>99</v>
      </c>
      <c r="P19" s="66" t="s">
        <v>100</v>
      </c>
      <c r="Q19" s="67"/>
      <c r="R19" s="489" t="s">
        <v>101</v>
      </c>
      <c r="S19" s="490"/>
      <c r="U19" s="68" t="s">
        <v>102</v>
      </c>
      <c r="V19" s="69"/>
      <c r="W19" s="70" t="s">
        <v>103</v>
      </c>
    </row>
    <row r="20" spans="1:23" ht="12.75">
      <c r="A20" s="71" t="s">
        <v>65</v>
      </c>
      <c r="B20" s="72" t="s">
        <v>16</v>
      </c>
      <c r="C20" s="73" t="s">
        <v>7</v>
      </c>
      <c r="D20" s="74"/>
      <c r="E20" s="75"/>
      <c r="F20" s="76">
        <f>+P30</f>
        <v>3</v>
      </c>
      <c r="G20" s="77">
        <f>+Q30</f>
        <v>0</v>
      </c>
      <c r="H20" s="76">
        <f>P26</f>
      </c>
      <c r="I20" s="77">
        <f>Q26</f>
      </c>
      <c r="J20" s="76">
        <f>P28</f>
        <v>3</v>
      </c>
      <c r="K20" s="77">
        <f>Q28</f>
        <v>0</v>
      </c>
      <c r="L20" s="76"/>
      <c r="M20" s="77"/>
      <c r="N20" s="78">
        <f>IF(SUM(D20:M20)=0,"",COUNTIF(E20:E23,"3"))</f>
        <v>2</v>
      </c>
      <c r="O20" s="79">
        <f>IF(SUM(E20:N20)=0,"",COUNTIF(D20:D23,"3"))</f>
        <v>0</v>
      </c>
      <c r="P20" s="80">
        <f>IF(SUM(D20:M20)=0,"",SUM(E20:E23))</f>
        <v>6</v>
      </c>
      <c r="Q20" s="81">
        <f>IF(SUM(D20:M20)=0,"",SUM(D20:D23))</f>
        <v>0</v>
      </c>
      <c r="R20" s="478">
        <v>1</v>
      </c>
      <c r="S20" s="479"/>
      <c r="U20" s="82">
        <f>+U26+U28+U30</f>
        <v>66</v>
      </c>
      <c r="V20" s="83">
        <f>+V26+V28+V30</f>
        <v>29</v>
      </c>
      <c r="W20" s="84">
        <f>+U20-V20</f>
        <v>37</v>
      </c>
    </row>
    <row r="21" spans="1:23" ht="12.75">
      <c r="A21" s="85" t="s">
        <v>66</v>
      </c>
      <c r="B21" s="72" t="s">
        <v>24</v>
      </c>
      <c r="C21" s="86" t="s">
        <v>68</v>
      </c>
      <c r="D21" s="87">
        <f>+Q30</f>
        <v>0</v>
      </c>
      <c r="E21" s="88">
        <f>+P30</f>
        <v>3</v>
      </c>
      <c r="F21" s="89"/>
      <c r="G21" s="90"/>
      <c r="H21" s="87">
        <f>P29</f>
      </c>
      <c r="I21" s="88">
        <f>Q29</f>
      </c>
      <c r="J21" s="87">
        <f>P27</f>
        <v>3</v>
      </c>
      <c r="K21" s="88">
        <f>Q27</f>
        <v>0</v>
      </c>
      <c r="L21" s="87"/>
      <c r="M21" s="88"/>
      <c r="N21" s="78">
        <f>IF(SUM(D21:M21)=0,"",COUNTIF(G20:G23,"3"))</f>
        <v>1</v>
      </c>
      <c r="O21" s="79">
        <f>IF(SUM(E21:N21)=0,"",COUNTIF(F20:F23,"3"))</f>
        <v>1</v>
      </c>
      <c r="P21" s="80">
        <f>IF(SUM(D21:M21)=0,"",SUM(G20:G23))</f>
        <v>3</v>
      </c>
      <c r="Q21" s="81">
        <f>IF(SUM(D21:M21)=0,"",SUM(F20:F23))</f>
        <v>3</v>
      </c>
      <c r="R21" s="478">
        <v>2</v>
      </c>
      <c r="S21" s="479"/>
      <c r="U21" s="82">
        <f>+U27+U29+V30</f>
        <v>50</v>
      </c>
      <c r="V21" s="83">
        <f>+V27+V29+U30</f>
        <v>52</v>
      </c>
      <c r="W21" s="84">
        <f>+U21-V21</f>
        <v>-2</v>
      </c>
    </row>
    <row r="22" spans="1:23" ht="12.75">
      <c r="A22" s="85" t="s">
        <v>67</v>
      </c>
      <c r="B22" s="370" t="s">
        <v>43</v>
      </c>
      <c r="C22" s="371" t="s">
        <v>44</v>
      </c>
      <c r="D22" s="87">
        <f>+Q26</f>
      </c>
      <c r="E22" s="88"/>
      <c r="F22" s="87">
        <f>Q29</f>
      </c>
      <c r="G22" s="88">
        <f>P29</f>
      </c>
      <c r="H22" s="89"/>
      <c r="I22" s="90"/>
      <c r="J22" s="87">
        <f>P31</f>
      </c>
      <c r="K22" s="88">
        <f>Q31</f>
      </c>
      <c r="L22" s="87"/>
      <c r="M22" s="88"/>
      <c r="N22" s="78">
        <f>IF(SUM(D22:M22)=0,"",COUNTIF(I20:I23,"3"))</f>
      </c>
      <c r="O22" s="79">
        <f>IF(SUM(E22:N22)=0,"",COUNTIF(H20:H23,"3"))</f>
      </c>
      <c r="P22" s="80">
        <f>IF(SUM(D22:M22)=0,"",SUM(I20:I23))</f>
      </c>
      <c r="Q22" s="81">
        <f>IF(SUM(D22:M22)=0,"",SUM(H20:H23))</f>
      </c>
      <c r="R22" s="478"/>
      <c r="S22" s="479"/>
      <c r="U22" s="82">
        <f>+V26+V29+U31</f>
        <v>0</v>
      </c>
      <c r="V22" s="83">
        <f>+U26+U29+V31</f>
        <v>0</v>
      </c>
      <c r="W22" s="84">
        <f>+U22-V22</f>
        <v>0</v>
      </c>
    </row>
    <row r="23" spans="1:23" ht="13.5" thickBot="1">
      <c r="A23" s="91" t="s">
        <v>69</v>
      </c>
      <c r="B23" s="92" t="s">
        <v>25</v>
      </c>
      <c r="C23" s="93" t="s">
        <v>68</v>
      </c>
      <c r="D23" s="94">
        <f>Q28</f>
        <v>0</v>
      </c>
      <c r="E23" s="95">
        <f>P28</f>
        <v>3</v>
      </c>
      <c r="F23" s="94">
        <f>Q27</f>
        <v>0</v>
      </c>
      <c r="G23" s="95">
        <f>P27</f>
        <v>3</v>
      </c>
      <c r="H23" s="94">
        <f>Q31</f>
      </c>
      <c r="I23" s="95">
        <f>P31</f>
      </c>
      <c r="J23" s="96"/>
      <c r="K23" s="97"/>
      <c r="L23" s="94"/>
      <c r="M23" s="95"/>
      <c r="N23" s="98">
        <f>IF(SUM(D23:M23)=0,"",COUNTIF(K20:K23,"3"))</f>
        <v>0</v>
      </c>
      <c r="O23" s="99">
        <f>IF(SUM(E23:N23)=0,"",COUNTIF(J20:J23,"3"))</f>
        <v>2</v>
      </c>
      <c r="P23" s="100">
        <f>IF(SUM(D23:M24)=0,"",SUM(K20:K23))</f>
        <v>0</v>
      </c>
      <c r="Q23" s="101">
        <f>IF(SUM(D23:M23)=0,"",SUM(J20:J23))</f>
        <v>6</v>
      </c>
      <c r="R23" s="480">
        <v>3</v>
      </c>
      <c r="S23" s="481"/>
      <c r="U23" s="82">
        <f>+V27+V28+V31</f>
        <v>32</v>
      </c>
      <c r="V23" s="83">
        <f>+U27+U28+U31</f>
        <v>67</v>
      </c>
      <c r="W23" s="84">
        <f>+U23-V23</f>
        <v>-35</v>
      </c>
    </row>
    <row r="24" spans="1:24" ht="15.75" thickTop="1">
      <c r="A24" s="102"/>
      <c r="B24" s="103" t="s">
        <v>104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5"/>
      <c r="S24" s="106"/>
      <c r="U24" s="107"/>
      <c r="V24" s="108" t="s">
        <v>105</v>
      </c>
      <c r="W24" s="109">
        <f>SUM(W20:W23)</f>
        <v>0</v>
      </c>
      <c r="X24" s="108" t="str">
        <f>IF(W24=0,"OK","Virhe")</f>
        <v>OK</v>
      </c>
    </row>
    <row r="25" spans="1:23" ht="15.75" thickBot="1">
      <c r="A25" s="110"/>
      <c r="B25" s="111" t="s">
        <v>106</v>
      </c>
      <c r="C25" s="112"/>
      <c r="D25" s="112"/>
      <c r="E25" s="113"/>
      <c r="F25" s="482" t="s">
        <v>107</v>
      </c>
      <c r="G25" s="483"/>
      <c r="H25" s="484" t="s">
        <v>108</v>
      </c>
      <c r="I25" s="483"/>
      <c r="J25" s="484" t="s">
        <v>109</v>
      </c>
      <c r="K25" s="483"/>
      <c r="L25" s="484" t="s">
        <v>110</v>
      </c>
      <c r="M25" s="483"/>
      <c r="N25" s="484" t="s">
        <v>111</v>
      </c>
      <c r="O25" s="483"/>
      <c r="P25" s="485" t="s">
        <v>112</v>
      </c>
      <c r="Q25" s="486"/>
      <c r="S25" s="114"/>
      <c r="U25" s="115" t="s">
        <v>102</v>
      </c>
      <c r="V25" s="116"/>
      <c r="W25" s="70" t="s">
        <v>103</v>
      </c>
    </row>
    <row r="26" spans="1:34" ht="15.75">
      <c r="A26" s="117" t="s">
        <v>113</v>
      </c>
      <c r="B26" s="118" t="str">
        <f>IF(B20&gt;"",B20,"")</f>
        <v>Rolands Jansons</v>
      </c>
      <c r="C26" s="119" t="str">
        <f>IF(B22&gt;"",B22,"")</f>
        <v>Veeti Tikkanen</v>
      </c>
      <c r="D26" s="104"/>
      <c r="E26" s="120"/>
      <c r="F26" s="476"/>
      <c r="G26" s="477"/>
      <c r="H26" s="473"/>
      <c r="I26" s="474"/>
      <c r="J26" s="473"/>
      <c r="K26" s="474"/>
      <c r="L26" s="473"/>
      <c r="M26" s="474"/>
      <c r="N26" s="475"/>
      <c r="O26" s="474"/>
      <c r="P26" s="121">
        <f aca="true" t="shared" si="11" ref="P26:P31">IF(COUNT(F26:N26)=0,"",COUNTIF(F26:N26,"&gt;=0"))</f>
      </c>
      <c r="Q26" s="122">
        <f aca="true" t="shared" si="12" ref="Q26:Q31">IF(COUNT(F26:N26)=0,"",(IF(LEFT(F26,1)="-",1,0)+IF(LEFT(H26,1)="-",1,0)+IF(LEFT(J26,1)="-",1,0)+IF(LEFT(L26,1)="-",1,0)+IF(LEFT(N26,1)="-",1,0)))</f>
      </c>
      <c r="R26" s="123"/>
      <c r="S26" s="124"/>
      <c r="U26" s="125">
        <f aca="true" t="shared" si="13" ref="U26:V31">+Y26+AA26+AC26+AE26+AG26</f>
        <v>0</v>
      </c>
      <c r="V26" s="126">
        <f t="shared" si="13"/>
        <v>0</v>
      </c>
      <c r="W26" s="127">
        <f aca="true" t="shared" si="14" ref="W26:W31">+U26-V26</f>
        <v>0</v>
      </c>
      <c r="Y26" s="128">
        <f>IF(F26="",0,IF(LEFT(F26,1)="-",ABS(F26),(IF(F26&gt;9,F26+2,11))))</f>
        <v>0</v>
      </c>
      <c r="Z26" s="129">
        <f aca="true" t="shared" si="15" ref="Z26:Z31">IF(F26="",0,IF(LEFT(F26,1)="-",(IF(ABS(F26)&gt;9,(ABS(F26)+2),11)),F26))</f>
        <v>0</v>
      </c>
      <c r="AA26" s="128">
        <f>IF(H26="",0,IF(LEFT(H26,1)="-",ABS(H26),(IF(H26&gt;9,H26+2,11))))</f>
        <v>0</v>
      </c>
      <c r="AB26" s="129">
        <f aca="true" t="shared" si="16" ref="AB26:AB31">IF(H26="",0,IF(LEFT(H26,1)="-",(IF(ABS(H26)&gt;9,(ABS(H26)+2),11)),H26))</f>
        <v>0</v>
      </c>
      <c r="AC26" s="128">
        <f>IF(J26="",0,IF(LEFT(J26,1)="-",ABS(J26),(IF(J26&gt;9,J26+2,11))))</f>
        <v>0</v>
      </c>
      <c r="AD26" s="129">
        <f aca="true" t="shared" si="17" ref="AD26:AD31">IF(J26="",0,IF(LEFT(J26,1)="-",(IF(ABS(J26)&gt;9,(ABS(J26)+2),11)),J26))</f>
        <v>0</v>
      </c>
      <c r="AE26" s="128">
        <f>IF(L26="",0,IF(LEFT(L26,1)="-",ABS(L26),(IF(L26&gt;9,L26+2,11))))</f>
        <v>0</v>
      </c>
      <c r="AF26" s="129">
        <f aca="true" t="shared" si="18" ref="AF26:AF31">IF(L26="",0,IF(LEFT(L26,1)="-",(IF(ABS(L26)&gt;9,(ABS(L26)+2),11)),L26))</f>
        <v>0</v>
      </c>
      <c r="AG26" s="128">
        <f aca="true" t="shared" si="19" ref="AG26:AG31">IF(N26="",0,IF(LEFT(N26,1)="-",ABS(N26),(IF(N26&gt;9,N26+2,11))))</f>
        <v>0</v>
      </c>
      <c r="AH26" s="129">
        <f aca="true" t="shared" si="20" ref="AH26:AH31">IF(N26="",0,IF(LEFT(N26,1)="-",(IF(ABS(N26)&gt;9,(ABS(N26)+2),11)),N26))</f>
        <v>0</v>
      </c>
    </row>
    <row r="27" spans="1:34" ht="15.75">
      <c r="A27" s="117" t="s">
        <v>114</v>
      </c>
      <c r="B27" s="118" t="str">
        <f>IF(B21&gt;"",B21,"")</f>
        <v>Juuso Iso-Jarvenpaa</v>
      </c>
      <c r="C27" s="130" t="str">
        <f>IF(B23&gt;"",B23,"")</f>
        <v>Malik Abudu</v>
      </c>
      <c r="D27" s="131"/>
      <c r="E27" s="120"/>
      <c r="F27" s="466">
        <v>5</v>
      </c>
      <c r="G27" s="467"/>
      <c r="H27" s="466">
        <v>10</v>
      </c>
      <c r="I27" s="467"/>
      <c r="J27" s="466">
        <v>4</v>
      </c>
      <c r="K27" s="467"/>
      <c r="L27" s="466"/>
      <c r="M27" s="467"/>
      <c r="N27" s="466"/>
      <c r="O27" s="467"/>
      <c r="P27" s="121">
        <f t="shared" si="11"/>
        <v>3</v>
      </c>
      <c r="Q27" s="122">
        <f t="shared" si="12"/>
        <v>0</v>
      </c>
      <c r="R27" s="132"/>
      <c r="S27" s="133"/>
      <c r="U27" s="125">
        <f t="shared" si="13"/>
        <v>34</v>
      </c>
      <c r="V27" s="126">
        <f t="shared" si="13"/>
        <v>19</v>
      </c>
      <c r="W27" s="127">
        <f t="shared" si="14"/>
        <v>15</v>
      </c>
      <c r="Y27" s="134">
        <f>IF(F27="",0,IF(LEFT(F27,1)="-",ABS(F27),(IF(F27&gt;9,F27+2,11))))</f>
        <v>11</v>
      </c>
      <c r="Z27" s="135">
        <f t="shared" si="15"/>
        <v>5</v>
      </c>
      <c r="AA27" s="134">
        <f>IF(H27="",0,IF(LEFT(H27,1)="-",ABS(H27),(IF(H27&gt;9,H27+2,11))))</f>
        <v>12</v>
      </c>
      <c r="AB27" s="135">
        <f t="shared" si="16"/>
        <v>10</v>
      </c>
      <c r="AC27" s="134">
        <f>IF(J27="",0,IF(LEFT(J27,1)="-",ABS(J27),(IF(J27&gt;9,J27+2,11))))</f>
        <v>11</v>
      </c>
      <c r="AD27" s="135">
        <f t="shared" si="17"/>
        <v>4</v>
      </c>
      <c r="AE27" s="134">
        <f>IF(L27="",0,IF(LEFT(L27,1)="-",ABS(L27),(IF(L27&gt;9,L27+2,11))))</f>
        <v>0</v>
      </c>
      <c r="AF27" s="135">
        <f t="shared" si="18"/>
        <v>0</v>
      </c>
      <c r="AG27" s="134">
        <f t="shared" si="19"/>
        <v>0</v>
      </c>
      <c r="AH27" s="135">
        <f t="shared" si="20"/>
        <v>0</v>
      </c>
    </row>
    <row r="28" spans="1:34" ht="16.5" thickBot="1">
      <c r="A28" s="117" t="s">
        <v>115</v>
      </c>
      <c r="B28" s="136" t="str">
        <f>IF(B20&gt;"",B20,"")</f>
        <v>Rolands Jansons</v>
      </c>
      <c r="C28" s="137" t="str">
        <f>IF(B23&gt;"",B23,"")</f>
        <v>Malik Abudu</v>
      </c>
      <c r="D28" s="112"/>
      <c r="E28" s="113"/>
      <c r="F28" s="471">
        <v>6</v>
      </c>
      <c r="G28" s="472"/>
      <c r="H28" s="471">
        <v>4</v>
      </c>
      <c r="I28" s="472"/>
      <c r="J28" s="471">
        <v>3</v>
      </c>
      <c r="K28" s="472"/>
      <c r="L28" s="471"/>
      <c r="M28" s="472"/>
      <c r="N28" s="471"/>
      <c r="O28" s="472"/>
      <c r="P28" s="121">
        <f t="shared" si="11"/>
        <v>3</v>
      </c>
      <c r="Q28" s="122">
        <f t="shared" si="12"/>
        <v>0</v>
      </c>
      <c r="R28" s="132"/>
      <c r="S28" s="133"/>
      <c r="U28" s="125">
        <f t="shared" si="13"/>
        <v>33</v>
      </c>
      <c r="V28" s="126">
        <f t="shared" si="13"/>
        <v>13</v>
      </c>
      <c r="W28" s="127">
        <f t="shared" si="14"/>
        <v>20</v>
      </c>
      <c r="Y28" s="134">
        <f aca="true" t="shared" si="21" ref="Y28:AE31">IF(F28="",0,IF(LEFT(F28,1)="-",ABS(F28),(IF(F28&gt;9,F28+2,11))))</f>
        <v>11</v>
      </c>
      <c r="Z28" s="135">
        <f t="shared" si="15"/>
        <v>6</v>
      </c>
      <c r="AA28" s="134">
        <f t="shared" si="21"/>
        <v>11</v>
      </c>
      <c r="AB28" s="135">
        <f t="shared" si="16"/>
        <v>4</v>
      </c>
      <c r="AC28" s="134">
        <f t="shared" si="21"/>
        <v>11</v>
      </c>
      <c r="AD28" s="135">
        <f t="shared" si="17"/>
        <v>3</v>
      </c>
      <c r="AE28" s="134">
        <f t="shared" si="21"/>
        <v>0</v>
      </c>
      <c r="AF28" s="135">
        <f t="shared" si="18"/>
        <v>0</v>
      </c>
      <c r="AG28" s="134">
        <f t="shared" si="19"/>
        <v>0</v>
      </c>
      <c r="AH28" s="135">
        <f t="shared" si="20"/>
        <v>0</v>
      </c>
    </row>
    <row r="29" spans="1:34" ht="15.75">
      <c r="A29" s="117" t="s">
        <v>116</v>
      </c>
      <c r="B29" s="118" t="str">
        <f>IF(B21&gt;"",B21,"")</f>
        <v>Juuso Iso-Jarvenpaa</v>
      </c>
      <c r="C29" s="130" t="str">
        <f>IF(B22&gt;"",B22,"")</f>
        <v>Veeti Tikkanen</v>
      </c>
      <c r="D29" s="104"/>
      <c r="E29" s="120"/>
      <c r="F29" s="473"/>
      <c r="G29" s="474"/>
      <c r="H29" s="473"/>
      <c r="I29" s="474"/>
      <c r="J29" s="473"/>
      <c r="K29" s="474"/>
      <c r="L29" s="473"/>
      <c r="M29" s="474"/>
      <c r="N29" s="473"/>
      <c r="O29" s="474"/>
      <c r="P29" s="121">
        <f t="shared" si="11"/>
      </c>
      <c r="Q29" s="122">
        <f t="shared" si="12"/>
      </c>
      <c r="R29" s="132"/>
      <c r="S29" s="133"/>
      <c r="U29" s="125">
        <f t="shared" si="13"/>
        <v>0</v>
      </c>
      <c r="V29" s="126">
        <f t="shared" si="13"/>
        <v>0</v>
      </c>
      <c r="W29" s="127">
        <f t="shared" si="14"/>
        <v>0</v>
      </c>
      <c r="Y29" s="134">
        <f t="shared" si="21"/>
        <v>0</v>
      </c>
      <c r="Z29" s="135">
        <f t="shared" si="15"/>
        <v>0</v>
      </c>
      <c r="AA29" s="134">
        <f t="shared" si="21"/>
        <v>0</v>
      </c>
      <c r="AB29" s="135">
        <f t="shared" si="16"/>
        <v>0</v>
      </c>
      <c r="AC29" s="134">
        <f t="shared" si="21"/>
        <v>0</v>
      </c>
      <c r="AD29" s="135">
        <f t="shared" si="17"/>
        <v>0</v>
      </c>
      <c r="AE29" s="134">
        <f t="shared" si="21"/>
        <v>0</v>
      </c>
      <c r="AF29" s="135">
        <f t="shared" si="18"/>
        <v>0</v>
      </c>
      <c r="AG29" s="134">
        <f t="shared" si="19"/>
        <v>0</v>
      </c>
      <c r="AH29" s="135">
        <f t="shared" si="20"/>
        <v>0</v>
      </c>
    </row>
    <row r="30" spans="1:34" ht="15.75">
      <c r="A30" s="117" t="s">
        <v>117</v>
      </c>
      <c r="B30" s="118" t="str">
        <f>IF(B20&gt;"",B20,"")</f>
        <v>Rolands Jansons</v>
      </c>
      <c r="C30" s="130" t="str">
        <f>IF(B21&gt;"",B21,"")</f>
        <v>Juuso Iso-Jarvenpaa</v>
      </c>
      <c r="D30" s="131"/>
      <c r="E30" s="120"/>
      <c r="F30" s="466">
        <v>8</v>
      </c>
      <c r="G30" s="467"/>
      <c r="H30" s="466">
        <v>6</v>
      </c>
      <c r="I30" s="467"/>
      <c r="J30" s="470">
        <v>2</v>
      </c>
      <c r="K30" s="467"/>
      <c r="L30" s="466"/>
      <c r="M30" s="467"/>
      <c r="N30" s="466"/>
      <c r="O30" s="467"/>
      <c r="P30" s="121">
        <f t="shared" si="11"/>
        <v>3</v>
      </c>
      <c r="Q30" s="122">
        <f t="shared" si="12"/>
        <v>0</v>
      </c>
      <c r="R30" s="132"/>
      <c r="S30" s="133"/>
      <c r="U30" s="125">
        <f t="shared" si="13"/>
        <v>33</v>
      </c>
      <c r="V30" s="126">
        <f t="shared" si="13"/>
        <v>16</v>
      </c>
      <c r="W30" s="127">
        <f t="shared" si="14"/>
        <v>17</v>
      </c>
      <c r="Y30" s="134">
        <f t="shared" si="21"/>
        <v>11</v>
      </c>
      <c r="Z30" s="135">
        <f t="shared" si="15"/>
        <v>8</v>
      </c>
      <c r="AA30" s="134">
        <f t="shared" si="21"/>
        <v>11</v>
      </c>
      <c r="AB30" s="135">
        <f t="shared" si="16"/>
        <v>6</v>
      </c>
      <c r="AC30" s="134">
        <f t="shared" si="21"/>
        <v>11</v>
      </c>
      <c r="AD30" s="135">
        <f t="shared" si="17"/>
        <v>2</v>
      </c>
      <c r="AE30" s="134">
        <f t="shared" si="21"/>
        <v>0</v>
      </c>
      <c r="AF30" s="135">
        <f t="shared" si="18"/>
        <v>0</v>
      </c>
      <c r="AG30" s="134">
        <f t="shared" si="19"/>
        <v>0</v>
      </c>
      <c r="AH30" s="135">
        <f t="shared" si="20"/>
        <v>0</v>
      </c>
    </row>
    <row r="31" spans="1:34" ht="16.5" thickBot="1">
      <c r="A31" s="138" t="s">
        <v>118</v>
      </c>
      <c r="B31" s="139" t="str">
        <f>IF(B22&gt;"",B22,"")</f>
        <v>Veeti Tikkanen</v>
      </c>
      <c r="C31" s="140" t="str">
        <f>IF(B23&gt;"",B23,"")</f>
        <v>Malik Abudu</v>
      </c>
      <c r="D31" s="141"/>
      <c r="E31" s="142"/>
      <c r="F31" s="468"/>
      <c r="G31" s="469"/>
      <c r="H31" s="468"/>
      <c r="I31" s="469"/>
      <c r="J31" s="468"/>
      <c r="K31" s="469"/>
      <c r="L31" s="468"/>
      <c r="M31" s="469"/>
      <c r="N31" s="468"/>
      <c r="O31" s="469"/>
      <c r="P31" s="143">
        <f t="shared" si="11"/>
      </c>
      <c r="Q31" s="144">
        <f t="shared" si="12"/>
      </c>
      <c r="R31" s="145"/>
      <c r="S31" s="146"/>
      <c r="U31" s="125">
        <f t="shared" si="13"/>
        <v>0</v>
      </c>
      <c r="V31" s="126">
        <f t="shared" si="13"/>
        <v>0</v>
      </c>
      <c r="W31" s="127">
        <f t="shared" si="14"/>
        <v>0</v>
      </c>
      <c r="Y31" s="147">
        <f t="shared" si="21"/>
        <v>0</v>
      </c>
      <c r="Z31" s="148">
        <f t="shared" si="15"/>
        <v>0</v>
      </c>
      <c r="AA31" s="147">
        <f t="shared" si="21"/>
        <v>0</v>
      </c>
      <c r="AB31" s="148">
        <f t="shared" si="16"/>
        <v>0</v>
      </c>
      <c r="AC31" s="147">
        <f t="shared" si="21"/>
        <v>0</v>
      </c>
      <c r="AD31" s="148">
        <f t="shared" si="17"/>
        <v>0</v>
      </c>
      <c r="AE31" s="147">
        <f t="shared" si="21"/>
        <v>0</v>
      </c>
      <c r="AF31" s="148">
        <f t="shared" si="18"/>
        <v>0</v>
      </c>
      <c r="AG31" s="147">
        <f t="shared" si="19"/>
        <v>0</v>
      </c>
      <c r="AH31" s="148">
        <f t="shared" si="20"/>
        <v>0</v>
      </c>
    </row>
    <row r="32" ht="14.25" thickBot="1" thickTop="1"/>
    <row r="33" spans="1:19" ht="16.5" thickTop="1">
      <c r="A33" s="50"/>
      <c r="B33" s="51" t="s">
        <v>88</v>
      </c>
      <c r="C33" s="52"/>
      <c r="D33" s="52"/>
      <c r="E33" s="52"/>
      <c r="F33" s="53"/>
      <c r="G33" s="52"/>
      <c r="H33" s="54" t="s">
        <v>89</v>
      </c>
      <c r="I33" s="55"/>
      <c r="J33" s="459" t="s">
        <v>90</v>
      </c>
      <c r="K33" s="460"/>
      <c r="L33" s="460"/>
      <c r="M33" s="461"/>
      <c r="N33" s="462" t="s">
        <v>92</v>
      </c>
      <c r="O33" s="463"/>
      <c r="P33" s="463"/>
      <c r="Q33" s="491" t="s">
        <v>132</v>
      </c>
      <c r="R33" s="492"/>
      <c r="S33" s="493"/>
    </row>
    <row r="34" spans="1:19" ht="16.5" thickBot="1">
      <c r="A34" s="56"/>
      <c r="B34" s="57" t="s">
        <v>91</v>
      </c>
      <c r="C34" s="58" t="s">
        <v>93</v>
      </c>
      <c r="D34" s="450"/>
      <c r="E34" s="451"/>
      <c r="F34" s="452"/>
      <c r="G34" s="453" t="s">
        <v>94</v>
      </c>
      <c r="H34" s="454"/>
      <c r="I34" s="454"/>
      <c r="J34" s="455">
        <v>41405</v>
      </c>
      <c r="K34" s="455"/>
      <c r="L34" s="455"/>
      <c r="M34" s="456"/>
      <c r="N34" s="59" t="s">
        <v>95</v>
      </c>
      <c r="O34" s="60"/>
      <c r="P34" s="60"/>
      <c r="Q34" s="441">
        <v>0.4166666666666667</v>
      </c>
      <c r="R34" s="442"/>
      <c r="S34" s="443"/>
    </row>
    <row r="35" spans="1:23" ht="15.75" thickTop="1">
      <c r="A35" s="61"/>
      <c r="B35" s="62" t="s">
        <v>96</v>
      </c>
      <c r="C35" s="63" t="s">
        <v>97</v>
      </c>
      <c r="D35" s="487" t="s">
        <v>65</v>
      </c>
      <c r="E35" s="488"/>
      <c r="F35" s="487" t="s">
        <v>66</v>
      </c>
      <c r="G35" s="488"/>
      <c r="H35" s="487" t="s">
        <v>67</v>
      </c>
      <c r="I35" s="488"/>
      <c r="J35" s="487" t="s">
        <v>69</v>
      </c>
      <c r="K35" s="488"/>
      <c r="L35" s="487"/>
      <c r="M35" s="488"/>
      <c r="N35" s="64" t="s">
        <v>98</v>
      </c>
      <c r="O35" s="65" t="s">
        <v>99</v>
      </c>
      <c r="P35" s="66" t="s">
        <v>100</v>
      </c>
      <c r="Q35" s="67"/>
      <c r="R35" s="489" t="s">
        <v>101</v>
      </c>
      <c r="S35" s="490"/>
      <c r="U35" s="68" t="s">
        <v>102</v>
      </c>
      <c r="V35" s="69"/>
      <c r="W35" s="70" t="s">
        <v>103</v>
      </c>
    </row>
    <row r="36" spans="1:23" ht="12.75">
      <c r="A36" s="71" t="s">
        <v>65</v>
      </c>
      <c r="B36" s="72" t="s">
        <v>12</v>
      </c>
      <c r="C36" s="73" t="s">
        <v>10</v>
      </c>
      <c r="D36" s="74"/>
      <c r="E36" s="75"/>
      <c r="F36" s="76">
        <f>+P46</f>
        <v>2</v>
      </c>
      <c r="G36" s="77">
        <f>+Q46</f>
        <v>3</v>
      </c>
      <c r="H36" s="76">
        <f>P42</f>
        <v>3</v>
      </c>
      <c r="I36" s="77">
        <f>Q42</f>
        <v>0</v>
      </c>
      <c r="J36" s="76">
        <f>P44</f>
        <v>3</v>
      </c>
      <c r="K36" s="77">
        <f>Q44</f>
        <v>0</v>
      </c>
      <c r="L36" s="76"/>
      <c r="M36" s="77"/>
      <c r="N36" s="78">
        <f>IF(SUM(D36:M36)=0,"",COUNTIF(E36:E39,"3"))</f>
        <v>2</v>
      </c>
      <c r="O36" s="79">
        <f>IF(SUM(E36:N36)=0,"",COUNTIF(D36:D39,"3"))</f>
        <v>1</v>
      </c>
      <c r="P36" s="80">
        <f>IF(SUM(D36:M36)=0,"",SUM(E36:E39))</f>
        <v>8</v>
      </c>
      <c r="Q36" s="81">
        <f>IF(SUM(D36:M36)=0,"",SUM(D36:D39))</f>
        <v>3</v>
      </c>
      <c r="R36" s="478">
        <v>2</v>
      </c>
      <c r="S36" s="479"/>
      <c r="U36" s="82">
        <f>+U42+U44+U46</f>
        <v>114</v>
      </c>
      <c r="V36" s="83">
        <f>+V42+V44+V46</f>
        <v>75</v>
      </c>
      <c r="W36" s="84">
        <f>+U36-V36</f>
        <v>39</v>
      </c>
    </row>
    <row r="37" spans="1:23" ht="12.75">
      <c r="A37" s="85" t="s">
        <v>66</v>
      </c>
      <c r="B37" s="72" t="s">
        <v>15</v>
      </c>
      <c r="C37" s="86" t="s">
        <v>36</v>
      </c>
      <c r="D37" s="87">
        <f>+Q46</f>
        <v>3</v>
      </c>
      <c r="E37" s="88">
        <f>+P46</f>
        <v>2</v>
      </c>
      <c r="F37" s="89"/>
      <c r="G37" s="90"/>
      <c r="H37" s="87">
        <f>P45</f>
        <v>3</v>
      </c>
      <c r="I37" s="88">
        <f>Q45</f>
        <v>0</v>
      </c>
      <c r="J37" s="87">
        <f>P43</f>
        <v>3</v>
      </c>
      <c r="K37" s="88">
        <f>Q43</f>
        <v>0</v>
      </c>
      <c r="L37" s="87"/>
      <c r="M37" s="88"/>
      <c r="N37" s="78">
        <f>IF(SUM(D37:M37)=0,"",COUNTIF(G36:G39,"3"))</f>
        <v>3</v>
      </c>
      <c r="O37" s="79">
        <f>IF(SUM(E37:N37)=0,"",COUNTIF(F36:F39,"3"))</f>
        <v>0</v>
      </c>
      <c r="P37" s="80">
        <f>IF(SUM(D37:M37)=0,"",SUM(G36:G39))</f>
        <v>9</v>
      </c>
      <c r="Q37" s="81">
        <f>IF(SUM(D37:M37)=0,"",SUM(F36:F39))</f>
        <v>2</v>
      </c>
      <c r="R37" s="478">
        <v>1</v>
      </c>
      <c r="S37" s="479"/>
      <c r="U37" s="82">
        <f>+U43+U45+V46</f>
        <v>119</v>
      </c>
      <c r="V37" s="83">
        <f>+V43+V45+U46</f>
        <v>81</v>
      </c>
      <c r="W37" s="84">
        <f>+U37-V37</f>
        <v>38</v>
      </c>
    </row>
    <row r="38" spans="1:23" ht="12.75">
      <c r="A38" s="85" t="s">
        <v>67</v>
      </c>
      <c r="B38" s="72" t="s">
        <v>23</v>
      </c>
      <c r="C38" s="86" t="s">
        <v>68</v>
      </c>
      <c r="D38" s="87">
        <f>+Q42</f>
        <v>0</v>
      </c>
      <c r="E38" s="88">
        <f>+P42</f>
        <v>3</v>
      </c>
      <c r="F38" s="87">
        <f>Q45</f>
        <v>0</v>
      </c>
      <c r="G38" s="88">
        <f>P45</f>
        <v>3</v>
      </c>
      <c r="H38" s="89"/>
      <c r="I38" s="90"/>
      <c r="J38" s="87">
        <f>P47</f>
        <v>3</v>
      </c>
      <c r="K38" s="88">
        <f>Q47</f>
        <v>0</v>
      </c>
      <c r="L38" s="87"/>
      <c r="M38" s="88"/>
      <c r="N38" s="78">
        <f>IF(SUM(D38:M38)=0,"",COUNTIF(I36:I39,"3"))</f>
        <v>1</v>
      </c>
      <c r="O38" s="79">
        <f>IF(SUM(E38:N38)=0,"",COUNTIF(H36:H39,"3"))</f>
        <v>2</v>
      </c>
      <c r="P38" s="80">
        <f>IF(SUM(D38:M38)=0,"",SUM(I36:I39))</f>
        <v>3</v>
      </c>
      <c r="Q38" s="81">
        <f>IF(SUM(D38:M38)=0,"",SUM(H36:H39))</f>
        <v>6</v>
      </c>
      <c r="R38" s="478">
        <v>3</v>
      </c>
      <c r="S38" s="479"/>
      <c r="U38" s="82">
        <f>+V42+V45+U47</f>
        <v>70</v>
      </c>
      <c r="V38" s="83">
        <f>+U42+U45+V47</f>
        <v>80</v>
      </c>
      <c r="W38" s="84">
        <f>+U38-V38</f>
        <v>-10</v>
      </c>
    </row>
    <row r="39" spans="1:23" ht="13.5" thickBot="1">
      <c r="A39" s="91" t="s">
        <v>69</v>
      </c>
      <c r="B39" s="92" t="s">
        <v>37</v>
      </c>
      <c r="C39" s="93" t="s">
        <v>7</v>
      </c>
      <c r="D39" s="94">
        <f>Q44</f>
        <v>0</v>
      </c>
      <c r="E39" s="95">
        <f>P44</f>
        <v>3</v>
      </c>
      <c r="F39" s="94">
        <f>Q43</f>
        <v>0</v>
      </c>
      <c r="G39" s="95">
        <f>P43</f>
        <v>3</v>
      </c>
      <c r="H39" s="94">
        <f>Q47</f>
        <v>0</v>
      </c>
      <c r="I39" s="95">
        <f>P47</f>
        <v>3</v>
      </c>
      <c r="J39" s="96"/>
      <c r="K39" s="97"/>
      <c r="L39" s="94"/>
      <c r="M39" s="95"/>
      <c r="N39" s="98">
        <f>IF(SUM(D39:M39)=0,"",COUNTIF(K36:K39,"3"))</f>
        <v>0</v>
      </c>
      <c r="O39" s="99">
        <f>IF(SUM(E39:N39)=0,"",COUNTIF(J36:J39,"3"))</f>
        <v>3</v>
      </c>
      <c r="P39" s="100">
        <f>IF(SUM(D39:M40)=0,"",SUM(K36:K39))</f>
        <v>0</v>
      </c>
      <c r="Q39" s="101">
        <f>IF(SUM(D39:M39)=0,"",SUM(J36:J39))</f>
        <v>9</v>
      </c>
      <c r="R39" s="480">
        <v>4</v>
      </c>
      <c r="S39" s="481"/>
      <c r="U39" s="82">
        <f>+V43+V44+V47</f>
        <v>32</v>
      </c>
      <c r="V39" s="83">
        <f>+U43+U44+U47</f>
        <v>99</v>
      </c>
      <c r="W39" s="84">
        <f>+U39-V39</f>
        <v>-67</v>
      </c>
    </row>
    <row r="40" spans="1:24" ht="15.75" thickTop="1">
      <c r="A40" s="102"/>
      <c r="B40" s="103" t="s">
        <v>104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5"/>
      <c r="S40" s="106"/>
      <c r="U40" s="107"/>
      <c r="V40" s="108" t="s">
        <v>105</v>
      </c>
      <c r="W40" s="109">
        <f>SUM(W36:W39)</f>
        <v>0</v>
      </c>
      <c r="X40" s="108" t="str">
        <f>IF(W40=0,"OK","Virhe")</f>
        <v>OK</v>
      </c>
    </row>
    <row r="41" spans="1:23" ht="15.75" thickBot="1">
      <c r="A41" s="110"/>
      <c r="B41" s="111" t="s">
        <v>106</v>
      </c>
      <c r="C41" s="112"/>
      <c r="D41" s="112"/>
      <c r="E41" s="113"/>
      <c r="F41" s="482" t="s">
        <v>107</v>
      </c>
      <c r="G41" s="483"/>
      <c r="H41" s="484" t="s">
        <v>108</v>
      </c>
      <c r="I41" s="483"/>
      <c r="J41" s="484" t="s">
        <v>109</v>
      </c>
      <c r="K41" s="483"/>
      <c r="L41" s="484" t="s">
        <v>110</v>
      </c>
      <c r="M41" s="483"/>
      <c r="N41" s="484" t="s">
        <v>111</v>
      </c>
      <c r="O41" s="483"/>
      <c r="P41" s="485" t="s">
        <v>112</v>
      </c>
      <c r="Q41" s="486"/>
      <c r="S41" s="114"/>
      <c r="U41" s="115" t="s">
        <v>102</v>
      </c>
      <c r="V41" s="116"/>
      <c r="W41" s="70" t="s">
        <v>103</v>
      </c>
    </row>
    <row r="42" spans="1:34" ht="15.75">
      <c r="A42" s="117" t="s">
        <v>113</v>
      </c>
      <c r="B42" s="118" t="str">
        <f>IF(B36&gt;"",B36,"")</f>
        <v>Miro Seitz</v>
      </c>
      <c r="C42" s="119" t="str">
        <f>IF(B38&gt;"",B38,"")</f>
        <v>Arvo Valkama</v>
      </c>
      <c r="D42" s="104"/>
      <c r="E42" s="120"/>
      <c r="F42" s="476">
        <v>4</v>
      </c>
      <c r="G42" s="477"/>
      <c r="H42" s="473">
        <v>4</v>
      </c>
      <c r="I42" s="474"/>
      <c r="J42" s="473">
        <v>7</v>
      </c>
      <c r="K42" s="474"/>
      <c r="L42" s="473"/>
      <c r="M42" s="474"/>
      <c r="N42" s="475"/>
      <c r="O42" s="474"/>
      <c r="P42" s="121">
        <f aca="true" t="shared" si="22" ref="P42:P47">IF(COUNT(F42:N42)=0,"",COUNTIF(F42:N42,"&gt;=0"))</f>
        <v>3</v>
      </c>
      <c r="Q42" s="122">
        <f aca="true" t="shared" si="23" ref="Q42:Q47">IF(COUNT(F42:N42)=0,"",(IF(LEFT(F42,1)="-",1,0)+IF(LEFT(H42,1)="-",1,0)+IF(LEFT(J42,1)="-",1,0)+IF(LEFT(L42,1)="-",1,0)+IF(LEFT(N42,1)="-",1,0)))</f>
        <v>0</v>
      </c>
      <c r="R42" s="123"/>
      <c r="S42" s="124"/>
      <c r="U42" s="125">
        <f aca="true" t="shared" si="24" ref="U42:V47">+Y42+AA42+AC42+AE42+AG42</f>
        <v>33</v>
      </c>
      <c r="V42" s="126">
        <f t="shared" si="24"/>
        <v>15</v>
      </c>
      <c r="W42" s="127">
        <f aca="true" t="shared" si="25" ref="W42:W47">+U42-V42</f>
        <v>18</v>
      </c>
      <c r="Y42" s="128">
        <f>IF(F42="",0,IF(LEFT(F42,1)="-",ABS(F42),(IF(F42&gt;9,F42+2,11))))</f>
        <v>11</v>
      </c>
      <c r="Z42" s="129">
        <f aca="true" t="shared" si="26" ref="Z42:Z47">IF(F42="",0,IF(LEFT(F42,1)="-",(IF(ABS(F42)&gt;9,(ABS(F42)+2),11)),F42))</f>
        <v>4</v>
      </c>
      <c r="AA42" s="128">
        <f>IF(H42="",0,IF(LEFT(H42,1)="-",ABS(H42),(IF(H42&gt;9,H42+2,11))))</f>
        <v>11</v>
      </c>
      <c r="AB42" s="129">
        <f aca="true" t="shared" si="27" ref="AB42:AB47">IF(H42="",0,IF(LEFT(H42,1)="-",(IF(ABS(H42)&gt;9,(ABS(H42)+2),11)),H42))</f>
        <v>4</v>
      </c>
      <c r="AC42" s="128">
        <f>IF(J42="",0,IF(LEFT(J42,1)="-",ABS(J42),(IF(J42&gt;9,J42+2,11))))</f>
        <v>11</v>
      </c>
      <c r="AD42" s="129">
        <f aca="true" t="shared" si="28" ref="AD42:AD47">IF(J42="",0,IF(LEFT(J42,1)="-",(IF(ABS(J42)&gt;9,(ABS(J42)+2),11)),J42))</f>
        <v>7</v>
      </c>
      <c r="AE42" s="128">
        <f>IF(L42="",0,IF(LEFT(L42,1)="-",ABS(L42),(IF(L42&gt;9,L42+2,11))))</f>
        <v>0</v>
      </c>
      <c r="AF42" s="129">
        <f aca="true" t="shared" si="29" ref="AF42:AF47">IF(L42="",0,IF(LEFT(L42,1)="-",(IF(ABS(L42)&gt;9,(ABS(L42)+2),11)),L42))</f>
        <v>0</v>
      </c>
      <c r="AG42" s="128">
        <f aca="true" t="shared" si="30" ref="AG42:AG47">IF(N42="",0,IF(LEFT(N42,1)="-",ABS(N42),(IF(N42&gt;9,N42+2,11))))</f>
        <v>0</v>
      </c>
      <c r="AH42" s="129">
        <f aca="true" t="shared" si="31" ref="AH42:AH47">IF(N42="",0,IF(LEFT(N42,1)="-",(IF(ABS(N42)&gt;9,(ABS(N42)+2),11)),N42))</f>
        <v>0</v>
      </c>
    </row>
    <row r="43" spans="1:34" ht="15.75">
      <c r="A43" s="117" t="s">
        <v>114</v>
      </c>
      <c r="B43" s="118" t="str">
        <f>IF(B37&gt;"",B37,"")</f>
        <v>Matias Ojala</v>
      </c>
      <c r="C43" s="130" t="str">
        <f>IF(B39&gt;"",B39,"")</f>
        <v>Wiliam Ekbom</v>
      </c>
      <c r="D43" s="131"/>
      <c r="E43" s="120"/>
      <c r="F43" s="466">
        <v>1</v>
      </c>
      <c r="G43" s="467"/>
      <c r="H43" s="466">
        <v>4</v>
      </c>
      <c r="I43" s="467"/>
      <c r="J43" s="466">
        <v>6</v>
      </c>
      <c r="K43" s="467"/>
      <c r="L43" s="466"/>
      <c r="M43" s="467"/>
      <c r="N43" s="466"/>
      <c r="O43" s="467"/>
      <c r="P43" s="121">
        <f t="shared" si="22"/>
        <v>3</v>
      </c>
      <c r="Q43" s="122">
        <f t="shared" si="23"/>
        <v>0</v>
      </c>
      <c r="R43" s="132"/>
      <c r="S43" s="133"/>
      <c r="U43" s="125">
        <f t="shared" si="24"/>
        <v>33</v>
      </c>
      <c r="V43" s="126">
        <f t="shared" si="24"/>
        <v>11</v>
      </c>
      <c r="W43" s="127">
        <f t="shared" si="25"/>
        <v>22</v>
      </c>
      <c r="Y43" s="134">
        <f>IF(F43="",0,IF(LEFT(F43,1)="-",ABS(F43),(IF(F43&gt;9,F43+2,11))))</f>
        <v>11</v>
      </c>
      <c r="Z43" s="135">
        <f t="shared" si="26"/>
        <v>1</v>
      </c>
      <c r="AA43" s="134">
        <f>IF(H43="",0,IF(LEFT(H43,1)="-",ABS(H43),(IF(H43&gt;9,H43+2,11))))</f>
        <v>11</v>
      </c>
      <c r="AB43" s="135">
        <f t="shared" si="27"/>
        <v>4</v>
      </c>
      <c r="AC43" s="134">
        <f>IF(J43="",0,IF(LEFT(J43,1)="-",ABS(J43),(IF(J43&gt;9,J43+2,11))))</f>
        <v>11</v>
      </c>
      <c r="AD43" s="135">
        <f t="shared" si="28"/>
        <v>6</v>
      </c>
      <c r="AE43" s="134">
        <f>IF(L43="",0,IF(LEFT(L43,1)="-",ABS(L43),(IF(L43&gt;9,L43+2,11))))</f>
        <v>0</v>
      </c>
      <c r="AF43" s="135">
        <f t="shared" si="29"/>
        <v>0</v>
      </c>
      <c r="AG43" s="134">
        <f t="shared" si="30"/>
        <v>0</v>
      </c>
      <c r="AH43" s="135">
        <f t="shared" si="31"/>
        <v>0</v>
      </c>
    </row>
    <row r="44" spans="1:34" ht="16.5" thickBot="1">
      <c r="A44" s="117" t="s">
        <v>115</v>
      </c>
      <c r="B44" s="136" t="str">
        <f>IF(B36&gt;"",B36,"")</f>
        <v>Miro Seitz</v>
      </c>
      <c r="C44" s="137" t="str">
        <f>IF(B39&gt;"",B39,"")</f>
        <v>Wiliam Ekbom</v>
      </c>
      <c r="D44" s="112"/>
      <c r="E44" s="113"/>
      <c r="F44" s="471">
        <v>2</v>
      </c>
      <c r="G44" s="472"/>
      <c r="H44" s="471">
        <v>3</v>
      </c>
      <c r="I44" s="472"/>
      <c r="J44" s="471">
        <v>2</v>
      </c>
      <c r="K44" s="472"/>
      <c r="L44" s="471"/>
      <c r="M44" s="472"/>
      <c r="N44" s="471"/>
      <c r="O44" s="472"/>
      <c r="P44" s="121">
        <f t="shared" si="22"/>
        <v>3</v>
      </c>
      <c r="Q44" s="122">
        <f t="shared" si="23"/>
        <v>0</v>
      </c>
      <c r="R44" s="132"/>
      <c r="S44" s="133"/>
      <c r="U44" s="125">
        <f t="shared" si="24"/>
        <v>33</v>
      </c>
      <c r="V44" s="126">
        <f t="shared" si="24"/>
        <v>7</v>
      </c>
      <c r="W44" s="127">
        <f t="shared" si="25"/>
        <v>26</v>
      </c>
      <c r="Y44" s="134">
        <f aca="true" t="shared" si="32" ref="Y44:AE47">IF(F44="",0,IF(LEFT(F44,1)="-",ABS(F44),(IF(F44&gt;9,F44+2,11))))</f>
        <v>11</v>
      </c>
      <c r="Z44" s="135">
        <f t="shared" si="26"/>
        <v>2</v>
      </c>
      <c r="AA44" s="134">
        <f t="shared" si="32"/>
        <v>11</v>
      </c>
      <c r="AB44" s="135">
        <f t="shared" si="27"/>
        <v>3</v>
      </c>
      <c r="AC44" s="134">
        <f t="shared" si="32"/>
        <v>11</v>
      </c>
      <c r="AD44" s="135">
        <f t="shared" si="28"/>
        <v>2</v>
      </c>
      <c r="AE44" s="134">
        <f t="shared" si="32"/>
        <v>0</v>
      </c>
      <c r="AF44" s="135">
        <f t="shared" si="29"/>
        <v>0</v>
      </c>
      <c r="AG44" s="134">
        <f t="shared" si="30"/>
        <v>0</v>
      </c>
      <c r="AH44" s="135">
        <f t="shared" si="31"/>
        <v>0</v>
      </c>
    </row>
    <row r="45" spans="1:34" ht="15.75">
      <c r="A45" s="117" t="s">
        <v>116</v>
      </c>
      <c r="B45" s="118" t="str">
        <f>IF(B37&gt;"",B37,"")</f>
        <v>Matias Ojala</v>
      </c>
      <c r="C45" s="130" t="str">
        <f>IF(B38&gt;"",B38,"")</f>
        <v>Arvo Valkama</v>
      </c>
      <c r="D45" s="104"/>
      <c r="E45" s="120"/>
      <c r="F45" s="473">
        <v>8</v>
      </c>
      <c r="G45" s="474"/>
      <c r="H45" s="473">
        <v>7</v>
      </c>
      <c r="I45" s="474"/>
      <c r="J45" s="473">
        <v>7</v>
      </c>
      <c r="K45" s="474"/>
      <c r="L45" s="473"/>
      <c r="M45" s="474"/>
      <c r="N45" s="473"/>
      <c r="O45" s="474"/>
      <c r="P45" s="121">
        <f t="shared" si="22"/>
        <v>3</v>
      </c>
      <c r="Q45" s="122">
        <f t="shared" si="23"/>
        <v>0</v>
      </c>
      <c r="R45" s="132"/>
      <c r="S45" s="133"/>
      <c r="U45" s="125">
        <f t="shared" si="24"/>
        <v>33</v>
      </c>
      <c r="V45" s="126">
        <f t="shared" si="24"/>
        <v>22</v>
      </c>
      <c r="W45" s="127">
        <f t="shared" si="25"/>
        <v>11</v>
      </c>
      <c r="Y45" s="134">
        <f t="shared" si="32"/>
        <v>11</v>
      </c>
      <c r="Z45" s="135">
        <f t="shared" si="26"/>
        <v>8</v>
      </c>
      <c r="AA45" s="134">
        <f t="shared" si="32"/>
        <v>11</v>
      </c>
      <c r="AB45" s="135">
        <f t="shared" si="27"/>
        <v>7</v>
      </c>
      <c r="AC45" s="134">
        <f t="shared" si="32"/>
        <v>11</v>
      </c>
      <c r="AD45" s="135">
        <f t="shared" si="28"/>
        <v>7</v>
      </c>
      <c r="AE45" s="134">
        <f t="shared" si="32"/>
        <v>0</v>
      </c>
      <c r="AF45" s="135">
        <f t="shared" si="29"/>
        <v>0</v>
      </c>
      <c r="AG45" s="134">
        <f t="shared" si="30"/>
        <v>0</v>
      </c>
      <c r="AH45" s="135">
        <f t="shared" si="31"/>
        <v>0</v>
      </c>
    </row>
    <row r="46" spans="1:34" ht="15.75">
      <c r="A46" s="117" t="s">
        <v>117</v>
      </c>
      <c r="B46" s="118" t="str">
        <f>IF(B36&gt;"",B36,"")</f>
        <v>Miro Seitz</v>
      </c>
      <c r="C46" s="130" t="str">
        <f>IF(B37&gt;"",B37,"")</f>
        <v>Matias Ojala</v>
      </c>
      <c r="D46" s="131"/>
      <c r="E46" s="120"/>
      <c r="F46" s="466">
        <v>-7</v>
      </c>
      <c r="G46" s="467"/>
      <c r="H46" s="466">
        <v>8</v>
      </c>
      <c r="I46" s="467"/>
      <c r="J46" s="470">
        <v>-13</v>
      </c>
      <c r="K46" s="467"/>
      <c r="L46" s="466">
        <v>8</v>
      </c>
      <c r="M46" s="467"/>
      <c r="N46" s="466">
        <v>-6</v>
      </c>
      <c r="O46" s="467"/>
      <c r="P46" s="121">
        <f t="shared" si="22"/>
        <v>2</v>
      </c>
      <c r="Q46" s="122">
        <f t="shared" si="23"/>
        <v>3</v>
      </c>
      <c r="R46" s="132"/>
      <c r="S46" s="133"/>
      <c r="U46" s="125">
        <f t="shared" si="24"/>
        <v>48</v>
      </c>
      <c r="V46" s="126">
        <f t="shared" si="24"/>
        <v>53</v>
      </c>
      <c r="W46" s="127">
        <f t="shared" si="25"/>
        <v>-5</v>
      </c>
      <c r="Y46" s="134">
        <f t="shared" si="32"/>
        <v>7</v>
      </c>
      <c r="Z46" s="135">
        <f t="shared" si="26"/>
        <v>11</v>
      </c>
      <c r="AA46" s="134">
        <f t="shared" si="32"/>
        <v>11</v>
      </c>
      <c r="AB46" s="135">
        <f t="shared" si="27"/>
        <v>8</v>
      </c>
      <c r="AC46" s="134">
        <f t="shared" si="32"/>
        <v>13</v>
      </c>
      <c r="AD46" s="135">
        <f t="shared" si="28"/>
        <v>15</v>
      </c>
      <c r="AE46" s="134">
        <f t="shared" si="32"/>
        <v>11</v>
      </c>
      <c r="AF46" s="135">
        <f t="shared" si="29"/>
        <v>8</v>
      </c>
      <c r="AG46" s="134">
        <f t="shared" si="30"/>
        <v>6</v>
      </c>
      <c r="AH46" s="135">
        <f t="shared" si="31"/>
        <v>11</v>
      </c>
    </row>
    <row r="47" spans="1:34" ht="16.5" thickBot="1">
      <c r="A47" s="138" t="s">
        <v>118</v>
      </c>
      <c r="B47" s="139" t="str">
        <f>IF(B38&gt;"",B38,"")</f>
        <v>Arvo Valkama</v>
      </c>
      <c r="C47" s="140" t="str">
        <f>IF(B39&gt;"",B39,"")</f>
        <v>Wiliam Ekbom</v>
      </c>
      <c r="D47" s="141"/>
      <c r="E47" s="142"/>
      <c r="F47" s="468">
        <v>6</v>
      </c>
      <c r="G47" s="469"/>
      <c r="H47" s="468">
        <v>0</v>
      </c>
      <c r="I47" s="469"/>
      <c r="J47" s="468">
        <v>8</v>
      </c>
      <c r="K47" s="469"/>
      <c r="L47" s="468"/>
      <c r="M47" s="469"/>
      <c r="N47" s="468"/>
      <c r="O47" s="469"/>
      <c r="P47" s="143">
        <f t="shared" si="22"/>
        <v>3</v>
      </c>
      <c r="Q47" s="144">
        <f t="shared" si="23"/>
        <v>0</v>
      </c>
      <c r="R47" s="145"/>
      <c r="S47" s="146"/>
      <c r="U47" s="125">
        <f t="shared" si="24"/>
        <v>33</v>
      </c>
      <c r="V47" s="126">
        <f t="shared" si="24"/>
        <v>14</v>
      </c>
      <c r="W47" s="127">
        <f t="shared" si="25"/>
        <v>19</v>
      </c>
      <c r="Y47" s="147">
        <f t="shared" si="32"/>
        <v>11</v>
      </c>
      <c r="Z47" s="148">
        <f t="shared" si="26"/>
        <v>6</v>
      </c>
      <c r="AA47" s="147">
        <f t="shared" si="32"/>
        <v>11</v>
      </c>
      <c r="AB47" s="148">
        <f t="shared" si="27"/>
        <v>0</v>
      </c>
      <c r="AC47" s="147">
        <f t="shared" si="32"/>
        <v>11</v>
      </c>
      <c r="AD47" s="148">
        <f t="shared" si="28"/>
        <v>8</v>
      </c>
      <c r="AE47" s="147">
        <f t="shared" si="32"/>
        <v>0</v>
      </c>
      <c r="AF47" s="148">
        <f t="shared" si="29"/>
        <v>0</v>
      </c>
      <c r="AG47" s="147">
        <f t="shared" si="30"/>
        <v>0</v>
      </c>
      <c r="AH47" s="148">
        <f t="shared" si="31"/>
        <v>0</v>
      </c>
    </row>
    <row r="48" ht="14.25" thickBot="1" thickTop="1"/>
    <row r="49" spans="1:20" ht="16.5" thickTop="1">
      <c r="A49" s="50"/>
      <c r="B49" s="51" t="s">
        <v>88</v>
      </c>
      <c r="C49" s="52"/>
      <c r="D49" s="52"/>
      <c r="E49" s="52"/>
      <c r="F49" s="53"/>
      <c r="G49" s="52"/>
      <c r="H49" s="54" t="s">
        <v>89</v>
      </c>
      <c r="I49" s="55"/>
      <c r="J49" s="459" t="s">
        <v>90</v>
      </c>
      <c r="K49" s="460"/>
      <c r="L49" s="460"/>
      <c r="M49" s="461"/>
      <c r="N49" s="462" t="s">
        <v>92</v>
      </c>
      <c r="O49" s="463"/>
      <c r="P49" s="463"/>
      <c r="Q49" s="464" t="s">
        <v>133</v>
      </c>
      <c r="R49" s="464"/>
      <c r="S49" s="465"/>
      <c r="T49" s="49"/>
    </row>
    <row r="50" spans="1:20" ht="16.5" thickBot="1">
      <c r="A50" s="56"/>
      <c r="B50" s="57" t="s">
        <v>91</v>
      </c>
      <c r="C50" s="58" t="s">
        <v>93</v>
      </c>
      <c r="D50" s="450"/>
      <c r="E50" s="451"/>
      <c r="F50" s="452"/>
      <c r="G50" s="453" t="s">
        <v>94</v>
      </c>
      <c r="H50" s="454"/>
      <c r="I50" s="454"/>
      <c r="J50" s="455">
        <v>41405</v>
      </c>
      <c r="K50" s="455"/>
      <c r="L50" s="455"/>
      <c r="M50" s="456"/>
      <c r="N50" s="457" t="s">
        <v>95</v>
      </c>
      <c r="O50" s="458"/>
      <c r="P50" s="458"/>
      <c r="Q50" s="441">
        <v>0.4166666666666667</v>
      </c>
      <c r="R50" s="442"/>
      <c r="S50" s="443"/>
      <c r="T50" s="49"/>
    </row>
    <row r="51" spans="1:23" ht="15.75" thickTop="1">
      <c r="A51" s="149"/>
      <c r="B51" s="62" t="s">
        <v>96</v>
      </c>
      <c r="C51" s="63" t="s">
        <v>97</v>
      </c>
      <c r="D51" s="444" t="s">
        <v>65</v>
      </c>
      <c r="E51" s="445"/>
      <c r="F51" s="444" t="s">
        <v>66</v>
      </c>
      <c r="G51" s="445"/>
      <c r="H51" s="444" t="s">
        <v>67</v>
      </c>
      <c r="I51" s="445"/>
      <c r="J51" s="444" t="s">
        <v>69</v>
      </c>
      <c r="K51" s="445"/>
      <c r="L51" s="444" t="s">
        <v>70</v>
      </c>
      <c r="M51" s="445"/>
      <c r="N51" s="150" t="s">
        <v>98</v>
      </c>
      <c r="O51" s="151" t="s">
        <v>99</v>
      </c>
      <c r="P51" s="446" t="s">
        <v>100</v>
      </c>
      <c r="Q51" s="447"/>
      <c r="R51" s="448" t="s">
        <v>101</v>
      </c>
      <c r="S51" s="449"/>
      <c r="T51" s="49"/>
      <c r="U51" s="152" t="s">
        <v>102</v>
      </c>
      <c r="V51" s="153"/>
      <c r="W51" s="154" t="s">
        <v>103</v>
      </c>
    </row>
    <row r="52" spans="1:23" ht="12.75">
      <c r="A52" s="155" t="s">
        <v>65</v>
      </c>
      <c r="B52" s="156" t="s">
        <v>18</v>
      </c>
      <c r="C52" s="157" t="s">
        <v>7</v>
      </c>
      <c r="D52" s="158"/>
      <c r="E52" s="159"/>
      <c r="F52" s="160">
        <f>P68</f>
      </c>
      <c r="G52" s="161">
        <f>Q68</f>
      </c>
      <c r="H52" s="160">
        <f>P64</f>
        <v>3</v>
      </c>
      <c r="I52" s="161">
        <f>Q64</f>
        <v>0</v>
      </c>
      <c r="J52" s="160">
        <f>P62</f>
        <v>3</v>
      </c>
      <c r="K52" s="161">
        <f>Q62</f>
        <v>0</v>
      </c>
      <c r="L52" s="160">
        <f>P59</f>
        <v>3</v>
      </c>
      <c r="M52" s="161">
        <f>Q59</f>
        <v>0</v>
      </c>
      <c r="N52" s="162">
        <f>IF(SUM(D52:M52)=0,"",COUNTIF(E52:E56,3))</f>
        <v>3</v>
      </c>
      <c r="O52" s="163">
        <f>IF(SUM(D52:M52)=0,"",COUNTIF(D52:D56,3))</f>
        <v>0</v>
      </c>
      <c r="P52" s="80">
        <f>IF(SUM(D52:M52)=0,"",SUM(E52:E56))</f>
        <v>9</v>
      </c>
      <c r="Q52" s="81">
        <f>IF(SUM(D52:M52)=0,"",SUM(D52:D56))</f>
        <v>0</v>
      </c>
      <c r="R52" s="439">
        <v>1</v>
      </c>
      <c r="S52" s="440"/>
      <c r="T52" s="49"/>
      <c r="U52" s="164">
        <f>+U59+U62+U64+U68</f>
        <v>99</v>
      </c>
      <c r="V52" s="165">
        <f>+V59+V62+V64+V68</f>
        <v>23</v>
      </c>
      <c r="W52" s="84">
        <f>+U52-V52</f>
        <v>76</v>
      </c>
    </row>
    <row r="53" spans="1:23" ht="12.75">
      <c r="A53" s="166" t="s">
        <v>66</v>
      </c>
      <c r="B53" s="156" t="s">
        <v>40</v>
      </c>
      <c r="C53" s="157" t="s">
        <v>41</v>
      </c>
      <c r="D53" s="167">
        <f>Q68</f>
      </c>
      <c r="E53" s="168">
        <f>P68</f>
      </c>
      <c r="F53" s="169"/>
      <c r="G53" s="170"/>
      <c r="H53" s="171">
        <f>P66</f>
      </c>
      <c r="I53" s="172">
        <f>Q66</f>
      </c>
      <c r="J53" s="171">
        <f>P60</f>
      </c>
      <c r="K53" s="172">
        <f>Q60</f>
      </c>
      <c r="L53" s="171">
        <f>P63</f>
      </c>
      <c r="M53" s="172">
        <f>Q63</f>
      </c>
      <c r="N53" s="162">
        <f>IF(SUM(D53:M53)=0,"",COUNTIF(G52:G56,3))</f>
      </c>
      <c r="O53" s="163">
        <f>IF(SUM(D53:M53)=0,"",COUNTIF(F52:F56,3))</f>
      </c>
      <c r="P53" s="80">
        <f>IF(SUM(D53:M53)=0,"",SUM(G52:G56))</f>
      </c>
      <c r="Q53" s="81">
        <f>IF(SUM(D53:M53)=0,"",SUM(F52:F56))</f>
      </c>
      <c r="R53" s="439"/>
      <c r="S53" s="440"/>
      <c r="T53" s="49"/>
      <c r="U53" s="164">
        <f>+U60+U63+U66+V68</f>
        <v>0</v>
      </c>
      <c r="V53" s="165">
        <f>+V60+V63+V66+U68</f>
        <v>0</v>
      </c>
      <c r="W53" s="84">
        <f>+U53-V53</f>
        <v>0</v>
      </c>
    </row>
    <row r="54" spans="1:23" ht="12.75">
      <c r="A54" s="166" t="s">
        <v>67</v>
      </c>
      <c r="B54" s="156" t="s">
        <v>29</v>
      </c>
      <c r="C54" s="157" t="s">
        <v>28</v>
      </c>
      <c r="D54" s="173">
        <f>Q64</f>
        <v>0</v>
      </c>
      <c r="E54" s="168">
        <f>P64</f>
        <v>3</v>
      </c>
      <c r="F54" s="173">
        <f>Q66</f>
      </c>
      <c r="G54" s="168">
        <f>P66</f>
      </c>
      <c r="H54" s="169"/>
      <c r="I54" s="170"/>
      <c r="J54" s="171">
        <f>P67</f>
        <v>3</v>
      </c>
      <c r="K54" s="172">
        <f>Q67</f>
        <v>0</v>
      </c>
      <c r="L54" s="171">
        <f>P61</f>
        <v>3</v>
      </c>
      <c r="M54" s="172">
        <f>Q61</f>
        <v>0</v>
      </c>
      <c r="N54" s="162">
        <f>IF(SUM(D54:M54)=0,"",COUNTIF(I52:I56,3))</f>
        <v>2</v>
      </c>
      <c r="O54" s="163">
        <f>IF(SUM(D54:M54)=0,"",COUNTIF(H52:H56,3))</f>
        <v>1</v>
      </c>
      <c r="P54" s="80">
        <f>IF(SUM(D54:M54)=0,"",SUM(I52:I56))</f>
        <v>6</v>
      </c>
      <c r="Q54" s="81">
        <f>IF(SUM(D54:M54)=0,"",SUM(H52:H56))</f>
        <v>3</v>
      </c>
      <c r="R54" s="439">
        <v>2</v>
      </c>
      <c r="S54" s="440"/>
      <c r="T54" s="49"/>
      <c r="U54" s="164">
        <f>+U61+V64+V66+U67</f>
        <v>74</v>
      </c>
      <c r="V54" s="165">
        <f>+V61+U64+U66+V67</f>
        <v>63</v>
      </c>
      <c r="W54" s="84">
        <f>+U54-V54</f>
        <v>11</v>
      </c>
    </row>
    <row r="55" spans="1:23" ht="12.75">
      <c r="A55" s="166" t="s">
        <v>69</v>
      </c>
      <c r="B55" s="156" t="s">
        <v>27</v>
      </c>
      <c r="C55" s="157" t="s">
        <v>68</v>
      </c>
      <c r="D55" s="173">
        <f>Q62</f>
        <v>0</v>
      </c>
      <c r="E55" s="168">
        <f>P62</f>
        <v>3</v>
      </c>
      <c r="F55" s="173">
        <f>Q60</f>
      </c>
      <c r="G55" s="168">
        <f>P60</f>
      </c>
      <c r="H55" s="173">
        <f>Q67</f>
        <v>0</v>
      </c>
      <c r="I55" s="168">
        <f>P67</f>
        <v>3</v>
      </c>
      <c r="J55" s="169"/>
      <c r="K55" s="170"/>
      <c r="L55" s="171">
        <f>P65</f>
        <v>1</v>
      </c>
      <c r="M55" s="172">
        <f>Q65</f>
        <v>3</v>
      </c>
      <c r="N55" s="162">
        <f>IF(SUM(D55:M55)=0,"",COUNTIF(K52:K56,3))</f>
        <v>0</v>
      </c>
      <c r="O55" s="163">
        <f>IF(SUM(D55:M55)=0,"",COUNTIF(J52:J56,3))</f>
        <v>3</v>
      </c>
      <c r="P55" s="80">
        <f>IF(SUM(D55:M55)=0,"",SUM(K52:K56))</f>
        <v>1</v>
      </c>
      <c r="Q55" s="81">
        <f>IF(SUM(D55:M55)=0,"",SUM(J52:J56))</f>
        <v>9</v>
      </c>
      <c r="R55" s="439">
        <v>4</v>
      </c>
      <c r="S55" s="440"/>
      <c r="T55" s="49"/>
      <c r="U55" s="164">
        <f>+V60+V62+U65+V67</f>
        <v>56</v>
      </c>
      <c r="V55" s="165">
        <f>+U60+U62+V65+U67</f>
        <v>112</v>
      </c>
      <c r="W55" s="84">
        <f>+U55-V55</f>
        <v>-56</v>
      </c>
    </row>
    <row r="56" spans="1:23" ht="13.5" thickBot="1">
      <c r="A56" s="174" t="s">
        <v>70</v>
      </c>
      <c r="B56" s="175" t="s">
        <v>32</v>
      </c>
      <c r="C56" s="176" t="s">
        <v>31</v>
      </c>
      <c r="D56" s="177">
        <f>Q59</f>
        <v>0</v>
      </c>
      <c r="E56" s="178">
        <f>P59</f>
        <v>3</v>
      </c>
      <c r="F56" s="177">
        <f>Q63</f>
      </c>
      <c r="G56" s="178">
        <f>P63</f>
      </c>
      <c r="H56" s="177">
        <f>Q61</f>
        <v>0</v>
      </c>
      <c r="I56" s="178">
        <f>P61</f>
        <v>3</v>
      </c>
      <c r="J56" s="177">
        <f>Q65</f>
        <v>3</v>
      </c>
      <c r="K56" s="178">
        <f>P65</f>
        <v>1</v>
      </c>
      <c r="L56" s="179"/>
      <c r="M56" s="180"/>
      <c r="N56" s="181">
        <f>IF(SUM(D56:M56)=0,"",COUNTIF(M52:M56,3))</f>
        <v>1</v>
      </c>
      <c r="O56" s="178">
        <f>IF(SUM(D56:M56)=0,"",COUNTIF(L52:L56,3))</f>
        <v>2</v>
      </c>
      <c r="P56" s="100">
        <f>IF(SUM(D56:M56)=0,"",SUM(M52:M56))</f>
        <v>3</v>
      </c>
      <c r="Q56" s="101">
        <f>IF(SUM(D56:M56)=0,"",SUM(L52:L56))</f>
        <v>7</v>
      </c>
      <c r="R56" s="433">
        <v>3</v>
      </c>
      <c r="S56" s="434"/>
      <c r="T56" s="49"/>
      <c r="U56" s="164">
        <f>+V59+V61+V63+V65</f>
        <v>65</v>
      </c>
      <c r="V56" s="165">
        <f>+U59+U61+U63+U65</f>
        <v>96</v>
      </c>
      <c r="W56" s="84">
        <f>+U56-V56</f>
        <v>-31</v>
      </c>
    </row>
    <row r="57" spans="1:25" ht="15.75" thickTop="1">
      <c r="A57" s="182"/>
      <c r="B57" s="103" t="s">
        <v>104</v>
      </c>
      <c r="D57" s="183"/>
      <c r="E57" s="183"/>
      <c r="F57" s="184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5"/>
      <c r="S57" s="185"/>
      <c r="T57" s="186"/>
      <c r="U57" s="187"/>
      <c r="V57" s="188" t="s">
        <v>105</v>
      </c>
      <c r="W57" s="109">
        <f>SUM(W52:W56)</f>
        <v>0</v>
      </c>
      <c r="X57" s="108" t="str">
        <f>IF(W57=0,"OK","Virhe")</f>
        <v>OK</v>
      </c>
      <c r="Y57" s="108"/>
    </row>
    <row r="58" spans="1:23" ht="15.75" thickBot="1">
      <c r="A58" s="189"/>
      <c r="B58" s="111" t="s">
        <v>106</v>
      </c>
      <c r="C58" s="190"/>
      <c r="D58" s="190"/>
      <c r="E58" s="191"/>
      <c r="F58" s="435" t="s">
        <v>107</v>
      </c>
      <c r="G58" s="436"/>
      <c r="H58" s="437" t="s">
        <v>108</v>
      </c>
      <c r="I58" s="436"/>
      <c r="J58" s="437" t="s">
        <v>109</v>
      </c>
      <c r="K58" s="436"/>
      <c r="L58" s="437" t="s">
        <v>110</v>
      </c>
      <c r="M58" s="436"/>
      <c r="N58" s="437" t="s">
        <v>111</v>
      </c>
      <c r="O58" s="436"/>
      <c r="P58" s="435" t="s">
        <v>112</v>
      </c>
      <c r="Q58" s="438"/>
      <c r="R58" s="123"/>
      <c r="S58" s="192"/>
      <c r="T58" s="193"/>
      <c r="U58" s="428" t="s">
        <v>102</v>
      </c>
      <c r="V58" s="429"/>
      <c r="W58" s="194" t="s">
        <v>119</v>
      </c>
    </row>
    <row r="59" spans="1:34" ht="15.75">
      <c r="A59" s="195" t="s">
        <v>120</v>
      </c>
      <c r="B59" s="196" t="str">
        <f>IF(B52&gt;"",B52,"")</f>
        <v>Alex Fooladi</v>
      </c>
      <c r="C59" s="130" t="str">
        <f>IF(B56&gt;"",B56,"")</f>
        <v>Danila Filuyshkin</v>
      </c>
      <c r="D59" s="197"/>
      <c r="E59" s="198"/>
      <c r="F59" s="430">
        <v>0</v>
      </c>
      <c r="G59" s="431"/>
      <c r="H59" s="430">
        <v>7</v>
      </c>
      <c r="I59" s="431"/>
      <c r="J59" s="432">
        <v>0</v>
      </c>
      <c r="K59" s="431"/>
      <c r="L59" s="430"/>
      <c r="M59" s="431"/>
      <c r="N59" s="430"/>
      <c r="O59" s="431"/>
      <c r="P59" s="199">
        <f>IF(COUNTA(F59:N59)=0,"",COUNTIF(F59:N59,"&gt;=0"))</f>
        <v>3</v>
      </c>
      <c r="Q59" s="200">
        <f>IF(COUNTA(F59:N59)=0,"",(IF(LEFT(F59,1)="-",1,0)+IF(LEFT(H59,1)="-",1,0)+IF(LEFT(J59,1)="-",1,0)+IF(LEFT(L59,1)="-",1,0)+IF(LEFT(N59,1)="-",1,0)))</f>
        <v>0</v>
      </c>
      <c r="R59" s="132"/>
      <c r="S59" s="49"/>
      <c r="T59" s="193"/>
      <c r="U59" s="201">
        <f aca="true" t="shared" si="33" ref="U59:V68">+Y59+AA59+AC59+AE59+AG59</f>
        <v>33</v>
      </c>
      <c r="V59" s="202">
        <f t="shared" si="33"/>
        <v>7</v>
      </c>
      <c r="W59" s="203">
        <f aca="true" t="shared" si="34" ref="W59:W68">+U59-V59</f>
        <v>26</v>
      </c>
      <c r="Y59" s="128">
        <f aca="true" t="shared" si="35" ref="Y59:Y68">IF(F59="",0,IF(LEFT(F59,1)="-",ABS(F59),(IF(F59&gt;9,F59+2,11))))</f>
        <v>11</v>
      </c>
      <c r="Z59" s="129">
        <f aca="true" t="shared" si="36" ref="Z59:Z64">IF(F59="",0,IF(LEFT(F59,1)="-",(IF(ABS(F59)&gt;9,(ABS(F59)+2),11)),F59))</f>
        <v>0</v>
      </c>
      <c r="AA59" s="128">
        <f aca="true" t="shared" si="37" ref="AA59:AA68">IF(H59="",0,IF(LEFT(H59,1)="-",ABS(H59),(IF(H59&gt;9,H59+2,11))))</f>
        <v>11</v>
      </c>
      <c r="AB59" s="129">
        <f aca="true" t="shared" si="38" ref="AB59:AB64">IF(H59="",0,IF(LEFT(H59,1)="-",(IF(ABS(H59)&gt;9,(ABS(H59)+2),11)),H59))</f>
        <v>7</v>
      </c>
      <c r="AC59" s="128">
        <f aca="true" t="shared" si="39" ref="AC59:AC68">IF(J59="",0,IF(LEFT(J59,1)="-",ABS(J59),(IF(J59&gt;9,J59+2,11))))</f>
        <v>11</v>
      </c>
      <c r="AD59" s="129">
        <f aca="true" t="shared" si="40" ref="AD59:AD64">IF(J59="",0,IF(LEFT(J59,1)="-",(IF(ABS(J59)&gt;9,(ABS(J59)+2),11)),J59))</f>
        <v>0</v>
      </c>
      <c r="AE59" s="128">
        <f aca="true" t="shared" si="41" ref="AE59:AE68">IF(L59="",0,IF(LEFT(L59,1)="-",ABS(L59),(IF(L59&gt;9,L59+2,11))))</f>
        <v>0</v>
      </c>
      <c r="AF59" s="129">
        <f aca="true" t="shared" si="42" ref="AF59:AF64">IF(L59="",0,IF(LEFT(L59,1)="-",(IF(ABS(L59)&gt;9,(ABS(L59)+2),11)),L59))</f>
        <v>0</v>
      </c>
      <c r="AG59" s="128">
        <f aca="true" t="shared" si="43" ref="AG59:AG64">IF(N59="",0,IF(LEFT(N59,1)="-",ABS(N59),(IF(N59&gt;9,N59+2,11))))</f>
        <v>0</v>
      </c>
      <c r="AH59" s="129">
        <f aca="true" t="shared" si="44" ref="AH59:AH64">IF(N59="",0,IF(LEFT(N59,1)="-",(IF(ABS(N59)&gt;9,(ABS(N59)+2),11)),N59))</f>
        <v>0</v>
      </c>
    </row>
    <row r="60" spans="1:34" ht="15.75">
      <c r="A60" s="195" t="s">
        <v>114</v>
      </c>
      <c r="B60" s="118" t="str">
        <f>IF(B53&gt;"",B53,"")</f>
        <v>Mart Luuk</v>
      </c>
      <c r="C60" s="130" t="str">
        <f>IF(B55&gt;"",B55,"")</f>
        <v>Henri Suominen</v>
      </c>
      <c r="D60" s="204"/>
      <c r="E60" s="198"/>
      <c r="F60" s="427"/>
      <c r="G60" s="419"/>
      <c r="H60" s="427"/>
      <c r="I60" s="419"/>
      <c r="J60" s="427"/>
      <c r="K60" s="419"/>
      <c r="L60" s="427"/>
      <c r="M60" s="419"/>
      <c r="N60" s="427"/>
      <c r="O60" s="419"/>
      <c r="P60" s="199">
        <f aca="true" t="shared" si="45" ref="P60:P68">IF(COUNTA(F60:N60)=0,"",COUNTIF(F60:N60,"&gt;=0"))</f>
      </c>
      <c r="Q60" s="200">
        <f aca="true" t="shared" si="46" ref="Q60:Q68">IF(COUNTA(F60:N60)=0,"",(IF(LEFT(F60,1)="-",1,0)+IF(LEFT(H60,1)="-",1,0)+IF(LEFT(J60,1)="-",1,0)+IF(LEFT(L60,1)="-",1,0)+IF(LEFT(N60,1)="-",1,0)))</f>
      </c>
      <c r="R60" s="132"/>
      <c r="S60" s="49"/>
      <c r="T60" s="193"/>
      <c r="U60" s="205">
        <f t="shared" si="33"/>
        <v>0</v>
      </c>
      <c r="V60" s="206">
        <f t="shared" si="33"/>
        <v>0</v>
      </c>
      <c r="W60" s="207">
        <f t="shared" si="34"/>
        <v>0</v>
      </c>
      <c r="Y60" s="134">
        <f t="shared" si="35"/>
        <v>0</v>
      </c>
      <c r="Z60" s="135">
        <f t="shared" si="36"/>
        <v>0</v>
      </c>
      <c r="AA60" s="134">
        <f t="shared" si="37"/>
        <v>0</v>
      </c>
      <c r="AB60" s="135">
        <f t="shared" si="38"/>
        <v>0</v>
      </c>
      <c r="AC60" s="134">
        <f t="shared" si="39"/>
        <v>0</v>
      </c>
      <c r="AD60" s="135">
        <f t="shared" si="40"/>
        <v>0</v>
      </c>
      <c r="AE60" s="134">
        <f t="shared" si="41"/>
        <v>0</v>
      </c>
      <c r="AF60" s="135">
        <f t="shared" si="42"/>
        <v>0</v>
      </c>
      <c r="AG60" s="134">
        <f t="shared" si="43"/>
        <v>0</v>
      </c>
      <c r="AH60" s="135">
        <f t="shared" si="44"/>
        <v>0</v>
      </c>
    </row>
    <row r="61" spans="1:34" ht="16.5" thickBot="1">
      <c r="A61" s="195" t="s">
        <v>121</v>
      </c>
      <c r="B61" s="208" t="str">
        <f>IF(B54&gt;"",B54,"")</f>
        <v>Paul Jokinen</v>
      </c>
      <c r="C61" s="209" t="str">
        <f>IF(B56&gt;"",B56,"")</f>
        <v>Danila Filuyshkin</v>
      </c>
      <c r="D61" s="210"/>
      <c r="E61" s="211"/>
      <c r="F61" s="420">
        <v>6</v>
      </c>
      <c r="G61" s="421"/>
      <c r="H61" s="420">
        <v>0</v>
      </c>
      <c r="I61" s="421"/>
      <c r="J61" s="420">
        <v>6</v>
      </c>
      <c r="K61" s="421"/>
      <c r="L61" s="420"/>
      <c r="M61" s="421"/>
      <c r="N61" s="420"/>
      <c r="O61" s="421"/>
      <c r="P61" s="199">
        <f t="shared" si="45"/>
        <v>3</v>
      </c>
      <c r="Q61" s="200">
        <f t="shared" si="46"/>
        <v>0</v>
      </c>
      <c r="R61" s="132"/>
      <c r="S61" s="49"/>
      <c r="T61" s="193"/>
      <c r="U61" s="205">
        <f t="shared" si="33"/>
        <v>33</v>
      </c>
      <c r="V61" s="206">
        <f t="shared" si="33"/>
        <v>12</v>
      </c>
      <c r="W61" s="207">
        <f t="shared" si="34"/>
        <v>21</v>
      </c>
      <c r="Y61" s="134">
        <f t="shared" si="35"/>
        <v>11</v>
      </c>
      <c r="Z61" s="135">
        <f t="shared" si="36"/>
        <v>6</v>
      </c>
      <c r="AA61" s="134">
        <f t="shared" si="37"/>
        <v>11</v>
      </c>
      <c r="AB61" s="135">
        <f t="shared" si="38"/>
        <v>0</v>
      </c>
      <c r="AC61" s="134">
        <f t="shared" si="39"/>
        <v>11</v>
      </c>
      <c r="AD61" s="135">
        <f t="shared" si="40"/>
        <v>6</v>
      </c>
      <c r="AE61" s="134">
        <f t="shared" si="41"/>
        <v>0</v>
      </c>
      <c r="AF61" s="135">
        <f t="shared" si="42"/>
        <v>0</v>
      </c>
      <c r="AG61" s="134">
        <f t="shared" si="43"/>
        <v>0</v>
      </c>
      <c r="AH61" s="135">
        <f t="shared" si="44"/>
        <v>0</v>
      </c>
    </row>
    <row r="62" spans="1:34" ht="15.75">
      <c r="A62" s="195" t="s">
        <v>122</v>
      </c>
      <c r="B62" s="118" t="str">
        <f>IF(B52&gt;"",B52,"")</f>
        <v>Alex Fooladi</v>
      </c>
      <c r="C62" s="130" t="str">
        <f>IF(B55&gt;"",B55,"")</f>
        <v>Henri Suominen</v>
      </c>
      <c r="D62" s="197"/>
      <c r="E62" s="198"/>
      <c r="F62" s="426">
        <v>2</v>
      </c>
      <c r="G62" s="425"/>
      <c r="H62" s="426">
        <v>4</v>
      </c>
      <c r="I62" s="425"/>
      <c r="J62" s="426">
        <v>2</v>
      </c>
      <c r="K62" s="425"/>
      <c r="L62" s="426"/>
      <c r="M62" s="425"/>
      <c r="N62" s="426"/>
      <c r="O62" s="425"/>
      <c r="P62" s="199">
        <f t="shared" si="45"/>
        <v>3</v>
      </c>
      <c r="Q62" s="200">
        <f t="shared" si="46"/>
        <v>0</v>
      </c>
      <c r="R62" s="132"/>
      <c r="S62" s="49"/>
      <c r="T62" s="193"/>
      <c r="U62" s="205">
        <f t="shared" si="33"/>
        <v>33</v>
      </c>
      <c r="V62" s="206">
        <f t="shared" si="33"/>
        <v>8</v>
      </c>
      <c r="W62" s="207">
        <f t="shared" si="34"/>
        <v>25</v>
      </c>
      <c r="Y62" s="134">
        <f t="shared" si="35"/>
        <v>11</v>
      </c>
      <c r="Z62" s="135">
        <f t="shared" si="36"/>
        <v>2</v>
      </c>
      <c r="AA62" s="134">
        <f t="shared" si="37"/>
        <v>11</v>
      </c>
      <c r="AB62" s="135">
        <f t="shared" si="38"/>
        <v>4</v>
      </c>
      <c r="AC62" s="134">
        <f t="shared" si="39"/>
        <v>11</v>
      </c>
      <c r="AD62" s="135">
        <f t="shared" si="40"/>
        <v>2</v>
      </c>
      <c r="AE62" s="134">
        <f t="shared" si="41"/>
        <v>0</v>
      </c>
      <c r="AF62" s="135">
        <f t="shared" si="42"/>
        <v>0</v>
      </c>
      <c r="AG62" s="134">
        <f t="shared" si="43"/>
        <v>0</v>
      </c>
      <c r="AH62" s="135">
        <f t="shared" si="44"/>
        <v>0</v>
      </c>
    </row>
    <row r="63" spans="1:34" ht="15.75">
      <c r="A63" s="195" t="s">
        <v>123</v>
      </c>
      <c r="B63" s="118" t="str">
        <f>IF(B53&gt;"",B53,"")</f>
        <v>Mart Luuk</v>
      </c>
      <c r="C63" s="130" t="str">
        <f>IF(B56&gt;"",B56,"")</f>
        <v>Danila Filuyshkin</v>
      </c>
      <c r="D63" s="204"/>
      <c r="E63" s="198"/>
      <c r="F63" s="422"/>
      <c r="G63" s="423"/>
      <c r="H63" s="422"/>
      <c r="I63" s="423"/>
      <c r="J63" s="422"/>
      <c r="K63" s="423"/>
      <c r="L63" s="418"/>
      <c r="M63" s="419"/>
      <c r="N63" s="418"/>
      <c r="O63" s="419"/>
      <c r="P63" s="199">
        <f t="shared" si="45"/>
      </c>
      <c r="Q63" s="200">
        <f t="shared" si="46"/>
      </c>
      <c r="R63" s="132"/>
      <c r="S63" s="49"/>
      <c r="T63" s="193"/>
      <c r="U63" s="205">
        <f t="shared" si="33"/>
        <v>0</v>
      </c>
      <c r="V63" s="206">
        <f t="shared" si="33"/>
        <v>0</v>
      </c>
      <c r="W63" s="207">
        <f t="shared" si="34"/>
        <v>0</v>
      </c>
      <c r="Y63" s="134">
        <f t="shared" si="35"/>
        <v>0</v>
      </c>
      <c r="Z63" s="135">
        <f t="shared" si="36"/>
        <v>0</v>
      </c>
      <c r="AA63" s="134">
        <f t="shared" si="37"/>
        <v>0</v>
      </c>
      <c r="AB63" s="135">
        <f t="shared" si="38"/>
        <v>0</v>
      </c>
      <c r="AC63" s="134">
        <f t="shared" si="39"/>
        <v>0</v>
      </c>
      <c r="AD63" s="135">
        <f t="shared" si="40"/>
        <v>0</v>
      </c>
      <c r="AE63" s="134">
        <f t="shared" si="41"/>
        <v>0</v>
      </c>
      <c r="AF63" s="135">
        <f t="shared" si="42"/>
        <v>0</v>
      </c>
      <c r="AG63" s="134">
        <f t="shared" si="43"/>
        <v>0</v>
      </c>
      <c r="AH63" s="135">
        <f t="shared" si="44"/>
        <v>0</v>
      </c>
    </row>
    <row r="64" spans="1:34" ht="16.5" thickBot="1">
      <c r="A64" s="195" t="s">
        <v>113</v>
      </c>
      <c r="B64" s="208" t="str">
        <f>IF(B52&gt;"",B52,"")</f>
        <v>Alex Fooladi</v>
      </c>
      <c r="C64" s="209" t="str">
        <f>IF(B54&gt;"",B54,"")</f>
        <v>Paul Jokinen</v>
      </c>
      <c r="D64" s="210"/>
      <c r="E64" s="211"/>
      <c r="F64" s="420">
        <v>2</v>
      </c>
      <c r="G64" s="421"/>
      <c r="H64" s="420">
        <v>4</v>
      </c>
      <c r="I64" s="421"/>
      <c r="J64" s="420">
        <v>2</v>
      </c>
      <c r="K64" s="421"/>
      <c r="L64" s="420"/>
      <c r="M64" s="421"/>
      <c r="N64" s="420"/>
      <c r="O64" s="421"/>
      <c r="P64" s="199">
        <f t="shared" si="45"/>
        <v>3</v>
      </c>
      <c r="Q64" s="200">
        <f t="shared" si="46"/>
        <v>0</v>
      </c>
      <c r="R64" s="132"/>
      <c r="S64" s="49"/>
      <c r="T64" s="193"/>
      <c r="U64" s="205">
        <f t="shared" si="33"/>
        <v>33</v>
      </c>
      <c r="V64" s="206">
        <f t="shared" si="33"/>
        <v>8</v>
      </c>
      <c r="W64" s="207">
        <f t="shared" si="34"/>
        <v>25</v>
      </c>
      <c r="Y64" s="147">
        <f t="shared" si="35"/>
        <v>11</v>
      </c>
      <c r="Z64" s="148">
        <f t="shared" si="36"/>
        <v>2</v>
      </c>
      <c r="AA64" s="147">
        <f t="shared" si="37"/>
        <v>11</v>
      </c>
      <c r="AB64" s="148">
        <f t="shared" si="38"/>
        <v>4</v>
      </c>
      <c r="AC64" s="147">
        <f t="shared" si="39"/>
        <v>11</v>
      </c>
      <c r="AD64" s="148">
        <f t="shared" si="40"/>
        <v>2</v>
      </c>
      <c r="AE64" s="147">
        <f t="shared" si="41"/>
        <v>0</v>
      </c>
      <c r="AF64" s="148">
        <f t="shared" si="42"/>
        <v>0</v>
      </c>
      <c r="AG64" s="147">
        <f t="shared" si="43"/>
        <v>0</v>
      </c>
      <c r="AH64" s="148">
        <f t="shared" si="44"/>
        <v>0</v>
      </c>
    </row>
    <row r="65" spans="1:34" ht="15.75">
      <c r="A65" s="195" t="s">
        <v>124</v>
      </c>
      <c r="B65" s="118" t="str">
        <f>IF(B55&gt;"",B55,"")</f>
        <v>Henri Suominen</v>
      </c>
      <c r="C65" s="130" t="str">
        <f>IF(B56&gt;"",B56,"")</f>
        <v>Danila Filuyshkin</v>
      </c>
      <c r="D65" s="197"/>
      <c r="E65" s="198"/>
      <c r="F65" s="426">
        <v>13</v>
      </c>
      <c r="G65" s="425"/>
      <c r="H65" s="426">
        <v>-8</v>
      </c>
      <c r="I65" s="425"/>
      <c r="J65" s="426">
        <v>-5</v>
      </c>
      <c r="K65" s="425"/>
      <c r="L65" s="426">
        <v>-2</v>
      </c>
      <c r="M65" s="425"/>
      <c r="N65" s="426"/>
      <c r="O65" s="425"/>
      <c r="P65" s="199">
        <f t="shared" si="45"/>
        <v>1</v>
      </c>
      <c r="Q65" s="200">
        <f t="shared" si="46"/>
        <v>3</v>
      </c>
      <c r="R65" s="132"/>
      <c r="S65" s="49"/>
      <c r="T65" s="193"/>
      <c r="U65" s="205">
        <f t="shared" si="33"/>
        <v>30</v>
      </c>
      <c r="V65" s="206">
        <f t="shared" si="33"/>
        <v>46</v>
      </c>
      <c r="W65" s="207">
        <f t="shared" si="34"/>
        <v>-16</v>
      </c>
      <c r="Y65" s="128">
        <f t="shared" si="35"/>
        <v>15</v>
      </c>
      <c r="Z65" s="129">
        <f>IF(F65="",0,IF(LEFT(F65,1)="-",(IF(ABS(F65)&gt;9,(ABS(F65)+2),11)),F65))</f>
        <v>13</v>
      </c>
      <c r="AA65" s="128">
        <f t="shared" si="37"/>
        <v>8</v>
      </c>
      <c r="AB65" s="129">
        <f>IF(H65="",0,IF(LEFT(H65,1)="-",(IF(ABS(H65)&gt;9,(ABS(H65)+2),11)),H65))</f>
        <v>11</v>
      </c>
      <c r="AC65" s="128">
        <f t="shared" si="39"/>
        <v>5</v>
      </c>
      <c r="AD65" s="129">
        <f>IF(J65="",0,IF(LEFT(J65,1)="-",(IF(ABS(J65)&gt;9,(ABS(J65)+2),11)),J65))</f>
        <v>11</v>
      </c>
      <c r="AE65" s="128">
        <f t="shared" si="41"/>
        <v>2</v>
      </c>
      <c r="AF65" s="129">
        <f>IF(L65="",0,IF(LEFT(L65,1)="-",(IF(ABS(L65)&gt;9,(ABS(L65)+2),11)),L65))</f>
        <v>11</v>
      </c>
      <c r="AG65" s="128">
        <f>IF(N65="",0,IF(LEFT(N65,1)="-",ABS(N65),(IF(N65&gt;9,N65+2,11))))</f>
        <v>0</v>
      </c>
      <c r="AH65" s="129">
        <f>IF(N65="",0,IF(LEFT(N65,1)="-",(IF(ABS(N65)&gt;9,(ABS(N65)+2),11)),N65))</f>
        <v>0</v>
      </c>
    </row>
    <row r="66" spans="1:34" ht="15.75">
      <c r="A66" s="195" t="s">
        <v>116</v>
      </c>
      <c r="B66" s="118" t="str">
        <f>IF(B53&gt;"",B53,"")</f>
        <v>Mart Luuk</v>
      </c>
      <c r="C66" s="130" t="str">
        <f>IF(B54&gt;"",B54,"")</f>
        <v>Paul Jokinen</v>
      </c>
      <c r="D66" s="204"/>
      <c r="E66" s="198"/>
      <c r="F66" s="422"/>
      <c r="G66" s="423"/>
      <c r="H66" s="422"/>
      <c r="I66" s="423"/>
      <c r="J66" s="422"/>
      <c r="K66" s="423"/>
      <c r="L66" s="418"/>
      <c r="M66" s="419"/>
      <c r="N66" s="418"/>
      <c r="O66" s="419"/>
      <c r="P66" s="199">
        <f t="shared" si="45"/>
      </c>
      <c r="Q66" s="200">
        <f t="shared" si="46"/>
      </c>
      <c r="R66" s="132"/>
      <c r="S66" s="49"/>
      <c r="T66" s="193"/>
      <c r="U66" s="205">
        <f t="shared" si="33"/>
        <v>0</v>
      </c>
      <c r="V66" s="206">
        <f t="shared" si="33"/>
        <v>0</v>
      </c>
      <c r="W66" s="207">
        <f t="shared" si="34"/>
        <v>0</v>
      </c>
      <c r="Y66" s="134">
        <f t="shared" si="35"/>
        <v>0</v>
      </c>
      <c r="Z66" s="135">
        <f>IF(F66="",0,IF(LEFT(F66,1)="-",(IF(ABS(F66)&gt;9,(ABS(F66)+2),11)),F66))</f>
        <v>0</v>
      </c>
      <c r="AA66" s="134">
        <f t="shared" si="37"/>
        <v>0</v>
      </c>
      <c r="AB66" s="135">
        <f>IF(H66="",0,IF(LEFT(H66,1)="-",(IF(ABS(H66)&gt;9,(ABS(H66)+2),11)),H66))</f>
        <v>0</v>
      </c>
      <c r="AC66" s="134">
        <f t="shared" si="39"/>
        <v>0</v>
      </c>
      <c r="AD66" s="135">
        <f>IF(J66="",0,IF(LEFT(J66,1)="-",(IF(ABS(J66)&gt;9,(ABS(J66)+2),11)),J66))</f>
        <v>0</v>
      </c>
      <c r="AE66" s="134">
        <f t="shared" si="41"/>
        <v>0</v>
      </c>
      <c r="AF66" s="135">
        <f>IF(L66="",0,IF(LEFT(L66,1)="-",(IF(ABS(L66)&gt;9,(ABS(L66)+2),11)),L66))</f>
        <v>0</v>
      </c>
      <c r="AG66" s="134">
        <f>IF(N66="",0,IF(LEFT(N66,1)="-",ABS(N66),(IF(N66&gt;9,N66+2,11))))</f>
        <v>0</v>
      </c>
      <c r="AH66" s="135">
        <f>IF(N66="",0,IF(LEFT(N66,1)="-",(IF(ABS(N66)&gt;9,(ABS(N66)+2),11)),N66))</f>
        <v>0</v>
      </c>
    </row>
    <row r="67" spans="1:34" ht="16.5" thickBot="1">
      <c r="A67" s="195" t="s">
        <v>125</v>
      </c>
      <c r="B67" s="208" t="str">
        <f>IF(B54&gt;"",B54,"")</f>
        <v>Paul Jokinen</v>
      </c>
      <c r="C67" s="209" t="str">
        <f>IF(B55&gt;"",B55,"")</f>
        <v>Henri Suominen</v>
      </c>
      <c r="D67" s="210"/>
      <c r="E67" s="211"/>
      <c r="F67" s="420">
        <v>5</v>
      </c>
      <c r="G67" s="421"/>
      <c r="H67" s="420">
        <v>5</v>
      </c>
      <c r="I67" s="421"/>
      <c r="J67" s="420">
        <v>8</v>
      </c>
      <c r="K67" s="421"/>
      <c r="L67" s="420"/>
      <c r="M67" s="421"/>
      <c r="N67" s="420"/>
      <c r="O67" s="421"/>
      <c r="P67" s="199">
        <f t="shared" si="45"/>
        <v>3</v>
      </c>
      <c r="Q67" s="200">
        <f t="shared" si="46"/>
        <v>0</v>
      </c>
      <c r="R67" s="132"/>
      <c r="S67" s="49"/>
      <c r="T67" s="193"/>
      <c r="U67" s="205">
        <f t="shared" si="33"/>
        <v>33</v>
      </c>
      <c r="V67" s="206">
        <f t="shared" si="33"/>
        <v>18</v>
      </c>
      <c r="W67" s="207">
        <f t="shared" si="34"/>
        <v>15</v>
      </c>
      <c r="Y67" s="134">
        <f t="shared" si="35"/>
        <v>11</v>
      </c>
      <c r="Z67" s="135">
        <f>IF(F67="",0,IF(LEFT(F67,1)="-",(IF(ABS(F67)&gt;9,(ABS(F67)+2),11)),F67))</f>
        <v>5</v>
      </c>
      <c r="AA67" s="134">
        <f t="shared" si="37"/>
        <v>11</v>
      </c>
      <c r="AB67" s="135">
        <f>IF(H67="",0,IF(LEFT(H67,1)="-",(IF(ABS(H67)&gt;9,(ABS(H67)+2),11)),H67))</f>
        <v>5</v>
      </c>
      <c r="AC67" s="134">
        <f t="shared" si="39"/>
        <v>11</v>
      </c>
      <c r="AD67" s="135">
        <f>IF(J67="",0,IF(LEFT(J67,1)="-",(IF(ABS(J67)&gt;9,(ABS(J67)+2),11)),J67))</f>
        <v>8</v>
      </c>
      <c r="AE67" s="134">
        <f t="shared" si="41"/>
        <v>0</v>
      </c>
      <c r="AF67" s="135">
        <f>IF(L67="",0,IF(LEFT(L67,1)="-",(IF(ABS(L67)&gt;9,(ABS(L67)+2),11)),L67))</f>
        <v>0</v>
      </c>
      <c r="AG67" s="134">
        <f>IF(N67="",0,IF(LEFT(N67,1)="-",ABS(N67),(IF(N67&gt;9,N67+2,11))))</f>
        <v>0</v>
      </c>
      <c r="AH67" s="135">
        <f>IF(N67="",0,IF(LEFT(N67,1)="-",(IF(ABS(N67)&gt;9,(ABS(N67)+2),11)),N67))</f>
        <v>0</v>
      </c>
    </row>
    <row r="68" spans="1:34" ht="16.5" thickBot="1">
      <c r="A68" s="212" t="s">
        <v>117</v>
      </c>
      <c r="B68" s="139" t="str">
        <f>IF(B52&gt;"",B52,"")</f>
        <v>Alex Fooladi</v>
      </c>
      <c r="C68" s="140" t="str">
        <f>IF(B53&gt;"",B53,"")</f>
        <v>Mart Luuk</v>
      </c>
      <c r="D68" s="213"/>
      <c r="E68" s="214"/>
      <c r="F68" s="416"/>
      <c r="G68" s="417"/>
      <c r="H68" s="416"/>
      <c r="I68" s="417"/>
      <c r="J68" s="416"/>
      <c r="K68" s="417"/>
      <c r="L68" s="416"/>
      <c r="M68" s="417"/>
      <c r="N68" s="416"/>
      <c r="O68" s="417"/>
      <c r="P68" s="215">
        <f t="shared" si="45"/>
      </c>
      <c r="Q68" s="216">
        <f t="shared" si="46"/>
      </c>
      <c r="R68" s="145"/>
      <c r="S68" s="217"/>
      <c r="T68" s="193"/>
      <c r="U68" s="218">
        <f t="shared" si="33"/>
        <v>0</v>
      </c>
      <c r="V68" s="219">
        <f t="shared" si="33"/>
        <v>0</v>
      </c>
      <c r="W68" s="220">
        <f t="shared" si="34"/>
        <v>0</v>
      </c>
      <c r="Y68" s="134">
        <f t="shared" si="35"/>
        <v>0</v>
      </c>
      <c r="Z68" s="135">
        <f>IF(F68="",0,IF(LEFT(F68,1)="-",(IF(ABS(F68)&gt;9,(ABS(F68)+2),11)),F68))</f>
        <v>0</v>
      </c>
      <c r="AA68" s="134">
        <f t="shared" si="37"/>
        <v>0</v>
      </c>
      <c r="AB68" s="135">
        <f>IF(H68="",0,IF(LEFT(H68,1)="-",(IF(ABS(H68)&gt;9,(ABS(H68)+2),11)),H68))</f>
        <v>0</v>
      </c>
      <c r="AC68" s="134">
        <f t="shared" si="39"/>
        <v>0</v>
      </c>
      <c r="AD68" s="135">
        <f>IF(J68="",0,IF(LEFT(J68,1)="-",(IF(ABS(J68)&gt;9,(ABS(J68)+2),11)),J68))</f>
        <v>0</v>
      </c>
      <c r="AE68" s="134">
        <f t="shared" si="41"/>
        <v>0</v>
      </c>
      <c r="AF68" s="135">
        <f>IF(L68="",0,IF(LEFT(L68,1)="-",(IF(ABS(L68)&gt;9,(ABS(L68)+2),11)),L68))</f>
        <v>0</v>
      </c>
      <c r="AG68" s="134">
        <f>IF(N68="",0,IF(LEFT(N68,1)="-",ABS(N68),(IF(N68&gt;9,N68+2,11))))</f>
        <v>0</v>
      </c>
      <c r="AH68" s="135">
        <f>IF(N68="",0,IF(LEFT(N68,1)="-",(IF(ABS(N68)&gt;9,(ABS(N68)+2),11)),N68))</f>
        <v>0</v>
      </c>
    </row>
    <row r="69" ht="14.25" thickBot="1" thickTop="1"/>
    <row r="70" spans="1:20" ht="16.5" thickTop="1">
      <c r="A70" s="50"/>
      <c r="B70" s="51" t="s">
        <v>88</v>
      </c>
      <c r="C70" s="52"/>
      <c r="D70" s="52"/>
      <c r="E70" s="52"/>
      <c r="F70" s="53"/>
      <c r="G70" s="52"/>
      <c r="H70" s="54" t="s">
        <v>89</v>
      </c>
      <c r="I70" s="55"/>
      <c r="J70" s="459" t="s">
        <v>90</v>
      </c>
      <c r="K70" s="460"/>
      <c r="L70" s="460"/>
      <c r="M70" s="461"/>
      <c r="N70" s="462" t="s">
        <v>92</v>
      </c>
      <c r="O70" s="463"/>
      <c r="P70" s="463"/>
      <c r="Q70" s="464" t="s">
        <v>134</v>
      </c>
      <c r="R70" s="464"/>
      <c r="S70" s="465"/>
      <c r="T70" s="49"/>
    </row>
    <row r="71" spans="1:20" ht="16.5" thickBot="1">
      <c r="A71" s="56"/>
      <c r="B71" s="57" t="s">
        <v>91</v>
      </c>
      <c r="C71" s="58" t="s">
        <v>93</v>
      </c>
      <c r="D71" s="450"/>
      <c r="E71" s="451"/>
      <c r="F71" s="452"/>
      <c r="G71" s="453" t="s">
        <v>94</v>
      </c>
      <c r="H71" s="454"/>
      <c r="I71" s="454"/>
      <c r="J71" s="455">
        <v>41405</v>
      </c>
      <c r="K71" s="455"/>
      <c r="L71" s="455"/>
      <c r="M71" s="456"/>
      <c r="N71" s="457" t="s">
        <v>95</v>
      </c>
      <c r="O71" s="458"/>
      <c r="P71" s="458"/>
      <c r="Q71" s="441">
        <v>0.4166666666666667</v>
      </c>
      <c r="R71" s="442"/>
      <c r="S71" s="443"/>
      <c r="T71" s="49"/>
    </row>
    <row r="72" spans="1:23" ht="15.75" thickTop="1">
      <c r="A72" s="149"/>
      <c r="B72" s="62" t="s">
        <v>96</v>
      </c>
      <c r="C72" s="63" t="s">
        <v>97</v>
      </c>
      <c r="D72" s="444" t="s">
        <v>65</v>
      </c>
      <c r="E72" s="445"/>
      <c r="F72" s="444" t="s">
        <v>66</v>
      </c>
      <c r="G72" s="445"/>
      <c r="H72" s="444" t="s">
        <v>67</v>
      </c>
      <c r="I72" s="445"/>
      <c r="J72" s="444" t="s">
        <v>69</v>
      </c>
      <c r="K72" s="445"/>
      <c r="L72" s="444" t="s">
        <v>70</v>
      </c>
      <c r="M72" s="445"/>
      <c r="N72" s="150" t="s">
        <v>98</v>
      </c>
      <c r="O72" s="151" t="s">
        <v>99</v>
      </c>
      <c r="P72" s="446" t="s">
        <v>100</v>
      </c>
      <c r="Q72" s="447"/>
      <c r="R72" s="448" t="s">
        <v>101</v>
      </c>
      <c r="S72" s="449"/>
      <c r="T72" s="49"/>
      <c r="U72" s="152" t="s">
        <v>102</v>
      </c>
      <c r="V72" s="153"/>
      <c r="W72" s="154" t="s">
        <v>103</v>
      </c>
    </row>
    <row r="73" spans="1:23" ht="12.75">
      <c r="A73" s="155" t="s">
        <v>65</v>
      </c>
      <c r="B73" s="156" t="s">
        <v>21</v>
      </c>
      <c r="C73" s="157" t="s">
        <v>68</v>
      </c>
      <c r="D73" s="158"/>
      <c r="E73" s="159"/>
      <c r="F73" s="160">
        <f>P89</f>
        <v>3</v>
      </c>
      <c r="G73" s="161">
        <f>Q89</f>
        <v>0</v>
      </c>
      <c r="H73" s="160">
        <f>P85</f>
        <v>3</v>
      </c>
      <c r="I73" s="161">
        <f>Q85</f>
        <v>0</v>
      </c>
      <c r="J73" s="160">
        <f>P83</f>
        <v>3</v>
      </c>
      <c r="K73" s="161">
        <f>Q83</f>
        <v>0</v>
      </c>
      <c r="L73" s="160">
        <f>P80</f>
        <v>3</v>
      </c>
      <c r="M73" s="161">
        <f>Q80</f>
        <v>0</v>
      </c>
      <c r="N73" s="162">
        <f>IF(SUM(D73:M73)=0,"",COUNTIF(E73:E77,3))</f>
        <v>4</v>
      </c>
      <c r="O73" s="163">
        <f>IF(SUM(D73:M73)=0,"",COUNTIF(D73:D77,3))</f>
        <v>0</v>
      </c>
      <c r="P73" s="80">
        <f>IF(SUM(D73:M73)=0,"",SUM(E73:E77))</f>
        <v>12</v>
      </c>
      <c r="Q73" s="81">
        <f>IF(SUM(D73:M73)=0,"",SUM(D73:D77))</f>
        <v>0</v>
      </c>
      <c r="R73" s="439">
        <v>1</v>
      </c>
      <c r="S73" s="440"/>
      <c r="T73" s="49"/>
      <c r="U73" s="164">
        <f>+U80+U83+U85+U89</f>
        <v>132</v>
      </c>
      <c r="V73" s="165">
        <f>+V80+V83+V85+V89</f>
        <v>43</v>
      </c>
      <c r="W73" s="84">
        <f>+U73-V73</f>
        <v>89</v>
      </c>
    </row>
    <row r="74" spans="1:23" ht="12.75">
      <c r="A74" s="166" t="s">
        <v>66</v>
      </c>
      <c r="B74" s="156" t="s">
        <v>14</v>
      </c>
      <c r="C74" s="157" t="s">
        <v>36</v>
      </c>
      <c r="D74" s="167">
        <f>Q89</f>
        <v>0</v>
      </c>
      <c r="E74" s="168">
        <f>P89</f>
        <v>3</v>
      </c>
      <c r="F74" s="169"/>
      <c r="G74" s="170"/>
      <c r="H74" s="171">
        <f>P87</f>
        <v>3</v>
      </c>
      <c r="I74" s="172">
        <f>Q87</f>
        <v>0</v>
      </c>
      <c r="J74" s="171">
        <f>P81</f>
        <v>3</v>
      </c>
      <c r="K74" s="172">
        <f>Q81</f>
        <v>0</v>
      </c>
      <c r="L74" s="171">
        <f>P84</f>
        <v>3</v>
      </c>
      <c r="M74" s="172">
        <f>Q84</f>
        <v>0</v>
      </c>
      <c r="N74" s="162">
        <f>IF(SUM(D74:M74)=0,"",COUNTIF(G73:G77,3))</f>
        <v>3</v>
      </c>
      <c r="O74" s="163">
        <f>IF(SUM(D74:M74)=0,"",COUNTIF(F73:F77,3))</f>
        <v>1</v>
      </c>
      <c r="P74" s="80">
        <f>IF(SUM(D74:M74)=0,"",SUM(G73:G77))</f>
        <v>9</v>
      </c>
      <c r="Q74" s="81">
        <f>IF(SUM(D74:M74)=0,"",SUM(F73:F77))</f>
        <v>3</v>
      </c>
      <c r="R74" s="439">
        <v>2</v>
      </c>
      <c r="S74" s="440"/>
      <c r="T74" s="49"/>
      <c r="U74" s="164">
        <f>+U81+U84+U87+V89</f>
        <v>114</v>
      </c>
      <c r="V74" s="165">
        <f>+V81+V84+V87+U89</f>
        <v>90</v>
      </c>
      <c r="W74" s="84">
        <f>+U74-V74</f>
        <v>24</v>
      </c>
    </row>
    <row r="75" spans="1:23" ht="12.75">
      <c r="A75" s="166" t="s">
        <v>67</v>
      </c>
      <c r="B75" s="156" t="s">
        <v>34</v>
      </c>
      <c r="C75" s="157" t="s">
        <v>35</v>
      </c>
      <c r="D75" s="173">
        <f>Q85</f>
        <v>0</v>
      </c>
      <c r="E75" s="168">
        <f>P85</f>
        <v>3</v>
      </c>
      <c r="F75" s="173">
        <f>Q87</f>
        <v>0</v>
      </c>
      <c r="G75" s="168">
        <f>P87</f>
        <v>3</v>
      </c>
      <c r="H75" s="169"/>
      <c r="I75" s="170"/>
      <c r="J75" s="171">
        <f>P88</f>
        <v>3</v>
      </c>
      <c r="K75" s="172">
        <f>Q88</f>
        <v>0</v>
      </c>
      <c r="L75" s="171">
        <f>P82</f>
        <v>3</v>
      </c>
      <c r="M75" s="172">
        <f>Q82</f>
        <v>0</v>
      </c>
      <c r="N75" s="162">
        <f>IF(SUM(D75:M75)=0,"",COUNTIF(I73:I77,3))</f>
        <v>2</v>
      </c>
      <c r="O75" s="163">
        <f>IF(SUM(D75:M75)=0,"",COUNTIF(H73:H77,3))</f>
        <v>2</v>
      </c>
      <c r="P75" s="80">
        <f>IF(SUM(D75:M75)=0,"",SUM(I73:I77))</f>
        <v>6</v>
      </c>
      <c r="Q75" s="81">
        <f>IF(SUM(D75:M75)=0,"",SUM(H73:H77))</f>
        <v>6</v>
      </c>
      <c r="R75" s="439">
        <v>3</v>
      </c>
      <c r="S75" s="440"/>
      <c r="T75" s="49"/>
      <c r="U75" s="164">
        <f>+U82+V85+V87+U88</f>
        <v>100</v>
      </c>
      <c r="V75" s="165">
        <f>+V82+U85+U87+V88</f>
        <v>105</v>
      </c>
      <c r="W75" s="84">
        <f>+U75-V75</f>
        <v>-5</v>
      </c>
    </row>
    <row r="76" spans="1:23" ht="12.75">
      <c r="A76" s="166" t="s">
        <v>69</v>
      </c>
      <c r="B76" s="156" t="s">
        <v>19</v>
      </c>
      <c r="C76" s="157" t="s">
        <v>7</v>
      </c>
      <c r="D76" s="173">
        <f>Q83</f>
        <v>0</v>
      </c>
      <c r="E76" s="168">
        <f>P83</f>
        <v>3</v>
      </c>
      <c r="F76" s="173">
        <f>Q81</f>
        <v>0</v>
      </c>
      <c r="G76" s="168">
        <f>P81</f>
        <v>3</v>
      </c>
      <c r="H76" s="173">
        <f>Q88</f>
        <v>0</v>
      </c>
      <c r="I76" s="168">
        <f>P88</f>
        <v>3</v>
      </c>
      <c r="J76" s="169"/>
      <c r="K76" s="170"/>
      <c r="L76" s="171">
        <f>P86</f>
        <v>3</v>
      </c>
      <c r="M76" s="172">
        <f>Q86</f>
        <v>0</v>
      </c>
      <c r="N76" s="162">
        <f>IF(SUM(D76:M76)=0,"",COUNTIF(K73:K77,3))</f>
        <v>1</v>
      </c>
      <c r="O76" s="163">
        <f>IF(SUM(D76:M76)=0,"",COUNTIF(J73:J77,3))</f>
        <v>3</v>
      </c>
      <c r="P76" s="80">
        <f>IF(SUM(D76:M76)=0,"",SUM(K73:K77))</f>
        <v>3</v>
      </c>
      <c r="Q76" s="81">
        <f>IF(SUM(D76:M76)=0,"",SUM(J73:J77))</f>
        <v>9</v>
      </c>
      <c r="R76" s="439">
        <v>4</v>
      </c>
      <c r="S76" s="440"/>
      <c r="T76" s="49"/>
      <c r="U76" s="164">
        <f>+V81+V83+U86+V88</f>
        <v>76</v>
      </c>
      <c r="V76" s="165">
        <f>+U81+U83+V86+U88</f>
        <v>124</v>
      </c>
      <c r="W76" s="84">
        <f>+U76-V76</f>
        <v>-48</v>
      </c>
    </row>
    <row r="77" spans="1:23" ht="13.5" thickBot="1">
      <c r="A77" s="174" t="s">
        <v>70</v>
      </c>
      <c r="B77" s="175" t="s">
        <v>26</v>
      </c>
      <c r="C77" s="176" t="s">
        <v>68</v>
      </c>
      <c r="D77" s="177">
        <f>Q80</f>
        <v>0</v>
      </c>
      <c r="E77" s="178">
        <f>P80</f>
        <v>3</v>
      </c>
      <c r="F77" s="177">
        <f>Q84</f>
        <v>0</v>
      </c>
      <c r="G77" s="178">
        <f>P84</f>
        <v>3</v>
      </c>
      <c r="H77" s="177">
        <f>Q82</f>
        <v>0</v>
      </c>
      <c r="I77" s="178">
        <f>P82</f>
        <v>3</v>
      </c>
      <c r="J77" s="177">
        <f>Q86</f>
        <v>0</v>
      </c>
      <c r="K77" s="178">
        <f>P86</f>
        <v>3</v>
      </c>
      <c r="L77" s="179"/>
      <c r="M77" s="180"/>
      <c r="N77" s="181">
        <f>IF(SUM(D77:M77)=0,"",COUNTIF(M73:M77,3))</f>
        <v>0</v>
      </c>
      <c r="O77" s="178">
        <f>IF(SUM(D77:M77)=0,"",COUNTIF(L73:L77,3))</f>
        <v>4</v>
      </c>
      <c r="P77" s="100">
        <f>IF(SUM(D77:M77)=0,"",SUM(M73:M77))</f>
        <v>0</v>
      </c>
      <c r="Q77" s="101">
        <f>IF(SUM(D77:M77)=0,"",SUM(L73:L77))</f>
        <v>12</v>
      </c>
      <c r="R77" s="433">
        <v>5</v>
      </c>
      <c r="S77" s="434"/>
      <c r="T77" s="49"/>
      <c r="U77" s="164">
        <f>+V80+V82+V84+V86</f>
        <v>73</v>
      </c>
      <c r="V77" s="165">
        <f>+U80+U82+U84+U86</f>
        <v>133</v>
      </c>
      <c r="W77" s="84">
        <f>+U77-V77</f>
        <v>-60</v>
      </c>
    </row>
    <row r="78" spans="1:25" ht="15.75" thickTop="1">
      <c r="A78" s="182"/>
      <c r="B78" s="103" t="s">
        <v>104</v>
      </c>
      <c r="D78" s="183"/>
      <c r="E78" s="183"/>
      <c r="F78" s="184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5"/>
      <c r="S78" s="185"/>
      <c r="T78" s="186"/>
      <c r="U78" s="187"/>
      <c r="V78" s="188" t="s">
        <v>105</v>
      </c>
      <c r="W78" s="109">
        <f>SUM(W73:W77)</f>
        <v>0</v>
      </c>
      <c r="X78" s="108" t="str">
        <f>IF(W78=0,"OK","Virhe")</f>
        <v>OK</v>
      </c>
      <c r="Y78" s="108"/>
    </row>
    <row r="79" spans="1:23" ht="15.75" thickBot="1">
      <c r="A79" s="189"/>
      <c r="B79" s="111" t="s">
        <v>106</v>
      </c>
      <c r="C79" s="190"/>
      <c r="D79" s="190"/>
      <c r="E79" s="191"/>
      <c r="F79" s="435" t="s">
        <v>107</v>
      </c>
      <c r="G79" s="436"/>
      <c r="H79" s="437" t="s">
        <v>108</v>
      </c>
      <c r="I79" s="436"/>
      <c r="J79" s="437" t="s">
        <v>109</v>
      </c>
      <c r="K79" s="436"/>
      <c r="L79" s="437" t="s">
        <v>110</v>
      </c>
      <c r="M79" s="436"/>
      <c r="N79" s="437" t="s">
        <v>111</v>
      </c>
      <c r="O79" s="436"/>
      <c r="P79" s="435" t="s">
        <v>112</v>
      </c>
      <c r="Q79" s="438"/>
      <c r="R79" s="123"/>
      <c r="S79" s="192"/>
      <c r="T79" s="193"/>
      <c r="U79" s="428" t="s">
        <v>102</v>
      </c>
      <c r="V79" s="429"/>
      <c r="W79" s="194" t="s">
        <v>119</v>
      </c>
    </row>
    <row r="80" spans="1:34" ht="15.75">
      <c r="A80" s="195" t="s">
        <v>120</v>
      </c>
      <c r="B80" s="196" t="str">
        <f>IF(B73&gt;"",B73,"")</f>
        <v>Evert Aittokallio</v>
      </c>
      <c r="C80" s="130" t="str">
        <f>IF(B77&gt;"",B77,"")</f>
        <v>Seppo Miranda-Laiho</v>
      </c>
      <c r="D80" s="197"/>
      <c r="E80" s="198"/>
      <c r="F80" s="430">
        <v>3</v>
      </c>
      <c r="G80" s="431"/>
      <c r="H80" s="430">
        <v>4</v>
      </c>
      <c r="I80" s="431"/>
      <c r="J80" s="432">
        <v>3</v>
      </c>
      <c r="K80" s="431"/>
      <c r="L80" s="430"/>
      <c r="M80" s="431"/>
      <c r="N80" s="430"/>
      <c r="O80" s="431"/>
      <c r="P80" s="199">
        <f>IF(COUNTA(F80:N80)=0,"",COUNTIF(F80:N80,"&gt;=0"))</f>
        <v>3</v>
      </c>
      <c r="Q80" s="200">
        <f>IF(COUNTA(F80:N80)=0,"",(IF(LEFT(F80,1)="-",1,0)+IF(LEFT(H80,1)="-",1,0)+IF(LEFT(J80,1)="-",1,0)+IF(LEFT(L80,1)="-",1,0)+IF(LEFT(N80,1)="-",1,0)))</f>
        <v>0</v>
      </c>
      <c r="R80" s="132"/>
      <c r="S80" s="49"/>
      <c r="T80" s="193"/>
      <c r="U80" s="201">
        <f aca="true" t="shared" si="47" ref="U80:V89">+Y80+AA80+AC80+AE80+AG80</f>
        <v>33</v>
      </c>
      <c r="V80" s="202">
        <f t="shared" si="47"/>
        <v>10</v>
      </c>
      <c r="W80" s="203">
        <f aca="true" t="shared" si="48" ref="W80:W89">+U80-V80</f>
        <v>23</v>
      </c>
      <c r="Y80" s="128">
        <f aca="true" t="shared" si="49" ref="Y80:Y89">IF(F80="",0,IF(LEFT(F80,1)="-",ABS(F80),(IF(F80&gt;9,F80+2,11))))</f>
        <v>11</v>
      </c>
      <c r="Z80" s="129">
        <f aca="true" t="shared" si="50" ref="Z80:Z85">IF(F80="",0,IF(LEFT(F80,1)="-",(IF(ABS(F80)&gt;9,(ABS(F80)+2),11)),F80))</f>
        <v>3</v>
      </c>
      <c r="AA80" s="128">
        <f aca="true" t="shared" si="51" ref="AA80:AA89">IF(H80="",0,IF(LEFT(H80,1)="-",ABS(H80),(IF(H80&gt;9,H80+2,11))))</f>
        <v>11</v>
      </c>
      <c r="AB80" s="129">
        <f aca="true" t="shared" si="52" ref="AB80:AB85">IF(H80="",0,IF(LEFT(H80,1)="-",(IF(ABS(H80)&gt;9,(ABS(H80)+2),11)),H80))</f>
        <v>4</v>
      </c>
      <c r="AC80" s="128">
        <f aca="true" t="shared" si="53" ref="AC80:AC89">IF(J80="",0,IF(LEFT(J80,1)="-",ABS(J80),(IF(J80&gt;9,J80+2,11))))</f>
        <v>11</v>
      </c>
      <c r="AD80" s="129">
        <f aca="true" t="shared" si="54" ref="AD80:AD85">IF(J80="",0,IF(LEFT(J80,1)="-",(IF(ABS(J80)&gt;9,(ABS(J80)+2),11)),J80))</f>
        <v>3</v>
      </c>
      <c r="AE80" s="128">
        <f aca="true" t="shared" si="55" ref="AE80:AE89">IF(L80="",0,IF(LEFT(L80,1)="-",ABS(L80),(IF(L80&gt;9,L80+2,11))))</f>
        <v>0</v>
      </c>
      <c r="AF80" s="129">
        <f aca="true" t="shared" si="56" ref="AF80:AF85">IF(L80="",0,IF(LEFT(L80,1)="-",(IF(ABS(L80)&gt;9,(ABS(L80)+2),11)),L80))</f>
        <v>0</v>
      </c>
      <c r="AG80" s="128">
        <f aca="true" t="shared" si="57" ref="AG80:AG85">IF(N80="",0,IF(LEFT(N80,1)="-",ABS(N80),(IF(N80&gt;9,N80+2,11))))</f>
        <v>0</v>
      </c>
      <c r="AH80" s="129">
        <f aca="true" t="shared" si="58" ref="AH80:AH85">IF(N80="",0,IF(LEFT(N80,1)="-",(IF(ABS(N80)&gt;9,(ABS(N80)+2),11)),N80))</f>
        <v>0</v>
      </c>
    </row>
    <row r="81" spans="1:34" ht="15.75">
      <c r="A81" s="195" t="s">
        <v>114</v>
      </c>
      <c r="B81" s="118" t="str">
        <f>IF(B74&gt;"",B74,"")</f>
        <v>Paavo Collanus</v>
      </c>
      <c r="C81" s="130" t="str">
        <f>IF(B76&gt;"",B76,"")</f>
        <v>Vilho Ruokolainen</v>
      </c>
      <c r="D81" s="204"/>
      <c r="E81" s="198"/>
      <c r="F81" s="427">
        <v>6</v>
      </c>
      <c r="G81" s="419"/>
      <c r="H81" s="427">
        <v>8</v>
      </c>
      <c r="I81" s="419"/>
      <c r="J81" s="427">
        <v>6</v>
      </c>
      <c r="K81" s="419"/>
      <c r="L81" s="427"/>
      <c r="M81" s="419"/>
      <c r="N81" s="427"/>
      <c r="O81" s="419"/>
      <c r="P81" s="199">
        <f aca="true" t="shared" si="59" ref="P81:P89">IF(COUNTA(F81:N81)=0,"",COUNTIF(F81:N81,"&gt;=0"))</f>
        <v>3</v>
      </c>
      <c r="Q81" s="200">
        <f aca="true" t="shared" si="60" ref="Q81:Q89">IF(COUNTA(F81:N81)=0,"",(IF(LEFT(F81,1)="-",1,0)+IF(LEFT(H81,1)="-",1,0)+IF(LEFT(J81,1)="-",1,0)+IF(LEFT(L81,1)="-",1,0)+IF(LEFT(N81,1)="-",1,0)))</f>
        <v>0</v>
      </c>
      <c r="R81" s="132"/>
      <c r="S81" s="49"/>
      <c r="T81" s="193"/>
      <c r="U81" s="205">
        <f t="shared" si="47"/>
        <v>33</v>
      </c>
      <c r="V81" s="206">
        <f t="shared" si="47"/>
        <v>20</v>
      </c>
      <c r="W81" s="207">
        <f t="shared" si="48"/>
        <v>13</v>
      </c>
      <c r="Y81" s="134">
        <f t="shared" si="49"/>
        <v>11</v>
      </c>
      <c r="Z81" s="135">
        <f t="shared" si="50"/>
        <v>6</v>
      </c>
      <c r="AA81" s="134">
        <f t="shared" si="51"/>
        <v>11</v>
      </c>
      <c r="AB81" s="135">
        <f t="shared" si="52"/>
        <v>8</v>
      </c>
      <c r="AC81" s="134">
        <f t="shared" si="53"/>
        <v>11</v>
      </c>
      <c r="AD81" s="135">
        <f t="shared" si="54"/>
        <v>6</v>
      </c>
      <c r="AE81" s="134">
        <f t="shared" si="55"/>
        <v>0</v>
      </c>
      <c r="AF81" s="135">
        <f t="shared" si="56"/>
        <v>0</v>
      </c>
      <c r="AG81" s="134">
        <f t="shared" si="57"/>
        <v>0</v>
      </c>
      <c r="AH81" s="135">
        <f t="shared" si="58"/>
        <v>0</v>
      </c>
    </row>
    <row r="82" spans="1:34" ht="16.5" thickBot="1">
      <c r="A82" s="195" t="s">
        <v>121</v>
      </c>
      <c r="B82" s="208" t="str">
        <f>IF(B75&gt;"",B75,"")</f>
        <v>Joni Annunen</v>
      </c>
      <c r="C82" s="209" t="str">
        <f>IF(B77&gt;"",B77,"")</f>
        <v>Seppo Miranda-Laiho</v>
      </c>
      <c r="D82" s="210"/>
      <c r="E82" s="211"/>
      <c r="F82" s="420">
        <v>6</v>
      </c>
      <c r="G82" s="421"/>
      <c r="H82" s="420">
        <v>10</v>
      </c>
      <c r="I82" s="421"/>
      <c r="J82" s="420">
        <v>8</v>
      </c>
      <c r="K82" s="421"/>
      <c r="L82" s="420"/>
      <c r="M82" s="421"/>
      <c r="N82" s="420"/>
      <c r="O82" s="421"/>
      <c r="P82" s="199">
        <f t="shared" si="59"/>
        <v>3</v>
      </c>
      <c r="Q82" s="200">
        <f t="shared" si="60"/>
        <v>0</v>
      </c>
      <c r="R82" s="132"/>
      <c r="S82" s="49"/>
      <c r="T82" s="193"/>
      <c r="U82" s="205">
        <f t="shared" si="47"/>
        <v>34</v>
      </c>
      <c r="V82" s="206">
        <f t="shared" si="47"/>
        <v>24</v>
      </c>
      <c r="W82" s="207">
        <f t="shared" si="48"/>
        <v>10</v>
      </c>
      <c r="Y82" s="134">
        <f t="shared" si="49"/>
        <v>11</v>
      </c>
      <c r="Z82" s="135">
        <f t="shared" si="50"/>
        <v>6</v>
      </c>
      <c r="AA82" s="134">
        <f t="shared" si="51"/>
        <v>12</v>
      </c>
      <c r="AB82" s="135">
        <f t="shared" si="52"/>
        <v>10</v>
      </c>
      <c r="AC82" s="134">
        <f t="shared" si="53"/>
        <v>11</v>
      </c>
      <c r="AD82" s="135">
        <f t="shared" si="54"/>
        <v>8</v>
      </c>
      <c r="AE82" s="134">
        <f t="shared" si="55"/>
        <v>0</v>
      </c>
      <c r="AF82" s="135">
        <f t="shared" si="56"/>
        <v>0</v>
      </c>
      <c r="AG82" s="134">
        <f t="shared" si="57"/>
        <v>0</v>
      </c>
      <c r="AH82" s="135">
        <f t="shared" si="58"/>
        <v>0</v>
      </c>
    </row>
    <row r="83" spans="1:34" ht="15.75">
      <c r="A83" s="195" t="s">
        <v>122</v>
      </c>
      <c r="B83" s="118" t="str">
        <f>IF(B73&gt;"",B73,"")</f>
        <v>Evert Aittokallio</v>
      </c>
      <c r="C83" s="130" t="str">
        <f>IF(B76&gt;"",B76,"")</f>
        <v>Vilho Ruokolainen</v>
      </c>
      <c r="D83" s="197"/>
      <c r="E83" s="198"/>
      <c r="F83" s="426">
        <v>3</v>
      </c>
      <c r="G83" s="425"/>
      <c r="H83" s="426">
        <v>2</v>
      </c>
      <c r="I83" s="425"/>
      <c r="J83" s="426">
        <v>3</v>
      </c>
      <c r="K83" s="425"/>
      <c r="L83" s="426"/>
      <c r="M83" s="425"/>
      <c r="N83" s="426"/>
      <c r="O83" s="425"/>
      <c r="P83" s="199">
        <f t="shared" si="59"/>
        <v>3</v>
      </c>
      <c r="Q83" s="200">
        <f t="shared" si="60"/>
        <v>0</v>
      </c>
      <c r="R83" s="132"/>
      <c r="S83" s="49"/>
      <c r="T83" s="193"/>
      <c r="U83" s="205">
        <f t="shared" si="47"/>
        <v>33</v>
      </c>
      <c r="V83" s="206">
        <f t="shared" si="47"/>
        <v>8</v>
      </c>
      <c r="W83" s="207">
        <f t="shared" si="48"/>
        <v>25</v>
      </c>
      <c r="Y83" s="134">
        <f t="shared" si="49"/>
        <v>11</v>
      </c>
      <c r="Z83" s="135">
        <f t="shared" si="50"/>
        <v>3</v>
      </c>
      <c r="AA83" s="134">
        <f t="shared" si="51"/>
        <v>11</v>
      </c>
      <c r="AB83" s="135">
        <f t="shared" si="52"/>
        <v>2</v>
      </c>
      <c r="AC83" s="134">
        <f t="shared" si="53"/>
        <v>11</v>
      </c>
      <c r="AD83" s="135">
        <f t="shared" si="54"/>
        <v>3</v>
      </c>
      <c r="AE83" s="134">
        <f t="shared" si="55"/>
        <v>0</v>
      </c>
      <c r="AF83" s="135">
        <f t="shared" si="56"/>
        <v>0</v>
      </c>
      <c r="AG83" s="134">
        <f t="shared" si="57"/>
        <v>0</v>
      </c>
      <c r="AH83" s="135">
        <f t="shared" si="58"/>
        <v>0</v>
      </c>
    </row>
    <row r="84" spans="1:34" ht="15.75">
      <c r="A84" s="195" t="s">
        <v>123</v>
      </c>
      <c r="B84" s="118" t="str">
        <f>IF(B74&gt;"",B74,"")</f>
        <v>Paavo Collanus</v>
      </c>
      <c r="C84" s="130" t="str">
        <f>IF(B77&gt;"",B77,"")</f>
        <v>Seppo Miranda-Laiho</v>
      </c>
      <c r="D84" s="204"/>
      <c r="E84" s="198"/>
      <c r="F84" s="422">
        <v>3</v>
      </c>
      <c r="G84" s="423"/>
      <c r="H84" s="422">
        <v>6</v>
      </c>
      <c r="I84" s="423"/>
      <c r="J84" s="422">
        <v>5</v>
      </c>
      <c r="K84" s="423"/>
      <c r="L84" s="418"/>
      <c r="M84" s="419"/>
      <c r="N84" s="418"/>
      <c r="O84" s="419"/>
      <c r="P84" s="199">
        <f t="shared" si="59"/>
        <v>3</v>
      </c>
      <c r="Q84" s="200">
        <f t="shared" si="60"/>
        <v>0</v>
      </c>
      <c r="R84" s="132"/>
      <c r="S84" s="49"/>
      <c r="T84" s="193"/>
      <c r="U84" s="205">
        <f t="shared" si="47"/>
        <v>33</v>
      </c>
      <c r="V84" s="206">
        <f t="shared" si="47"/>
        <v>14</v>
      </c>
      <c r="W84" s="207">
        <f t="shared" si="48"/>
        <v>19</v>
      </c>
      <c r="Y84" s="134">
        <f t="shared" si="49"/>
        <v>11</v>
      </c>
      <c r="Z84" s="135">
        <f t="shared" si="50"/>
        <v>3</v>
      </c>
      <c r="AA84" s="134">
        <f t="shared" si="51"/>
        <v>11</v>
      </c>
      <c r="AB84" s="135">
        <f t="shared" si="52"/>
        <v>6</v>
      </c>
      <c r="AC84" s="134">
        <f t="shared" si="53"/>
        <v>11</v>
      </c>
      <c r="AD84" s="135">
        <f t="shared" si="54"/>
        <v>5</v>
      </c>
      <c r="AE84" s="134">
        <f t="shared" si="55"/>
        <v>0</v>
      </c>
      <c r="AF84" s="135">
        <f t="shared" si="56"/>
        <v>0</v>
      </c>
      <c r="AG84" s="134">
        <f t="shared" si="57"/>
        <v>0</v>
      </c>
      <c r="AH84" s="135">
        <f t="shared" si="58"/>
        <v>0</v>
      </c>
    </row>
    <row r="85" spans="1:34" ht="16.5" thickBot="1">
      <c r="A85" s="195" t="s">
        <v>113</v>
      </c>
      <c r="B85" s="208" t="str">
        <f>IF(B73&gt;"",B73,"")</f>
        <v>Evert Aittokallio</v>
      </c>
      <c r="C85" s="209" t="str">
        <f>IF(B75&gt;"",B75,"")</f>
        <v>Joni Annunen</v>
      </c>
      <c r="D85" s="210"/>
      <c r="E85" s="211"/>
      <c r="F85" s="420">
        <v>3</v>
      </c>
      <c r="G85" s="421"/>
      <c r="H85" s="420">
        <v>2</v>
      </c>
      <c r="I85" s="421"/>
      <c r="J85" s="420">
        <v>5</v>
      </c>
      <c r="K85" s="421"/>
      <c r="L85" s="420"/>
      <c r="M85" s="421"/>
      <c r="N85" s="420"/>
      <c r="O85" s="421"/>
      <c r="P85" s="199">
        <f t="shared" si="59"/>
        <v>3</v>
      </c>
      <c r="Q85" s="200">
        <f t="shared" si="60"/>
        <v>0</v>
      </c>
      <c r="R85" s="132"/>
      <c r="S85" s="49"/>
      <c r="T85" s="193"/>
      <c r="U85" s="205">
        <f t="shared" si="47"/>
        <v>33</v>
      </c>
      <c r="V85" s="206">
        <f t="shared" si="47"/>
        <v>10</v>
      </c>
      <c r="W85" s="207">
        <f t="shared" si="48"/>
        <v>23</v>
      </c>
      <c r="Y85" s="147">
        <f t="shared" si="49"/>
        <v>11</v>
      </c>
      <c r="Z85" s="148">
        <f t="shared" si="50"/>
        <v>3</v>
      </c>
      <c r="AA85" s="147">
        <f t="shared" si="51"/>
        <v>11</v>
      </c>
      <c r="AB85" s="148">
        <f t="shared" si="52"/>
        <v>2</v>
      </c>
      <c r="AC85" s="147">
        <f t="shared" si="53"/>
        <v>11</v>
      </c>
      <c r="AD85" s="148">
        <f t="shared" si="54"/>
        <v>5</v>
      </c>
      <c r="AE85" s="147">
        <f t="shared" si="55"/>
        <v>0</v>
      </c>
      <c r="AF85" s="148">
        <f t="shared" si="56"/>
        <v>0</v>
      </c>
      <c r="AG85" s="147">
        <f t="shared" si="57"/>
        <v>0</v>
      </c>
      <c r="AH85" s="148">
        <f t="shared" si="58"/>
        <v>0</v>
      </c>
    </row>
    <row r="86" spans="1:34" ht="15.75">
      <c r="A86" s="195" t="s">
        <v>124</v>
      </c>
      <c r="B86" s="118" t="str">
        <f>IF(B76&gt;"",B76,"")</f>
        <v>Vilho Ruokolainen</v>
      </c>
      <c r="C86" s="130" t="str">
        <f>IF(B77&gt;"",B77,"")</f>
        <v>Seppo Miranda-Laiho</v>
      </c>
      <c r="D86" s="197"/>
      <c r="E86" s="198"/>
      <c r="F86" s="426">
        <v>8</v>
      </c>
      <c r="G86" s="425"/>
      <c r="H86" s="426">
        <v>8</v>
      </c>
      <c r="I86" s="425"/>
      <c r="J86" s="426">
        <v>9</v>
      </c>
      <c r="K86" s="425"/>
      <c r="L86" s="426"/>
      <c r="M86" s="425"/>
      <c r="N86" s="426"/>
      <c r="O86" s="425"/>
      <c r="P86" s="199">
        <f t="shared" si="59"/>
        <v>3</v>
      </c>
      <c r="Q86" s="200">
        <f t="shared" si="60"/>
        <v>0</v>
      </c>
      <c r="R86" s="132"/>
      <c r="S86" s="49"/>
      <c r="T86" s="193"/>
      <c r="U86" s="205">
        <f t="shared" si="47"/>
        <v>33</v>
      </c>
      <c r="V86" s="206">
        <f t="shared" si="47"/>
        <v>25</v>
      </c>
      <c r="W86" s="207">
        <f t="shared" si="48"/>
        <v>8</v>
      </c>
      <c r="Y86" s="128">
        <f t="shared" si="49"/>
        <v>11</v>
      </c>
      <c r="Z86" s="129">
        <f>IF(F86="",0,IF(LEFT(F86,1)="-",(IF(ABS(F86)&gt;9,(ABS(F86)+2),11)),F86))</f>
        <v>8</v>
      </c>
      <c r="AA86" s="128">
        <f t="shared" si="51"/>
        <v>11</v>
      </c>
      <c r="AB86" s="129">
        <f>IF(H86="",0,IF(LEFT(H86,1)="-",(IF(ABS(H86)&gt;9,(ABS(H86)+2),11)),H86))</f>
        <v>8</v>
      </c>
      <c r="AC86" s="128">
        <f t="shared" si="53"/>
        <v>11</v>
      </c>
      <c r="AD86" s="129">
        <f>IF(J86="",0,IF(LEFT(J86,1)="-",(IF(ABS(J86)&gt;9,(ABS(J86)+2),11)),J86))</f>
        <v>9</v>
      </c>
      <c r="AE86" s="128">
        <f t="shared" si="55"/>
        <v>0</v>
      </c>
      <c r="AF86" s="129">
        <f>IF(L86="",0,IF(LEFT(L86,1)="-",(IF(ABS(L86)&gt;9,(ABS(L86)+2),11)),L86))</f>
        <v>0</v>
      </c>
      <c r="AG86" s="128">
        <f>IF(N86="",0,IF(LEFT(N86,1)="-",ABS(N86),(IF(N86&gt;9,N86+2,11))))</f>
        <v>0</v>
      </c>
      <c r="AH86" s="129">
        <f>IF(N86="",0,IF(LEFT(N86,1)="-",(IF(ABS(N86)&gt;9,(ABS(N86)+2),11)),N86))</f>
        <v>0</v>
      </c>
    </row>
    <row r="87" spans="1:34" ht="15.75">
      <c r="A87" s="195" t="s">
        <v>116</v>
      </c>
      <c r="B87" s="118" t="str">
        <f>IF(B74&gt;"",B74,"")</f>
        <v>Paavo Collanus</v>
      </c>
      <c r="C87" s="130" t="str">
        <f>IF(B75&gt;"",B75,"")</f>
        <v>Joni Annunen</v>
      </c>
      <c r="D87" s="204"/>
      <c r="E87" s="198"/>
      <c r="F87" s="422">
        <v>9</v>
      </c>
      <c r="G87" s="423"/>
      <c r="H87" s="422">
        <v>7</v>
      </c>
      <c r="I87" s="423"/>
      <c r="J87" s="422">
        <v>7</v>
      </c>
      <c r="K87" s="423"/>
      <c r="L87" s="418"/>
      <c r="M87" s="419"/>
      <c r="N87" s="418"/>
      <c r="O87" s="419"/>
      <c r="P87" s="199">
        <f t="shared" si="59"/>
        <v>3</v>
      </c>
      <c r="Q87" s="200">
        <f t="shared" si="60"/>
        <v>0</v>
      </c>
      <c r="R87" s="132"/>
      <c r="S87" s="49"/>
      <c r="T87" s="193"/>
      <c r="U87" s="205">
        <f t="shared" si="47"/>
        <v>33</v>
      </c>
      <c r="V87" s="206">
        <f t="shared" si="47"/>
        <v>23</v>
      </c>
      <c r="W87" s="207">
        <f t="shared" si="48"/>
        <v>10</v>
      </c>
      <c r="Y87" s="134">
        <f t="shared" si="49"/>
        <v>11</v>
      </c>
      <c r="Z87" s="135">
        <f>IF(F87="",0,IF(LEFT(F87,1)="-",(IF(ABS(F87)&gt;9,(ABS(F87)+2),11)),F87))</f>
        <v>9</v>
      </c>
      <c r="AA87" s="134">
        <f t="shared" si="51"/>
        <v>11</v>
      </c>
      <c r="AB87" s="135">
        <f>IF(H87="",0,IF(LEFT(H87,1)="-",(IF(ABS(H87)&gt;9,(ABS(H87)+2),11)),H87))</f>
        <v>7</v>
      </c>
      <c r="AC87" s="134">
        <f t="shared" si="53"/>
        <v>11</v>
      </c>
      <c r="AD87" s="135">
        <f>IF(J87="",0,IF(LEFT(J87,1)="-",(IF(ABS(J87)&gt;9,(ABS(J87)+2),11)),J87))</f>
        <v>7</v>
      </c>
      <c r="AE87" s="134">
        <f t="shared" si="55"/>
        <v>0</v>
      </c>
      <c r="AF87" s="135">
        <f>IF(L87="",0,IF(LEFT(L87,1)="-",(IF(ABS(L87)&gt;9,(ABS(L87)+2),11)),L87))</f>
        <v>0</v>
      </c>
      <c r="AG87" s="134">
        <f>IF(N87="",0,IF(LEFT(N87,1)="-",ABS(N87),(IF(N87&gt;9,N87+2,11))))</f>
        <v>0</v>
      </c>
      <c r="AH87" s="135">
        <f>IF(N87="",0,IF(LEFT(N87,1)="-",(IF(ABS(N87)&gt;9,(ABS(N87)+2),11)),N87))</f>
        <v>0</v>
      </c>
    </row>
    <row r="88" spans="1:34" ht="16.5" thickBot="1">
      <c r="A88" s="195" t="s">
        <v>125</v>
      </c>
      <c r="B88" s="208" t="str">
        <f>IF(B75&gt;"",B75,"")</f>
        <v>Joni Annunen</v>
      </c>
      <c r="C88" s="209" t="str">
        <f>IF(B76&gt;"",B76,"")</f>
        <v>Vilho Ruokolainen</v>
      </c>
      <c r="D88" s="210"/>
      <c r="E88" s="211"/>
      <c r="F88" s="420">
        <v>8</v>
      </c>
      <c r="G88" s="421"/>
      <c r="H88" s="420">
        <v>6</v>
      </c>
      <c r="I88" s="421"/>
      <c r="J88" s="420">
        <v>1</v>
      </c>
      <c r="K88" s="421"/>
      <c r="L88" s="420"/>
      <c r="M88" s="421"/>
      <c r="N88" s="420"/>
      <c r="O88" s="421"/>
      <c r="P88" s="199">
        <f t="shared" si="59"/>
        <v>3</v>
      </c>
      <c r="Q88" s="200">
        <f t="shared" si="60"/>
        <v>0</v>
      </c>
      <c r="R88" s="132"/>
      <c r="S88" s="49"/>
      <c r="T88" s="193"/>
      <c r="U88" s="205">
        <f t="shared" si="47"/>
        <v>33</v>
      </c>
      <c r="V88" s="206">
        <f t="shared" si="47"/>
        <v>15</v>
      </c>
      <c r="W88" s="207">
        <f t="shared" si="48"/>
        <v>18</v>
      </c>
      <c r="Y88" s="134">
        <f t="shared" si="49"/>
        <v>11</v>
      </c>
      <c r="Z88" s="135">
        <f>IF(F88="",0,IF(LEFT(F88,1)="-",(IF(ABS(F88)&gt;9,(ABS(F88)+2),11)),F88))</f>
        <v>8</v>
      </c>
      <c r="AA88" s="134">
        <f t="shared" si="51"/>
        <v>11</v>
      </c>
      <c r="AB88" s="135">
        <f>IF(H88="",0,IF(LEFT(H88,1)="-",(IF(ABS(H88)&gt;9,(ABS(H88)+2),11)),H88))</f>
        <v>6</v>
      </c>
      <c r="AC88" s="134">
        <f t="shared" si="53"/>
        <v>11</v>
      </c>
      <c r="AD88" s="135">
        <f>IF(J88="",0,IF(LEFT(J88,1)="-",(IF(ABS(J88)&gt;9,(ABS(J88)+2),11)),J88))</f>
        <v>1</v>
      </c>
      <c r="AE88" s="134">
        <f t="shared" si="55"/>
        <v>0</v>
      </c>
      <c r="AF88" s="135">
        <f>IF(L88="",0,IF(LEFT(L88,1)="-",(IF(ABS(L88)&gt;9,(ABS(L88)+2),11)),L88))</f>
        <v>0</v>
      </c>
      <c r="AG88" s="134">
        <f>IF(N88="",0,IF(LEFT(N88,1)="-",ABS(N88),(IF(N88&gt;9,N88+2,11))))</f>
        <v>0</v>
      </c>
      <c r="AH88" s="135">
        <f>IF(N88="",0,IF(LEFT(N88,1)="-",(IF(ABS(N88)&gt;9,(ABS(N88)+2),11)),N88))</f>
        <v>0</v>
      </c>
    </row>
    <row r="89" spans="1:34" ht="16.5" thickBot="1">
      <c r="A89" s="212" t="s">
        <v>117</v>
      </c>
      <c r="B89" s="139" t="str">
        <f>IF(B73&gt;"",B73,"")</f>
        <v>Evert Aittokallio</v>
      </c>
      <c r="C89" s="140" t="str">
        <f>IF(B74&gt;"",B74,"")</f>
        <v>Paavo Collanus</v>
      </c>
      <c r="D89" s="213"/>
      <c r="E89" s="214"/>
      <c r="F89" s="416">
        <v>2</v>
      </c>
      <c r="G89" s="417"/>
      <c r="H89" s="416">
        <v>7</v>
      </c>
      <c r="I89" s="417"/>
      <c r="J89" s="416">
        <v>6</v>
      </c>
      <c r="K89" s="417"/>
      <c r="L89" s="416"/>
      <c r="M89" s="417"/>
      <c r="N89" s="416"/>
      <c r="O89" s="417"/>
      <c r="P89" s="215">
        <f t="shared" si="59"/>
        <v>3</v>
      </c>
      <c r="Q89" s="216">
        <f t="shared" si="60"/>
        <v>0</v>
      </c>
      <c r="R89" s="145"/>
      <c r="S89" s="217"/>
      <c r="T89" s="193"/>
      <c r="U89" s="218">
        <f t="shared" si="47"/>
        <v>33</v>
      </c>
      <c r="V89" s="219">
        <f t="shared" si="47"/>
        <v>15</v>
      </c>
      <c r="W89" s="220">
        <f t="shared" si="48"/>
        <v>18</v>
      </c>
      <c r="Y89" s="134">
        <f t="shared" si="49"/>
        <v>11</v>
      </c>
      <c r="Z89" s="135">
        <f>IF(F89="",0,IF(LEFT(F89,1)="-",(IF(ABS(F89)&gt;9,(ABS(F89)+2),11)),F89))</f>
        <v>2</v>
      </c>
      <c r="AA89" s="134">
        <f t="shared" si="51"/>
        <v>11</v>
      </c>
      <c r="AB89" s="135">
        <f>IF(H89="",0,IF(LEFT(H89,1)="-",(IF(ABS(H89)&gt;9,(ABS(H89)+2),11)),H89))</f>
        <v>7</v>
      </c>
      <c r="AC89" s="134">
        <f t="shared" si="53"/>
        <v>11</v>
      </c>
      <c r="AD89" s="135">
        <f>IF(J89="",0,IF(LEFT(J89,1)="-",(IF(ABS(J89)&gt;9,(ABS(J89)+2),11)),J89))</f>
        <v>6</v>
      </c>
      <c r="AE89" s="134">
        <f t="shared" si="55"/>
        <v>0</v>
      </c>
      <c r="AF89" s="135">
        <f>IF(L89="",0,IF(LEFT(L89,1)="-",(IF(ABS(L89)&gt;9,(ABS(L89)+2),11)),L89))</f>
        <v>0</v>
      </c>
      <c r="AG89" s="134">
        <f>IF(N89="",0,IF(LEFT(N89,1)="-",ABS(N89),(IF(N89&gt;9,N89+2,11))))</f>
        <v>0</v>
      </c>
      <c r="AH89" s="135">
        <f>IF(N89="",0,IF(LEFT(N89,1)="-",(IF(ABS(N89)&gt;9,(ABS(N89)+2),11)),N89))</f>
        <v>0</v>
      </c>
    </row>
    <row r="90" ht="14.25" thickBot="1" thickTop="1"/>
    <row r="91" spans="1:20" ht="16.5" thickTop="1">
      <c r="A91" s="50"/>
      <c r="B91" s="51" t="s">
        <v>88</v>
      </c>
      <c r="C91" s="52"/>
      <c r="D91" s="52"/>
      <c r="E91" s="52"/>
      <c r="F91" s="53"/>
      <c r="G91" s="52"/>
      <c r="H91" s="54" t="s">
        <v>89</v>
      </c>
      <c r="I91" s="55"/>
      <c r="J91" s="459" t="s">
        <v>90</v>
      </c>
      <c r="K91" s="460"/>
      <c r="L91" s="460"/>
      <c r="M91" s="461"/>
      <c r="N91" s="462" t="s">
        <v>92</v>
      </c>
      <c r="O91" s="463"/>
      <c r="P91" s="463"/>
      <c r="Q91" s="464" t="s">
        <v>135</v>
      </c>
      <c r="R91" s="464"/>
      <c r="S91" s="465"/>
      <c r="T91" s="49"/>
    </row>
    <row r="92" spans="1:20" ht="16.5" thickBot="1">
      <c r="A92" s="56"/>
      <c r="B92" s="57" t="s">
        <v>91</v>
      </c>
      <c r="C92" s="58" t="s">
        <v>93</v>
      </c>
      <c r="D92" s="450"/>
      <c r="E92" s="451"/>
      <c r="F92" s="452"/>
      <c r="G92" s="453" t="s">
        <v>94</v>
      </c>
      <c r="H92" s="454"/>
      <c r="I92" s="454"/>
      <c r="J92" s="455">
        <v>41405</v>
      </c>
      <c r="K92" s="455"/>
      <c r="L92" s="455"/>
      <c r="M92" s="456"/>
      <c r="N92" s="457" t="s">
        <v>95</v>
      </c>
      <c r="O92" s="458"/>
      <c r="P92" s="458"/>
      <c r="Q92" s="441">
        <v>0.4166666666666667</v>
      </c>
      <c r="R92" s="442"/>
      <c r="S92" s="443"/>
      <c r="T92" s="49"/>
    </row>
    <row r="93" spans="1:23" ht="15.75" thickTop="1">
      <c r="A93" s="149"/>
      <c r="B93" s="62" t="s">
        <v>96</v>
      </c>
      <c r="C93" s="63" t="s">
        <v>97</v>
      </c>
      <c r="D93" s="444" t="s">
        <v>65</v>
      </c>
      <c r="E93" s="445"/>
      <c r="F93" s="444" t="s">
        <v>66</v>
      </c>
      <c r="G93" s="445"/>
      <c r="H93" s="444" t="s">
        <v>67</v>
      </c>
      <c r="I93" s="445"/>
      <c r="J93" s="444" t="s">
        <v>69</v>
      </c>
      <c r="K93" s="445"/>
      <c r="L93" s="444" t="s">
        <v>70</v>
      </c>
      <c r="M93" s="445"/>
      <c r="N93" s="150" t="s">
        <v>98</v>
      </c>
      <c r="O93" s="151" t="s">
        <v>99</v>
      </c>
      <c r="P93" s="446" t="s">
        <v>100</v>
      </c>
      <c r="Q93" s="447"/>
      <c r="R93" s="448" t="s">
        <v>101</v>
      </c>
      <c r="S93" s="449"/>
      <c r="T93" s="49"/>
      <c r="U93" s="152" t="s">
        <v>102</v>
      </c>
      <c r="V93" s="153"/>
      <c r="W93" s="154" t="s">
        <v>103</v>
      </c>
    </row>
    <row r="94" spans="1:23" ht="12.75">
      <c r="A94" s="155" t="s">
        <v>65</v>
      </c>
      <c r="B94" s="156" t="s">
        <v>17</v>
      </c>
      <c r="C94" s="157" t="s">
        <v>7</v>
      </c>
      <c r="D94" s="158"/>
      <c r="E94" s="159"/>
      <c r="F94" s="160">
        <f>P110</f>
        <v>2</v>
      </c>
      <c r="G94" s="161">
        <f>Q110</f>
        <v>3</v>
      </c>
      <c r="H94" s="160">
        <f>P106</f>
        <v>3</v>
      </c>
      <c r="I94" s="161">
        <f>Q106</f>
        <v>0</v>
      </c>
      <c r="J94" s="160">
        <f>P104</f>
        <v>3</v>
      </c>
      <c r="K94" s="161">
        <f>Q104</f>
        <v>0</v>
      </c>
      <c r="L94" s="160">
        <f>P101</f>
        <v>3</v>
      </c>
      <c r="M94" s="161">
        <f>Q101</f>
        <v>0</v>
      </c>
      <c r="N94" s="162">
        <f>IF(SUM(D94:M94)=0,"",COUNTIF(E94:E98,3))</f>
        <v>3</v>
      </c>
      <c r="O94" s="163">
        <f>IF(SUM(D94:M94)=0,"",COUNTIF(D94:D98,3))</f>
        <v>1</v>
      </c>
      <c r="P94" s="80">
        <f>IF(SUM(D94:M94)=0,"",SUM(E94:E98))</f>
        <v>11</v>
      </c>
      <c r="Q94" s="81">
        <f>IF(SUM(D94:M94)=0,"",SUM(D94:D98))</f>
        <v>3</v>
      </c>
      <c r="R94" s="439">
        <v>2</v>
      </c>
      <c r="S94" s="440"/>
      <c r="T94" s="49"/>
      <c r="U94" s="164">
        <f>+U101+U104+U106+U110</f>
        <v>147</v>
      </c>
      <c r="V94" s="165">
        <f>+V101+V104+V106+V110</f>
        <v>93</v>
      </c>
      <c r="W94" s="84">
        <f>+U94-V94</f>
        <v>54</v>
      </c>
    </row>
    <row r="95" spans="1:23" ht="12.75">
      <c r="A95" s="166" t="s">
        <v>66</v>
      </c>
      <c r="B95" s="156" t="s">
        <v>13</v>
      </c>
      <c r="C95" s="157" t="s">
        <v>10</v>
      </c>
      <c r="D95" s="167">
        <f>Q110</f>
        <v>3</v>
      </c>
      <c r="E95" s="168">
        <f>P110</f>
        <v>2</v>
      </c>
      <c r="F95" s="169"/>
      <c r="G95" s="170"/>
      <c r="H95" s="171">
        <f>P108</f>
        <v>3</v>
      </c>
      <c r="I95" s="172">
        <f>Q108</f>
        <v>0</v>
      </c>
      <c r="J95" s="171">
        <f>P102</f>
        <v>3</v>
      </c>
      <c r="K95" s="172">
        <f>Q102</f>
        <v>0</v>
      </c>
      <c r="L95" s="171">
        <f>P105</f>
        <v>3</v>
      </c>
      <c r="M95" s="172">
        <f>Q105</f>
        <v>0</v>
      </c>
      <c r="N95" s="162">
        <f>IF(SUM(D95:M95)=0,"",COUNTIF(G94:G98,3))</f>
        <v>4</v>
      </c>
      <c r="O95" s="163">
        <f>IF(SUM(D95:M95)=0,"",COUNTIF(F94:F98,3))</f>
        <v>0</v>
      </c>
      <c r="P95" s="80">
        <f>IF(SUM(D95:M95)=0,"",SUM(G94:G98))</f>
        <v>12</v>
      </c>
      <c r="Q95" s="81">
        <f>IF(SUM(D95:M95)=0,"",SUM(F94:F98))</f>
        <v>2</v>
      </c>
      <c r="R95" s="439">
        <v>1</v>
      </c>
      <c r="S95" s="440"/>
      <c r="T95" s="49"/>
      <c r="U95" s="164">
        <f>+U102+U105+U108+V110</f>
        <v>149</v>
      </c>
      <c r="V95" s="165">
        <f>+V102+V105+V108+U110</f>
        <v>101</v>
      </c>
      <c r="W95" s="84">
        <f>+U95-V95</f>
        <v>48</v>
      </c>
    </row>
    <row r="96" spans="1:23" ht="12.75">
      <c r="A96" s="166" t="s">
        <v>67</v>
      </c>
      <c r="B96" s="156" t="s">
        <v>22</v>
      </c>
      <c r="C96" s="157" t="s">
        <v>68</v>
      </c>
      <c r="D96" s="173">
        <f>Q106</f>
        <v>0</v>
      </c>
      <c r="E96" s="168">
        <f>P106</f>
        <v>3</v>
      </c>
      <c r="F96" s="173">
        <f>Q108</f>
        <v>0</v>
      </c>
      <c r="G96" s="168">
        <f>P108</f>
        <v>3</v>
      </c>
      <c r="H96" s="169"/>
      <c r="I96" s="170"/>
      <c r="J96" s="171">
        <f>P109</f>
        <v>3</v>
      </c>
      <c r="K96" s="172">
        <f>Q109</f>
        <v>0</v>
      </c>
      <c r="L96" s="171">
        <f>P103</f>
        <v>3</v>
      </c>
      <c r="M96" s="172">
        <f>Q103</f>
        <v>0</v>
      </c>
      <c r="N96" s="162">
        <f>IF(SUM(D96:M96)=0,"",COUNTIF(I94:I98,3))</f>
        <v>2</v>
      </c>
      <c r="O96" s="163">
        <f>IF(SUM(D96:M96)=0,"",COUNTIF(H94:H98,3))</f>
        <v>2</v>
      </c>
      <c r="P96" s="80">
        <f>IF(SUM(D96:M96)=0,"",SUM(I94:I98))</f>
        <v>6</v>
      </c>
      <c r="Q96" s="81">
        <f>IF(SUM(D96:M96)=0,"",SUM(H94:H98))</f>
        <v>6</v>
      </c>
      <c r="R96" s="439">
        <v>3</v>
      </c>
      <c r="S96" s="440"/>
      <c r="T96" s="49"/>
      <c r="U96" s="164">
        <f>+U103+V106+V108+U109</f>
        <v>100</v>
      </c>
      <c r="V96" s="165">
        <f>+V103+U106+U108+V109</f>
        <v>107</v>
      </c>
      <c r="W96" s="84">
        <f>+U96-V96</f>
        <v>-7</v>
      </c>
    </row>
    <row r="97" spans="1:23" ht="12.75">
      <c r="A97" s="166" t="s">
        <v>69</v>
      </c>
      <c r="B97" s="156" t="s">
        <v>57</v>
      </c>
      <c r="C97" s="157" t="s">
        <v>68</v>
      </c>
      <c r="D97" s="173">
        <f>Q104</f>
        <v>0</v>
      </c>
      <c r="E97" s="168">
        <f>P104</f>
        <v>3</v>
      </c>
      <c r="F97" s="173">
        <f>Q102</f>
        <v>0</v>
      </c>
      <c r="G97" s="168">
        <f>P102</f>
        <v>3</v>
      </c>
      <c r="H97" s="173">
        <f>Q109</f>
        <v>0</v>
      </c>
      <c r="I97" s="168">
        <f>P109</f>
        <v>3</v>
      </c>
      <c r="J97" s="169"/>
      <c r="K97" s="170"/>
      <c r="L97" s="171">
        <f>P107</f>
        <v>0</v>
      </c>
      <c r="M97" s="172">
        <f>Q107</f>
        <v>3</v>
      </c>
      <c r="N97" s="162">
        <f>IF(SUM(D97:M97)=0,"",COUNTIF(K94:K98,3))</f>
        <v>0</v>
      </c>
      <c r="O97" s="163">
        <f>IF(SUM(D97:M97)=0,"",COUNTIF(J94:J98,3))</f>
        <v>4</v>
      </c>
      <c r="P97" s="80">
        <f>IF(SUM(D97:M97)=0,"",SUM(K94:K98))</f>
        <v>0</v>
      </c>
      <c r="Q97" s="81">
        <f>IF(SUM(D97:M97)=0,"",SUM(J94:J98))</f>
        <v>12</v>
      </c>
      <c r="R97" s="439">
        <v>5</v>
      </c>
      <c r="S97" s="440"/>
      <c r="T97" s="49"/>
      <c r="U97" s="164">
        <f>+V102+V104+U107+V109</f>
        <v>41</v>
      </c>
      <c r="V97" s="165">
        <f>+U102+U104+V107+U109</f>
        <v>132</v>
      </c>
      <c r="W97" s="84">
        <f>+U97-V97</f>
        <v>-91</v>
      </c>
    </row>
    <row r="98" spans="1:23" ht="13.5" thickBot="1">
      <c r="A98" s="174" t="s">
        <v>70</v>
      </c>
      <c r="B98" s="175" t="s">
        <v>33</v>
      </c>
      <c r="C98" s="176" t="s">
        <v>31</v>
      </c>
      <c r="D98" s="177">
        <f>Q101</f>
        <v>0</v>
      </c>
      <c r="E98" s="178">
        <f>P101</f>
        <v>3</v>
      </c>
      <c r="F98" s="177">
        <f>Q105</f>
        <v>0</v>
      </c>
      <c r="G98" s="178">
        <f>P105</f>
        <v>3</v>
      </c>
      <c r="H98" s="177">
        <f>Q103</f>
        <v>0</v>
      </c>
      <c r="I98" s="178">
        <f>P103</f>
        <v>3</v>
      </c>
      <c r="J98" s="177">
        <f>Q107</f>
        <v>3</v>
      </c>
      <c r="K98" s="178">
        <f>P107</f>
        <v>0</v>
      </c>
      <c r="L98" s="179"/>
      <c r="M98" s="180"/>
      <c r="N98" s="181">
        <f>IF(SUM(D98:M98)=0,"",COUNTIF(M94:M98,3))</f>
        <v>1</v>
      </c>
      <c r="O98" s="178">
        <f>IF(SUM(D98:M98)=0,"",COUNTIF(L94:L98,3))</f>
        <v>3</v>
      </c>
      <c r="P98" s="100">
        <f>IF(SUM(D98:M98)=0,"",SUM(M94:M98))</f>
        <v>3</v>
      </c>
      <c r="Q98" s="101">
        <f>IF(SUM(D98:M98)=0,"",SUM(L94:L98))</f>
        <v>9</v>
      </c>
      <c r="R98" s="433">
        <v>4</v>
      </c>
      <c r="S98" s="434"/>
      <c r="T98" s="49"/>
      <c r="U98" s="164">
        <f>+V101+V103+V105+V107</f>
        <v>105</v>
      </c>
      <c r="V98" s="165">
        <f>+U101+U103+U105+U107</f>
        <v>109</v>
      </c>
      <c r="W98" s="84">
        <f>+U98-V98</f>
        <v>-4</v>
      </c>
    </row>
    <row r="99" spans="1:25" ht="15.75" thickTop="1">
      <c r="A99" s="182"/>
      <c r="B99" s="103" t="s">
        <v>104</v>
      </c>
      <c r="D99" s="183"/>
      <c r="E99" s="183"/>
      <c r="F99" s="184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5"/>
      <c r="S99" s="185"/>
      <c r="T99" s="186"/>
      <c r="U99" s="187"/>
      <c r="V99" s="188" t="s">
        <v>105</v>
      </c>
      <c r="W99" s="109">
        <f>SUM(W94:W98)</f>
        <v>0</v>
      </c>
      <c r="X99" s="108" t="str">
        <f>IF(W99=0,"OK","Virhe")</f>
        <v>OK</v>
      </c>
      <c r="Y99" s="108"/>
    </row>
    <row r="100" spans="1:23" ht="15.75" thickBot="1">
      <c r="A100" s="189"/>
      <c r="B100" s="111" t="s">
        <v>106</v>
      </c>
      <c r="C100" s="190"/>
      <c r="D100" s="190"/>
      <c r="E100" s="191"/>
      <c r="F100" s="435" t="s">
        <v>107</v>
      </c>
      <c r="G100" s="436"/>
      <c r="H100" s="437" t="s">
        <v>108</v>
      </c>
      <c r="I100" s="436"/>
      <c r="J100" s="437" t="s">
        <v>109</v>
      </c>
      <c r="K100" s="436"/>
      <c r="L100" s="437" t="s">
        <v>110</v>
      </c>
      <c r="M100" s="436"/>
      <c r="N100" s="437" t="s">
        <v>111</v>
      </c>
      <c r="O100" s="436"/>
      <c r="P100" s="435" t="s">
        <v>112</v>
      </c>
      <c r="Q100" s="438"/>
      <c r="R100" s="123"/>
      <c r="S100" s="192"/>
      <c r="T100" s="193"/>
      <c r="U100" s="428" t="s">
        <v>102</v>
      </c>
      <c r="V100" s="429"/>
      <c r="W100" s="194" t="s">
        <v>119</v>
      </c>
    </row>
    <row r="101" spans="1:34" ht="15.75">
      <c r="A101" s="195" t="s">
        <v>120</v>
      </c>
      <c r="B101" s="196" t="str">
        <f>IF(B94&gt;"",B94,"")</f>
        <v>Benjamin Brinaru</v>
      </c>
      <c r="C101" s="130" t="str">
        <f>IF(B98&gt;"",B98,"")</f>
        <v>Stepan Larkin</v>
      </c>
      <c r="D101" s="197"/>
      <c r="E101" s="198"/>
      <c r="F101" s="430">
        <v>9</v>
      </c>
      <c r="G101" s="431"/>
      <c r="H101" s="430">
        <v>5</v>
      </c>
      <c r="I101" s="431"/>
      <c r="J101" s="432">
        <v>9</v>
      </c>
      <c r="K101" s="431"/>
      <c r="L101" s="430"/>
      <c r="M101" s="431"/>
      <c r="N101" s="430"/>
      <c r="O101" s="431"/>
      <c r="P101" s="199">
        <f>IF(COUNTA(F101:N101)=0,"",COUNTIF(F101:N101,"&gt;=0"))</f>
        <v>3</v>
      </c>
      <c r="Q101" s="200">
        <f>IF(COUNTA(F101:N101)=0,"",(IF(LEFT(F101,1)="-",1,0)+IF(LEFT(H101,1)="-",1,0)+IF(LEFT(J101,1)="-",1,0)+IF(LEFT(L101,1)="-",1,0)+IF(LEFT(N101,1)="-",1,0)))</f>
        <v>0</v>
      </c>
      <c r="R101" s="132"/>
      <c r="S101" s="49"/>
      <c r="T101" s="193"/>
      <c r="U101" s="201">
        <f aca="true" t="shared" si="61" ref="U101:V110">+Y101+AA101+AC101+AE101+AG101</f>
        <v>33</v>
      </c>
      <c r="V101" s="202">
        <f t="shared" si="61"/>
        <v>23</v>
      </c>
      <c r="W101" s="203">
        <f aca="true" t="shared" si="62" ref="W101:W110">+U101-V101</f>
        <v>10</v>
      </c>
      <c r="Y101" s="128">
        <f aca="true" t="shared" si="63" ref="Y101:Y110">IF(F101="",0,IF(LEFT(F101,1)="-",ABS(F101),(IF(F101&gt;9,F101+2,11))))</f>
        <v>11</v>
      </c>
      <c r="Z101" s="129">
        <f aca="true" t="shared" si="64" ref="Z101:Z106">IF(F101="",0,IF(LEFT(F101,1)="-",(IF(ABS(F101)&gt;9,(ABS(F101)+2),11)),F101))</f>
        <v>9</v>
      </c>
      <c r="AA101" s="128">
        <f aca="true" t="shared" si="65" ref="AA101:AA110">IF(H101="",0,IF(LEFT(H101,1)="-",ABS(H101),(IF(H101&gt;9,H101+2,11))))</f>
        <v>11</v>
      </c>
      <c r="AB101" s="129">
        <f aca="true" t="shared" si="66" ref="AB101:AB106">IF(H101="",0,IF(LEFT(H101,1)="-",(IF(ABS(H101)&gt;9,(ABS(H101)+2),11)),H101))</f>
        <v>5</v>
      </c>
      <c r="AC101" s="128">
        <f aca="true" t="shared" si="67" ref="AC101:AC110">IF(J101="",0,IF(LEFT(J101,1)="-",ABS(J101),(IF(J101&gt;9,J101+2,11))))</f>
        <v>11</v>
      </c>
      <c r="AD101" s="129">
        <f aca="true" t="shared" si="68" ref="AD101:AD106">IF(J101="",0,IF(LEFT(J101,1)="-",(IF(ABS(J101)&gt;9,(ABS(J101)+2),11)),J101))</f>
        <v>9</v>
      </c>
      <c r="AE101" s="128">
        <f aca="true" t="shared" si="69" ref="AE101:AE110">IF(L101="",0,IF(LEFT(L101,1)="-",ABS(L101),(IF(L101&gt;9,L101+2,11))))</f>
        <v>0</v>
      </c>
      <c r="AF101" s="129">
        <f aca="true" t="shared" si="70" ref="AF101:AF106">IF(L101="",0,IF(LEFT(L101,1)="-",(IF(ABS(L101)&gt;9,(ABS(L101)+2),11)),L101))</f>
        <v>0</v>
      </c>
      <c r="AG101" s="128">
        <f aca="true" t="shared" si="71" ref="AG101:AG106">IF(N101="",0,IF(LEFT(N101,1)="-",ABS(N101),(IF(N101&gt;9,N101+2,11))))</f>
        <v>0</v>
      </c>
      <c r="AH101" s="129">
        <f aca="true" t="shared" si="72" ref="AH101:AH106">IF(N101="",0,IF(LEFT(N101,1)="-",(IF(ABS(N101)&gt;9,(ABS(N101)+2),11)),N101))</f>
        <v>0</v>
      </c>
    </row>
    <row r="102" spans="1:34" ht="15.75">
      <c r="A102" s="195" t="s">
        <v>114</v>
      </c>
      <c r="B102" s="118" t="str">
        <f>IF(B95&gt;"",B95,"")</f>
        <v>Veeti Valasti</v>
      </c>
      <c r="C102" s="130" t="str">
        <f>IF(B97&gt;"",B97,"")</f>
        <v>Karliino Härmä</v>
      </c>
      <c r="D102" s="204"/>
      <c r="E102" s="198"/>
      <c r="F102" s="427">
        <v>3</v>
      </c>
      <c r="G102" s="419"/>
      <c r="H102" s="427">
        <v>5</v>
      </c>
      <c r="I102" s="419"/>
      <c r="J102" s="427">
        <v>1</v>
      </c>
      <c r="K102" s="419"/>
      <c r="L102" s="427"/>
      <c r="M102" s="419"/>
      <c r="N102" s="427"/>
      <c r="O102" s="419"/>
      <c r="P102" s="199">
        <f aca="true" t="shared" si="73" ref="P102:P110">IF(COUNTA(F102:N102)=0,"",COUNTIF(F102:N102,"&gt;=0"))</f>
        <v>3</v>
      </c>
      <c r="Q102" s="200">
        <f aca="true" t="shared" si="74" ref="Q102:Q110">IF(COUNTA(F102:N102)=0,"",(IF(LEFT(F102,1)="-",1,0)+IF(LEFT(H102,1)="-",1,0)+IF(LEFT(J102,1)="-",1,0)+IF(LEFT(L102,1)="-",1,0)+IF(LEFT(N102,1)="-",1,0)))</f>
        <v>0</v>
      </c>
      <c r="R102" s="132"/>
      <c r="S102" s="49"/>
      <c r="T102" s="193"/>
      <c r="U102" s="205">
        <f t="shared" si="61"/>
        <v>33</v>
      </c>
      <c r="V102" s="206">
        <f t="shared" si="61"/>
        <v>9</v>
      </c>
      <c r="W102" s="207">
        <f t="shared" si="62"/>
        <v>24</v>
      </c>
      <c r="Y102" s="134">
        <f t="shared" si="63"/>
        <v>11</v>
      </c>
      <c r="Z102" s="135">
        <f t="shared" si="64"/>
        <v>3</v>
      </c>
      <c r="AA102" s="134">
        <f t="shared" si="65"/>
        <v>11</v>
      </c>
      <c r="AB102" s="135">
        <f t="shared" si="66"/>
        <v>5</v>
      </c>
      <c r="AC102" s="134">
        <f t="shared" si="67"/>
        <v>11</v>
      </c>
      <c r="AD102" s="135">
        <f t="shared" si="68"/>
        <v>1</v>
      </c>
      <c r="AE102" s="134">
        <f t="shared" si="69"/>
        <v>0</v>
      </c>
      <c r="AF102" s="135">
        <f t="shared" si="70"/>
        <v>0</v>
      </c>
      <c r="AG102" s="134">
        <f t="shared" si="71"/>
        <v>0</v>
      </c>
      <c r="AH102" s="135">
        <f t="shared" si="72"/>
        <v>0</v>
      </c>
    </row>
    <row r="103" spans="1:34" ht="16.5" thickBot="1">
      <c r="A103" s="195" t="s">
        <v>121</v>
      </c>
      <c r="B103" s="208" t="str">
        <f>IF(B96&gt;"",B96,"")</f>
        <v>Juhani Miranda-Laiho</v>
      </c>
      <c r="C103" s="209" t="str">
        <f>IF(B98&gt;"",B98,"")</f>
        <v>Stepan Larkin</v>
      </c>
      <c r="D103" s="210"/>
      <c r="E103" s="211"/>
      <c r="F103" s="420">
        <v>9</v>
      </c>
      <c r="G103" s="421"/>
      <c r="H103" s="420">
        <v>10</v>
      </c>
      <c r="I103" s="421"/>
      <c r="J103" s="420">
        <v>5</v>
      </c>
      <c r="K103" s="421"/>
      <c r="L103" s="420"/>
      <c r="M103" s="421"/>
      <c r="N103" s="420"/>
      <c r="O103" s="421"/>
      <c r="P103" s="199">
        <f t="shared" si="73"/>
        <v>3</v>
      </c>
      <c r="Q103" s="200">
        <f t="shared" si="74"/>
        <v>0</v>
      </c>
      <c r="R103" s="132"/>
      <c r="S103" s="49"/>
      <c r="T103" s="193"/>
      <c r="U103" s="205">
        <f t="shared" si="61"/>
        <v>34</v>
      </c>
      <c r="V103" s="206">
        <f t="shared" si="61"/>
        <v>24</v>
      </c>
      <c r="W103" s="207">
        <f t="shared" si="62"/>
        <v>10</v>
      </c>
      <c r="Y103" s="134">
        <f t="shared" si="63"/>
        <v>11</v>
      </c>
      <c r="Z103" s="135">
        <f t="shared" si="64"/>
        <v>9</v>
      </c>
      <c r="AA103" s="134">
        <f t="shared" si="65"/>
        <v>12</v>
      </c>
      <c r="AB103" s="135">
        <f t="shared" si="66"/>
        <v>10</v>
      </c>
      <c r="AC103" s="134">
        <f t="shared" si="67"/>
        <v>11</v>
      </c>
      <c r="AD103" s="135">
        <f t="shared" si="68"/>
        <v>5</v>
      </c>
      <c r="AE103" s="134">
        <f t="shared" si="69"/>
        <v>0</v>
      </c>
      <c r="AF103" s="135">
        <f t="shared" si="70"/>
        <v>0</v>
      </c>
      <c r="AG103" s="134">
        <f t="shared" si="71"/>
        <v>0</v>
      </c>
      <c r="AH103" s="135">
        <f t="shared" si="72"/>
        <v>0</v>
      </c>
    </row>
    <row r="104" spans="1:34" ht="15.75">
      <c r="A104" s="195" t="s">
        <v>122</v>
      </c>
      <c r="B104" s="118" t="str">
        <f>IF(B94&gt;"",B94,"")</f>
        <v>Benjamin Brinaru</v>
      </c>
      <c r="C104" s="130" t="str">
        <f>IF(B97&gt;"",B97,"")</f>
        <v>Karliino Härmä</v>
      </c>
      <c r="D104" s="197"/>
      <c r="E104" s="198"/>
      <c r="F104" s="426">
        <v>0</v>
      </c>
      <c r="G104" s="425"/>
      <c r="H104" s="426">
        <v>1</v>
      </c>
      <c r="I104" s="425"/>
      <c r="J104" s="426">
        <v>5</v>
      </c>
      <c r="K104" s="425"/>
      <c r="L104" s="426"/>
      <c r="M104" s="425"/>
      <c r="N104" s="426"/>
      <c r="O104" s="425"/>
      <c r="P104" s="199">
        <f t="shared" si="73"/>
        <v>3</v>
      </c>
      <c r="Q104" s="200">
        <f t="shared" si="74"/>
        <v>0</v>
      </c>
      <c r="R104" s="132"/>
      <c r="S104" s="49"/>
      <c r="T104" s="193"/>
      <c r="U104" s="205">
        <f t="shared" si="61"/>
        <v>33</v>
      </c>
      <c r="V104" s="206">
        <f t="shared" si="61"/>
        <v>6</v>
      </c>
      <c r="W104" s="207">
        <f t="shared" si="62"/>
        <v>27</v>
      </c>
      <c r="Y104" s="134">
        <f t="shared" si="63"/>
        <v>11</v>
      </c>
      <c r="Z104" s="135">
        <f t="shared" si="64"/>
        <v>0</v>
      </c>
      <c r="AA104" s="134">
        <f t="shared" si="65"/>
        <v>11</v>
      </c>
      <c r="AB104" s="135">
        <f t="shared" si="66"/>
        <v>1</v>
      </c>
      <c r="AC104" s="134">
        <f t="shared" si="67"/>
        <v>11</v>
      </c>
      <c r="AD104" s="135">
        <f t="shared" si="68"/>
        <v>5</v>
      </c>
      <c r="AE104" s="134">
        <f t="shared" si="69"/>
        <v>0</v>
      </c>
      <c r="AF104" s="135">
        <f t="shared" si="70"/>
        <v>0</v>
      </c>
      <c r="AG104" s="134">
        <f t="shared" si="71"/>
        <v>0</v>
      </c>
      <c r="AH104" s="135">
        <f t="shared" si="72"/>
        <v>0</v>
      </c>
    </row>
    <row r="105" spans="1:34" ht="15.75">
      <c r="A105" s="195" t="s">
        <v>123</v>
      </c>
      <c r="B105" s="118" t="str">
        <f>IF(B95&gt;"",B95,"")</f>
        <v>Veeti Valasti</v>
      </c>
      <c r="C105" s="130" t="str">
        <f>IF(B98&gt;"",B98,"")</f>
        <v>Stepan Larkin</v>
      </c>
      <c r="D105" s="204"/>
      <c r="E105" s="198"/>
      <c r="F105" s="422">
        <v>9</v>
      </c>
      <c r="G105" s="423"/>
      <c r="H105" s="422">
        <v>7</v>
      </c>
      <c r="I105" s="423"/>
      <c r="J105" s="422">
        <v>9</v>
      </c>
      <c r="K105" s="423"/>
      <c r="L105" s="418"/>
      <c r="M105" s="419"/>
      <c r="N105" s="418"/>
      <c r="O105" s="419"/>
      <c r="P105" s="199">
        <f t="shared" si="73"/>
        <v>3</v>
      </c>
      <c r="Q105" s="200">
        <f t="shared" si="74"/>
        <v>0</v>
      </c>
      <c r="R105" s="132"/>
      <c r="S105" s="49"/>
      <c r="T105" s="193"/>
      <c r="U105" s="205">
        <f t="shared" si="61"/>
        <v>33</v>
      </c>
      <c r="V105" s="206">
        <f t="shared" si="61"/>
        <v>25</v>
      </c>
      <c r="W105" s="207">
        <f t="shared" si="62"/>
        <v>8</v>
      </c>
      <c r="Y105" s="134">
        <f t="shared" si="63"/>
        <v>11</v>
      </c>
      <c r="Z105" s="135">
        <f t="shared" si="64"/>
        <v>9</v>
      </c>
      <c r="AA105" s="134">
        <f t="shared" si="65"/>
        <v>11</v>
      </c>
      <c r="AB105" s="135">
        <f t="shared" si="66"/>
        <v>7</v>
      </c>
      <c r="AC105" s="134">
        <f t="shared" si="67"/>
        <v>11</v>
      </c>
      <c r="AD105" s="135">
        <f t="shared" si="68"/>
        <v>9</v>
      </c>
      <c r="AE105" s="134">
        <f t="shared" si="69"/>
        <v>0</v>
      </c>
      <c r="AF105" s="135">
        <f t="shared" si="70"/>
        <v>0</v>
      </c>
      <c r="AG105" s="134">
        <f t="shared" si="71"/>
        <v>0</v>
      </c>
      <c r="AH105" s="135">
        <f t="shared" si="72"/>
        <v>0</v>
      </c>
    </row>
    <row r="106" spans="1:34" ht="16.5" thickBot="1">
      <c r="A106" s="195" t="s">
        <v>113</v>
      </c>
      <c r="B106" s="208" t="str">
        <f>IF(B94&gt;"",B94,"")</f>
        <v>Benjamin Brinaru</v>
      </c>
      <c r="C106" s="209" t="str">
        <f>IF(B96&gt;"",B96,"")</f>
        <v>Juhani Miranda-Laiho</v>
      </c>
      <c r="D106" s="210"/>
      <c r="E106" s="211"/>
      <c r="F106" s="420">
        <v>2</v>
      </c>
      <c r="G106" s="421"/>
      <c r="H106" s="420">
        <v>6</v>
      </c>
      <c r="I106" s="421"/>
      <c r="J106" s="420">
        <v>6</v>
      </c>
      <c r="K106" s="421"/>
      <c r="L106" s="420"/>
      <c r="M106" s="421"/>
      <c r="N106" s="420"/>
      <c r="O106" s="421"/>
      <c r="P106" s="199">
        <f t="shared" si="73"/>
        <v>3</v>
      </c>
      <c r="Q106" s="200">
        <f t="shared" si="74"/>
        <v>0</v>
      </c>
      <c r="R106" s="132"/>
      <c r="S106" s="49"/>
      <c r="T106" s="193"/>
      <c r="U106" s="205">
        <f t="shared" si="61"/>
        <v>33</v>
      </c>
      <c r="V106" s="206">
        <f t="shared" si="61"/>
        <v>14</v>
      </c>
      <c r="W106" s="207">
        <f t="shared" si="62"/>
        <v>19</v>
      </c>
      <c r="Y106" s="147">
        <f t="shared" si="63"/>
        <v>11</v>
      </c>
      <c r="Z106" s="148">
        <f t="shared" si="64"/>
        <v>2</v>
      </c>
      <c r="AA106" s="147">
        <f t="shared" si="65"/>
        <v>11</v>
      </c>
      <c r="AB106" s="148">
        <f t="shared" si="66"/>
        <v>6</v>
      </c>
      <c r="AC106" s="147">
        <f t="shared" si="67"/>
        <v>11</v>
      </c>
      <c r="AD106" s="148">
        <f t="shared" si="68"/>
        <v>6</v>
      </c>
      <c r="AE106" s="147">
        <f t="shared" si="69"/>
        <v>0</v>
      </c>
      <c r="AF106" s="148">
        <f t="shared" si="70"/>
        <v>0</v>
      </c>
      <c r="AG106" s="147">
        <f t="shared" si="71"/>
        <v>0</v>
      </c>
      <c r="AH106" s="148">
        <f t="shared" si="72"/>
        <v>0</v>
      </c>
    </row>
    <row r="107" spans="1:34" ht="15.75">
      <c r="A107" s="195" t="s">
        <v>124</v>
      </c>
      <c r="B107" s="118" t="str">
        <f>IF(B97&gt;"",B97,"")</f>
        <v>Karliino Härmä</v>
      </c>
      <c r="C107" s="130" t="str">
        <f>IF(B98&gt;"",B98,"")</f>
        <v>Stepan Larkin</v>
      </c>
      <c r="D107" s="197"/>
      <c r="E107" s="198"/>
      <c r="F107" s="424" t="s">
        <v>236</v>
      </c>
      <c r="G107" s="425"/>
      <c r="H107" s="426">
        <v>-2</v>
      </c>
      <c r="I107" s="425"/>
      <c r="J107" s="426">
        <v>-7</v>
      </c>
      <c r="K107" s="425"/>
      <c r="L107" s="426"/>
      <c r="M107" s="425"/>
      <c r="N107" s="426"/>
      <c r="O107" s="425"/>
      <c r="P107" s="199">
        <f t="shared" si="73"/>
        <v>0</v>
      </c>
      <c r="Q107" s="200">
        <f t="shared" si="74"/>
        <v>3</v>
      </c>
      <c r="R107" s="132"/>
      <c r="S107" s="49"/>
      <c r="T107" s="193"/>
      <c r="U107" s="205">
        <f t="shared" si="61"/>
        <v>9</v>
      </c>
      <c r="V107" s="206">
        <f t="shared" si="61"/>
        <v>33</v>
      </c>
      <c r="W107" s="207">
        <f t="shared" si="62"/>
        <v>-24</v>
      </c>
      <c r="Y107" s="128">
        <f t="shared" si="63"/>
        <v>0</v>
      </c>
      <c r="Z107" s="129">
        <f>IF(F107="",0,IF(LEFT(F107,1)="-",(IF(ABS(F107)&gt;9,(ABS(F107)+2),11)),F107))</f>
        <v>11</v>
      </c>
      <c r="AA107" s="128">
        <f t="shared" si="65"/>
        <v>2</v>
      </c>
      <c r="AB107" s="129">
        <f>IF(H107="",0,IF(LEFT(H107,1)="-",(IF(ABS(H107)&gt;9,(ABS(H107)+2),11)),H107))</f>
        <v>11</v>
      </c>
      <c r="AC107" s="128">
        <f t="shared" si="67"/>
        <v>7</v>
      </c>
      <c r="AD107" s="129">
        <f>IF(J107="",0,IF(LEFT(J107,1)="-",(IF(ABS(J107)&gt;9,(ABS(J107)+2),11)),J107))</f>
        <v>11</v>
      </c>
      <c r="AE107" s="128">
        <f t="shared" si="69"/>
        <v>0</v>
      </c>
      <c r="AF107" s="129">
        <f>IF(L107="",0,IF(LEFT(L107,1)="-",(IF(ABS(L107)&gt;9,(ABS(L107)+2),11)),L107))</f>
        <v>0</v>
      </c>
      <c r="AG107" s="128">
        <f>IF(N107="",0,IF(LEFT(N107,1)="-",ABS(N107),(IF(N107&gt;9,N107+2,11))))</f>
        <v>0</v>
      </c>
      <c r="AH107" s="129">
        <f>IF(N107="",0,IF(LEFT(N107,1)="-",(IF(ABS(N107)&gt;9,(ABS(N107)+2),11)),N107))</f>
        <v>0</v>
      </c>
    </row>
    <row r="108" spans="1:34" ht="15.75">
      <c r="A108" s="195" t="s">
        <v>116</v>
      </c>
      <c r="B108" s="118" t="str">
        <f>IF(B95&gt;"",B95,"")</f>
        <v>Veeti Valasti</v>
      </c>
      <c r="C108" s="130" t="str">
        <f>IF(B96&gt;"",B96,"")</f>
        <v>Juhani Miranda-Laiho</v>
      </c>
      <c r="D108" s="204"/>
      <c r="E108" s="198"/>
      <c r="F108" s="422">
        <v>5</v>
      </c>
      <c r="G108" s="423"/>
      <c r="H108" s="422">
        <v>6</v>
      </c>
      <c r="I108" s="423"/>
      <c r="J108" s="422">
        <v>8</v>
      </c>
      <c r="K108" s="423"/>
      <c r="L108" s="418"/>
      <c r="M108" s="419"/>
      <c r="N108" s="418"/>
      <c r="O108" s="419"/>
      <c r="P108" s="199">
        <f t="shared" si="73"/>
        <v>3</v>
      </c>
      <c r="Q108" s="200">
        <f t="shared" si="74"/>
        <v>0</v>
      </c>
      <c r="R108" s="132"/>
      <c r="S108" s="49"/>
      <c r="T108" s="193"/>
      <c r="U108" s="205">
        <f t="shared" si="61"/>
        <v>33</v>
      </c>
      <c r="V108" s="206">
        <f t="shared" si="61"/>
        <v>19</v>
      </c>
      <c r="W108" s="207">
        <f t="shared" si="62"/>
        <v>14</v>
      </c>
      <c r="Y108" s="134">
        <f t="shared" si="63"/>
        <v>11</v>
      </c>
      <c r="Z108" s="135">
        <f>IF(F108="",0,IF(LEFT(F108,1)="-",(IF(ABS(F108)&gt;9,(ABS(F108)+2),11)),F108))</f>
        <v>5</v>
      </c>
      <c r="AA108" s="134">
        <f t="shared" si="65"/>
        <v>11</v>
      </c>
      <c r="AB108" s="135">
        <f>IF(H108="",0,IF(LEFT(H108,1)="-",(IF(ABS(H108)&gt;9,(ABS(H108)+2),11)),H108))</f>
        <v>6</v>
      </c>
      <c r="AC108" s="134">
        <f t="shared" si="67"/>
        <v>11</v>
      </c>
      <c r="AD108" s="135">
        <f>IF(J108="",0,IF(LEFT(J108,1)="-",(IF(ABS(J108)&gt;9,(ABS(J108)+2),11)),J108))</f>
        <v>8</v>
      </c>
      <c r="AE108" s="134">
        <f t="shared" si="69"/>
        <v>0</v>
      </c>
      <c r="AF108" s="135">
        <f>IF(L108="",0,IF(LEFT(L108,1)="-",(IF(ABS(L108)&gt;9,(ABS(L108)+2),11)),L108))</f>
        <v>0</v>
      </c>
      <c r="AG108" s="134">
        <f>IF(N108="",0,IF(LEFT(N108,1)="-",ABS(N108),(IF(N108&gt;9,N108+2,11))))</f>
        <v>0</v>
      </c>
      <c r="AH108" s="135">
        <f>IF(N108="",0,IF(LEFT(N108,1)="-",(IF(ABS(N108)&gt;9,(ABS(N108)+2),11)),N108))</f>
        <v>0</v>
      </c>
    </row>
    <row r="109" spans="1:34" ht="16.5" thickBot="1">
      <c r="A109" s="195" t="s">
        <v>125</v>
      </c>
      <c r="B109" s="208" t="str">
        <f>IF(B96&gt;"",B96,"")</f>
        <v>Juhani Miranda-Laiho</v>
      </c>
      <c r="C109" s="209" t="str">
        <f>IF(B97&gt;"",B97,"")</f>
        <v>Karliino Härmä</v>
      </c>
      <c r="D109" s="210"/>
      <c r="E109" s="211"/>
      <c r="F109" s="420">
        <v>8</v>
      </c>
      <c r="G109" s="421"/>
      <c r="H109" s="420">
        <v>6</v>
      </c>
      <c r="I109" s="421"/>
      <c r="J109" s="420">
        <v>3</v>
      </c>
      <c r="K109" s="421"/>
      <c r="L109" s="420"/>
      <c r="M109" s="421"/>
      <c r="N109" s="420"/>
      <c r="O109" s="421"/>
      <c r="P109" s="199">
        <f t="shared" si="73"/>
        <v>3</v>
      </c>
      <c r="Q109" s="200">
        <f t="shared" si="74"/>
        <v>0</v>
      </c>
      <c r="R109" s="132"/>
      <c r="S109" s="49"/>
      <c r="T109" s="193"/>
      <c r="U109" s="205">
        <f t="shared" si="61"/>
        <v>33</v>
      </c>
      <c r="V109" s="206">
        <f t="shared" si="61"/>
        <v>17</v>
      </c>
      <c r="W109" s="207">
        <f t="shared" si="62"/>
        <v>16</v>
      </c>
      <c r="Y109" s="134">
        <f t="shared" si="63"/>
        <v>11</v>
      </c>
      <c r="Z109" s="135">
        <f>IF(F109="",0,IF(LEFT(F109,1)="-",(IF(ABS(F109)&gt;9,(ABS(F109)+2),11)),F109))</f>
        <v>8</v>
      </c>
      <c r="AA109" s="134">
        <f t="shared" si="65"/>
        <v>11</v>
      </c>
      <c r="AB109" s="135">
        <f>IF(H109="",0,IF(LEFT(H109,1)="-",(IF(ABS(H109)&gt;9,(ABS(H109)+2),11)),H109))</f>
        <v>6</v>
      </c>
      <c r="AC109" s="134">
        <f t="shared" si="67"/>
        <v>11</v>
      </c>
      <c r="AD109" s="135">
        <f>IF(J109="",0,IF(LEFT(J109,1)="-",(IF(ABS(J109)&gt;9,(ABS(J109)+2),11)),J109))</f>
        <v>3</v>
      </c>
      <c r="AE109" s="134">
        <f t="shared" si="69"/>
        <v>0</v>
      </c>
      <c r="AF109" s="135">
        <f>IF(L109="",0,IF(LEFT(L109,1)="-",(IF(ABS(L109)&gt;9,(ABS(L109)+2),11)),L109))</f>
        <v>0</v>
      </c>
      <c r="AG109" s="134">
        <f>IF(N109="",0,IF(LEFT(N109,1)="-",ABS(N109),(IF(N109&gt;9,N109+2,11))))</f>
        <v>0</v>
      </c>
      <c r="AH109" s="135">
        <f>IF(N109="",0,IF(LEFT(N109,1)="-",(IF(ABS(N109)&gt;9,(ABS(N109)+2),11)),N109))</f>
        <v>0</v>
      </c>
    </row>
    <row r="110" spans="1:34" ht="16.5" thickBot="1">
      <c r="A110" s="212" t="s">
        <v>117</v>
      </c>
      <c r="B110" s="139" t="str">
        <f>IF(B94&gt;"",B94,"")</f>
        <v>Benjamin Brinaru</v>
      </c>
      <c r="C110" s="140" t="str">
        <f>IF(B95&gt;"",B95,"")</f>
        <v>Veeti Valasti</v>
      </c>
      <c r="D110" s="213"/>
      <c r="E110" s="214"/>
      <c r="F110" s="416">
        <v>-11</v>
      </c>
      <c r="G110" s="417"/>
      <c r="H110" s="416">
        <v>6</v>
      </c>
      <c r="I110" s="417"/>
      <c r="J110" s="416">
        <v>9</v>
      </c>
      <c r="K110" s="417"/>
      <c r="L110" s="416">
        <v>-7</v>
      </c>
      <c r="M110" s="417"/>
      <c r="N110" s="416">
        <v>-8</v>
      </c>
      <c r="O110" s="417"/>
      <c r="P110" s="215">
        <f t="shared" si="73"/>
        <v>2</v>
      </c>
      <c r="Q110" s="216">
        <f t="shared" si="74"/>
        <v>3</v>
      </c>
      <c r="R110" s="145"/>
      <c r="S110" s="217"/>
      <c r="T110" s="193"/>
      <c r="U110" s="218">
        <f t="shared" si="61"/>
        <v>48</v>
      </c>
      <c r="V110" s="219">
        <f t="shared" si="61"/>
        <v>50</v>
      </c>
      <c r="W110" s="220">
        <f t="shared" si="62"/>
        <v>-2</v>
      </c>
      <c r="Y110" s="134">
        <f t="shared" si="63"/>
        <v>11</v>
      </c>
      <c r="Z110" s="135">
        <f>IF(F110="",0,IF(LEFT(F110,1)="-",(IF(ABS(F110)&gt;9,(ABS(F110)+2),11)),F110))</f>
        <v>13</v>
      </c>
      <c r="AA110" s="134">
        <f t="shared" si="65"/>
        <v>11</v>
      </c>
      <c r="AB110" s="135">
        <f>IF(H110="",0,IF(LEFT(H110,1)="-",(IF(ABS(H110)&gt;9,(ABS(H110)+2),11)),H110))</f>
        <v>6</v>
      </c>
      <c r="AC110" s="134">
        <f t="shared" si="67"/>
        <v>11</v>
      </c>
      <c r="AD110" s="135">
        <f>IF(J110="",0,IF(LEFT(J110,1)="-",(IF(ABS(J110)&gt;9,(ABS(J110)+2),11)),J110))</f>
        <v>9</v>
      </c>
      <c r="AE110" s="134">
        <f t="shared" si="69"/>
        <v>7</v>
      </c>
      <c r="AF110" s="135">
        <f>IF(L110="",0,IF(LEFT(L110,1)="-",(IF(ABS(L110)&gt;9,(ABS(L110)+2),11)),L110))</f>
        <v>11</v>
      </c>
      <c r="AG110" s="134">
        <f>IF(N110="",0,IF(LEFT(N110,1)="-",ABS(N110),(IF(N110&gt;9,N110+2,11))))</f>
        <v>8</v>
      </c>
      <c r="AH110" s="135">
        <f>IF(N110="",0,IF(LEFT(N110,1)="-",(IF(ABS(N110)&gt;9,(ABS(N110)+2),11)),N110))</f>
        <v>11</v>
      </c>
    </row>
    <row r="111" ht="13.5" thickTop="1"/>
  </sheetData>
  <mergeCells count="390">
    <mergeCell ref="J1:M1"/>
    <mergeCell ref="N1:P1"/>
    <mergeCell ref="Q1:S1"/>
    <mergeCell ref="D2:F2"/>
    <mergeCell ref="G2:I2"/>
    <mergeCell ref="J2:M2"/>
    <mergeCell ref="Q2:S2"/>
    <mergeCell ref="D3:E3"/>
    <mergeCell ref="F3:G3"/>
    <mergeCell ref="H3:I3"/>
    <mergeCell ref="J3:K3"/>
    <mergeCell ref="L3:M3"/>
    <mergeCell ref="R3:S3"/>
    <mergeCell ref="R4:S4"/>
    <mergeCell ref="R5:S5"/>
    <mergeCell ref="R6:S6"/>
    <mergeCell ref="R7:S7"/>
    <mergeCell ref="F9:G9"/>
    <mergeCell ref="H9:I9"/>
    <mergeCell ref="J9:K9"/>
    <mergeCell ref="L9:M9"/>
    <mergeCell ref="N9:O9"/>
    <mergeCell ref="P9:Q9"/>
    <mergeCell ref="N10:O10"/>
    <mergeCell ref="F11:G11"/>
    <mergeCell ref="H11:I11"/>
    <mergeCell ref="J11:K11"/>
    <mergeCell ref="L11:M11"/>
    <mergeCell ref="N11:O11"/>
    <mergeCell ref="F10:G10"/>
    <mergeCell ref="H10:I10"/>
    <mergeCell ref="J10:K10"/>
    <mergeCell ref="L10:M10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J17:M17"/>
    <mergeCell ref="N17:P17"/>
    <mergeCell ref="Q17:S17"/>
    <mergeCell ref="D18:F18"/>
    <mergeCell ref="G18:I18"/>
    <mergeCell ref="J18:M18"/>
    <mergeCell ref="Q18:S18"/>
    <mergeCell ref="D19:E19"/>
    <mergeCell ref="F19:G19"/>
    <mergeCell ref="H19:I19"/>
    <mergeCell ref="J19:K19"/>
    <mergeCell ref="L19:M19"/>
    <mergeCell ref="R19:S19"/>
    <mergeCell ref="R20:S20"/>
    <mergeCell ref="R21:S21"/>
    <mergeCell ref="R22:S22"/>
    <mergeCell ref="R23:S23"/>
    <mergeCell ref="F25:G25"/>
    <mergeCell ref="H25:I25"/>
    <mergeCell ref="J25:K25"/>
    <mergeCell ref="L25:M25"/>
    <mergeCell ref="N25:O25"/>
    <mergeCell ref="P25:Q25"/>
    <mergeCell ref="N26:O26"/>
    <mergeCell ref="F27:G27"/>
    <mergeCell ref="H27:I27"/>
    <mergeCell ref="J27:K27"/>
    <mergeCell ref="L27:M27"/>
    <mergeCell ref="N27:O27"/>
    <mergeCell ref="F26:G26"/>
    <mergeCell ref="H26:I26"/>
    <mergeCell ref="J26:K26"/>
    <mergeCell ref="L26:M26"/>
    <mergeCell ref="N28:O28"/>
    <mergeCell ref="F29:G29"/>
    <mergeCell ref="H29:I29"/>
    <mergeCell ref="J29:K29"/>
    <mergeCell ref="L29:M29"/>
    <mergeCell ref="N29:O29"/>
    <mergeCell ref="F28:G28"/>
    <mergeCell ref="H28:I28"/>
    <mergeCell ref="J28:K28"/>
    <mergeCell ref="L28:M28"/>
    <mergeCell ref="N30:O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J33:M33"/>
    <mergeCell ref="N33:P33"/>
    <mergeCell ref="Q33:S33"/>
    <mergeCell ref="D34:F34"/>
    <mergeCell ref="G34:I34"/>
    <mergeCell ref="J34:M34"/>
    <mergeCell ref="Q34:S34"/>
    <mergeCell ref="D35:E35"/>
    <mergeCell ref="F35:G35"/>
    <mergeCell ref="H35:I35"/>
    <mergeCell ref="J35:K35"/>
    <mergeCell ref="L35:M35"/>
    <mergeCell ref="R35:S35"/>
    <mergeCell ref="R36:S36"/>
    <mergeCell ref="R37:S37"/>
    <mergeCell ref="R38:S38"/>
    <mergeCell ref="R39:S39"/>
    <mergeCell ref="F41:G41"/>
    <mergeCell ref="H41:I41"/>
    <mergeCell ref="J41:K41"/>
    <mergeCell ref="L41:M41"/>
    <mergeCell ref="N41:O41"/>
    <mergeCell ref="P41:Q41"/>
    <mergeCell ref="N42:O42"/>
    <mergeCell ref="F43:G43"/>
    <mergeCell ref="H43:I43"/>
    <mergeCell ref="J43:K43"/>
    <mergeCell ref="L43:M43"/>
    <mergeCell ref="N43:O43"/>
    <mergeCell ref="F42:G42"/>
    <mergeCell ref="H42:I42"/>
    <mergeCell ref="J42:K42"/>
    <mergeCell ref="L42:M42"/>
    <mergeCell ref="N44:O44"/>
    <mergeCell ref="F45:G45"/>
    <mergeCell ref="H45:I45"/>
    <mergeCell ref="J45:K45"/>
    <mergeCell ref="L45:M45"/>
    <mergeCell ref="N45:O45"/>
    <mergeCell ref="F44:G44"/>
    <mergeCell ref="H44:I44"/>
    <mergeCell ref="J44:K44"/>
    <mergeCell ref="L44:M44"/>
    <mergeCell ref="N46:O46"/>
    <mergeCell ref="F47:G47"/>
    <mergeCell ref="H47:I47"/>
    <mergeCell ref="J47:K47"/>
    <mergeCell ref="L47:M47"/>
    <mergeCell ref="N47:O47"/>
    <mergeCell ref="F46:G46"/>
    <mergeCell ref="H46:I46"/>
    <mergeCell ref="J46:K46"/>
    <mergeCell ref="L46:M46"/>
    <mergeCell ref="J49:M49"/>
    <mergeCell ref="N49:P49"/>
    <mergeCell ref="Q49:S49"/>
    <mergeCell ref="D50:F50"/>
    <mergeCell ref="G50:I50"/>
    <mergeCell ref="J50:M50"/>
    <mergeCell ref="N50:P50"/>
    <mergeCell ref="Q50:S50"/>
    <mergeCell ref="R51:S51"/>
    <mergeCell ref="R52:S52"/>
    <mergeCell ref="D51:E51"/>
    <mergeCell ref="F51:G51"/>
    <mergeCell ref="H51:I51"/>
    <mergeCell ref="J51:K51"/>
    <mergeCell ref="N58:O58"/>
    <mergeCell ref="P58:Q58"/>
    <mergeCell ref="L51:M51"/>
    <mergeCell ref="P51:Q51"/>
    <mergeCell ref="R53:S53"/>
    <mergeCell ref="R54:S54"/>
    <mergeCell ref="R55:S55"/>
    <mergeCell ref="R56:S56"/>
    <mergeCell ref="U58:V58"/>
    <mergeCell ref="F59:G59"/>
    <mergeCell ref="H59:I59"/>
    <mergeCell ref="J59:K59"/>
    <mergeCell ref="L59:M59"/>
    <mergeCell ref="N59:O59"/>
    <mergeCell ref="F58:G58"/>
    <mergeCell ref="H58:I58"/>
    <mergeCell ref="J58:K58"/>
    <mergeCell ref="L58:M58"/>
    <mergeCell ref="N60:O60"/>
    <mergeCell ref="F61:G61"/>
    <mergeCell ref="H61:I61"/>
    <mergeCell ref="J61:K61"/>
    <mergeCell ref="L61:M61"/>
    <mergeCell ref="N61:O61"/>
    <mergeCell ref="F60:G60"/>
    <mergeCell ref="H60:I60"/>
    <mergeCell ref="J60:K60"/>
    <mergeCell ref="L60:M60"/>
    <mergeCell ref="N62:O62"/>
    <mergeCell ref="F63:G63"/>
    <mergeCell ref="H63:I63"/>
    <mergeCell ref="J63:K63"/>
    <mergeCell ref="L63:M63"/>
    <mergeCell ref="N63:O63"/>
    <mergeCell ref="F62:G62"/>
    <mergeCell ref="H62:I62"/>
    <mergeCell ref="J62:K62"/>
    <mergeCell ref="L62:M62"/>
    <mergeCell ref="N64:O64"/>
    <mergeCell ref="F65:G65"/>
    <mergeCell ref="H65:I65"/>
    <mergeCell ref="J65:K65"/>
    <mergeCell ref="L65:M65"/>
    <mergeCell ref="N65:O65"/>
    <mergeCell ref="F64:G64"/>
    <mergeCell ref="H64:I64"/>
    <mergeCell ref="J64:K64"/>
    <mergeCell ref="L64:M64"/>
    <mergeCell ref="N66:O66"/>
    <mergeCell ref="F67:G67"/>
    <mergeCell ref="H67:I67"/>
    <mergeCell ref="J67:K67"/>
    <mergeCell ref="L67:M67"/>
    <mergeCell ref="N67:O67"/>
    <mergeCell ref="F66:G66"/>
    <mergeCell ref="H66:I66"/>
    <mergeCell ref="J66:K66"/>
    <mergeCell ref="L66:M66"/>
    <mergeCell ref="Q70:S70"/>
    <mergeCell ref="F68:G68"/>
    <mergeCell ref="H68:I68"/>
    <mergeCell ref="J68:K68"/>
    <mergeCell ref="L68:M68"/>
    <mergeCell ref="J71:M71"/>
    <mergeCell ref="N71:P71"/>
    <mergeCell ref="N68:O68"/>
    <mergeCell ref="J70:M70"/>
    <mergeCell ref="N70:P70"/>
    <mergeCell ref="Q71:S71"/>
    <mergeCell ref="D72:E72"/>
    <mergeCell ref="F72:G72"/>
    <mergeCell ref="H72:I72"/>
    <mergeCell ref="J72:K72"/>
    <mergeCell ref="L72:M72"/>
    <mergeCell ref="P72:Q72"/>
    <mergeCell ref="R72:S72"/>
    <mergeCell ref="D71:F71"/>
    <mergeCell ref="G71:I71"/>
    <mergeCell ref="R73:S73"/>
    <mergeCell ref="R74:S74"/>
    <mergeCell ref="R75:S75"/>
    <mergeCell ref="R76:S76"/>
    <mergeCell ref="R77:S77"/>
    <mergeCell ref="F79:G79"/>
    <mergeCell ref="H79:I79"/>
    <mergeCell ref="J79:K79"/>
    <mergeCell ref="L79:M79"/>
    <mergeCell ref="N79:O79"/>
    <mergeCell ref="P79:Q79"/>
    <mergeCell ref="U79:V79"/>
    <mergeCell ref="F80:G80"/>
    <mergeCell ref="H80:I80"/>
    <mergeCell ref="J80:K80"/>
    <mergeCell ref="L80:M80"/>
    <mergeCell ref="N80:O80"/>
    <mergeCell ref="N81:O81"/>
    <mergeCell ref="F82:G82"/>
    <mergeCell ref="H82:I82"/>
    <mergeCell ref="J82:K82"/>
    <mergeCell ref="L82:M82"/>
    <mergeCell ref="N82:O82"/>
    <mergeCell ref="F81:G81"/>
    <mergeCell ref="H81:I81"/>
    <mergeCell ref="J81:K81"/>
    <mergeCell ref="L81:M81"/>
    <mergeCell ref="N83:O83"/>
    <mergeCell ref="F84:G84"/>
    <mergeCell ref="H84:I84"/>
    <mergeCell ref="J84:K84"/>
    <mergeCell ref="L84:M84"/>
    <mergeCell ref="N84:O84"/>
    <mergeCell ref="F83:G83"/>
    <mergeCell ref="H83:I83"/>
    <mergeCell ref="J83:K83"/>
    <mergeCell ref="L83:M83"/>
    <mergeCell ref="N85:O85"/>
    <mergeCell ref="F86:G86"/>
    <mergeCell ref="H86:I86"/>
    <mergeCell ref="J86:K86"/>
    <mergeCell ref="L86:M86"/>
    <mergeCell ref="N86:O86"/>
    <mergeCell ref="F85:G85"/>
    <mergeCell ref="H85:I85"/>
    <mergeCell ref="J85:K85"/>
    <mergeCell ref="L85:M85"/>
    <mergeCell ref="N87:O87"/>
    <mergeCell ref="F88:G88"/>
    <mergeCell ref="H88:I88"/>
    <mergeCell ref="J88:K88"/>
    <mergeCell ref="L88:M88"/>
    <mergeCell ref="N88:O88"/>
    <mergeCell ref="F87:G87"/>
    <mergeCell ref="H87:I87"/>
    <mergeCell ref="J87:K87"/>
    <mergeCell ref="L87:M87"/>
    <mergeCell ref="Q91:S91"/>
    <mergeCell ref="F89:G89"/>
    <mergeCell ref="H89:I89"/>
    <mergeCell ref="J89:K89"/>
    <mergeCell ref="L89:M89"/>
    <mergeCell ref="J92:M92"/>
    <mergeCell ref="N92:P92"/>
    <mergeCell ref="N89:O89"/>
    <mergeCell ref="J91:M91"/>
    <mergeCell ref="N91:P91"/>
    <mergeCell ref="Q92:S92"/>
    <mergeCell ref="D93:E93"/>
    <mergeCell ref="F93:G93"/>
    <mergeCell ref="H93:I93"/>
    <mergeCell ref="J93:K93"/>
    <mergeCell ref="L93:M93"/>
    <mergeCell ref="P93:Q93"/>
    <mergeCell ref="R93:S93"/>
    <mergeCell ref="D92:F92"/>
    <mergeCell ref="G92:I92"/>
    <mergeCell ref="R94:S94"/>
    <mergeCell ref="R95:S95"/>
    <mergeCell ref="R96:S96"/>
    <mergeCell ref="R97:S97"/>
    <mergeCell ref="R98:S98"/>
    <mergeCell ref="F100:G100"/>
    <mergeCell ref="H100:I100"/>
    <mergeCell ref="J100:K100"/>
    <mergeCell ref="L100:M100"/>
    <mergeCell ref="N100:O100"/>
    <mergeCell ref="P100:Q100"/>
    <mergeCell ref="U100:V100"/>
    <mergeCell ref="F101:G101"/>
    <mergeCell ref="H101:I101"/>
    <mergeCell ref="J101:K101"/>
    <mergeCell ref="L101:M101"/>
    <mergeCell ref="N101:O101"/>
    <mergeCell ref="N102:O102"/>
    <mergeCell ref="F103:G103"/>
    <mergeCell ref="H103:I103"/>
    <mergeCell ref="J103:K103"/>
    <mergeCell ref="L103:M103"/>
    <mergeCell ref="N103:O103"/>
    <mergeCell ref="F102:G102"/>
    <mergeCell ref="H102:I102"/>
    <mergeCell ref="J102:K102"/>
    <mergeCell ref="L102:M102"/>
    <mergeCell ref="N104:O104"/>
    <mergeCell ref="F105:G105"/>
    <mergeCell ref="H105:I105"/>
    <mergeCell ref="J105:K105"/>
    <mergeCell ref="L105:M105"/>
    <mergeCell ref="N105:O105"/>
    <mergeCell ref="F104:G104"/>
    <mergeCell ref="H104:I104"/>
    <mergeCell ref="J104:K104"/>
    <mergeCell ref="L104:M104"/>
    <mergeCell ref="N106:O106"/>
    <mergeCell ref="F107:G107"/>
    <mergeCell ref="H107:I107"/>
    <mergeCell ref="J107:K107"/>
    <mergeCell ref="L107:M107"/>
    <mergeCell ref="N107:O107"/>
    <mergeCell ref="F106:G106"/>
    <mergeCell ref="H106:I106"/>
    <mergeCell ref="J106:K106"/>
    <mergeCell ref="L106:M106"/>
    <mergeCell ref="N108:O108"/>
    <mergeCell ref="F109:G109"/>
    <mergeCell ref="H109:I109"/>
    <mergeCell ref="J109:K109"/>
    <mergeCell ref="L109:M109"/>
    <mergeCell ref="N109:O109"/>
    <mergeCell ref="F108:G108"/>
    <mergeCell ref="H108:I108"/>
    <mergeCell ref="J108:K108"/>
    <mergeCell ref="L108:M108"/>
    <mergeCell ref="N110:O110"/>
    <mergeCell ref="F110:G110"/>
    <mergeCell ref="H110:I110"/>
    <mergeCell ref="J110:K110"/>
    <mergeCell ref="L110:M110"/>
  </mergeCells>
  <printOptions/>
  <pageMargins left="0.55" right="0.49" top="0.52" bottom="0.48" header="0.17" footer="0.26"/>
  <pageSetup fitToHeight="2" horizontalDpi="600" verticalDpi="600" orientation="portrait" paperSize="9" scale="83" r:id="rId1"/>
  <rowBreaks count="1" manualBreakCount="1">
    <brk id="48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H16" sqref="H16"/>
    </sheetView>
  </sheetViews>
  <sheetFormatPr defaultColWidth="9.140625" defaultRowHeight="12.75"/>
  <cols>
    <col min="1" max="1" width="4.140625" style="282" customWidth="1"/>
    <col min="2" max="2" width="5.7109375" style="380" customWidth="1"/>
    <col min="3" max="3" width="19.421875" style="1" customWidth="1"/>
    <col min="4" max="4" width="11.00390625" style="1" customWidth="1"/>
    <col min="5" max="5" width="14.140625" style="1" customWidth="1"/>
    <col min="6" max="6" width="13.140625" style="1" customWidth="1"/>
    <col min="7" max="7" width="14.57421875" style="1" customWidth="1"/>
    <col min="8" max="8" width="13.421875" style="1" customWidth="1"/>
    <col min="9" max="9" width="8.57421875" style="1" customWidth="1"/>
    <col min="10" max="16384" width="9.140625" style="1" customWidth="1"/>
  </cols>
  <sheetData>
    <row r="1" ht="13.5" thickBot="1">
      <c r="B1" s="374"/>
    </row>
    <row r="2" spans="1:9" ht="18" customHeight="1">
      <c r="A2" s="283"/>
      <c r="B2" s="3" t="s">
        <v>74</v>
      </c>
      <c r="C2" s="4"/>
      <c r="D2" s="4"/>
      <c r="E2" s="5"/>
      <c r="F2" s="6"/>
      <c r="G2" s="7"/>
      <c r="H2" s="7"/>
      <c r="I2" s="276"/>
    </row>
    <row r="3" spans="1:9" ht="15" customHeight="1">
      <c r="A3" s="283"/>
      <c r="B3" s="8" t="s">
        <v>191</v>
      </c>
      <c r="C3" s="9"/>
      <c r="D3" s="9"/>
      <c r="E3" s="10"/>
      <c r="F3" s="6"/>
      <c r="G3" s="7"/>
      <c r="H3" s="7"/>
      <c r="I3" s="276"/>
    </row>
    <row r="4" spans="1:9" ht="15" customHeight="1" thickBot="1">
      <c r="A4" s="283"/>
      <c r="B4" s="11" t="s">
        <v>83</v>
      </c>
      <c r="C4" s="12"/>
      <c r="D4" s="280" t="s">
        <v>172</v>
      </c>
      <c r="E4" s="281" t="s">
        <v>192</v>
      </c>
      <c r="F4" s="6"/>
      <c r="G4" s="7"/>
      <c r="H4" s="7"/>
      <c r="I4" s="276"/>
    </row>
    <row r="5" spans="1:9" ht="15" customHeight="1">
      <c r="A5" s="284"/>
      <c r="B5" s="375"/>
      <c r="C5" s="15"/>
      <c r="D5" s="15"/>
      <c r="E5" s="16"/>
      <c r="F5" s="7"/>
      <c r="G5" s="7"/>
      <c r="H5" s="7"/>
      <c r="I5" s="276"/>
    </row>
    <row r="6" spans="1:9" ht="13.5" customHeight="1">
      <c r="A6" s="285"/>
      <c r="B6" s="376" t="s">
        <v>62</v>
      </c>
      <c r="C6" s="17" t="s">
        <v>63</v>
      </c>
      <c r="D6" s="17" t="s">
        <v>64</v>
      </c>
      <c r="E6" s="6"/>
      <c r="F6" s="7"/>
      <c r="G6" s="7"/>
      <c r="H6" s="7"/>
      <c r="I6" s="276"/>
    </row>
    <row r="7" spans="1:9" ht="13.5" customHeight="1">
      <c r="A7" s="285" t="s">
        <v>65</v>
      </c>
      <c r="B7" s="377" t="s">
        <v>183</v>
      </c>
      <c r="C7" s="17" t="s">
        <v>11</v>
      </c>
      <c r="D7" s="17" t="s">
        <v>10</v>
      </c>
      <c r="E7" s="18" t="s">
        <v>237</v>
      </c>
      <c r="F7" s="7"/>
      <c r="G7" s="7"/>
      <c r="H7" s="7"/>
      <c r="I7" s="277"/>
    </row>
    <row r="8" spans="1:9" ht="13.5" customHeight="1">
      <c r="A8" s="285" t="s">
        <v>66</v>
      </c>
      <c r="B8" s="377"/>
      <c r="C8" s="17"/>
      <c r="D8" s="17"/>
      <c r="E8" s="278"/>
      <c r="F8" s="18" t="s">
        <v>237</v>
      </c>
      <c r="G8" s="7"/>
      <c r="H8" s="7"/>
      <c r="I8" s="277"/>
    </row>
    <row r="9" spans="1:9" ht="13.5" customHeight="1">
      <c r="A9" s="285" t="s">
        <v>67</v>
      </c>
      <c r="B9" s="377" t="s">
        <v>186</v>
      </c>
      <c r="C9" s="17" t="s">
        <v>12</v>
      </c>
      <c r="D9" s="17" t="s">
        <v>10</v>
      </c>
      <c r="E9" s="223" t="s">
        <v>238</v>
      </c>
      <c r="F9" s="278" t="s">
        <v>250</v>
      </c>
      <c r="G9" s="6"/>
      <c r="H9" s="7"/>
      <c r="I9" s="277"/>
    </row>
    <row r="10" spans="1:9" ht="13.5" customHeight="1">
      <c r="A10" s="285" t="s">
        <v>69</v>
      </c>
      <c r="B10" s="377" t="s">
        <v>184</v>
      </c>
      <c r="C10" s="17" t="s">
        <v>60</v>
      </c>
      <c r="D10" s="17" t="s">
        <v>68</v>
      </c>
      <c r="E10" s="279" t="s">
        <v>245</v>
      </c>
      <c r="F10" s="2"/>
      <c r="G10" s="18" t="s">
        <v>237</v>
      </c>
      <c r="H10" s="7"/>
      <c r="I10" s="277"/>
    </row>
    <row r="11" spans="1:9" ht="13.5" customHeight="1">
      <c r="A11" s="285" t="s">
        <v>70</v>
      </c>
      <c r="B11" s="377" t="s">
        <v>195</v>
      </c>
      <c r="C11" s="17" t="s">
        <v>13</v>
      </c>
      <c r="D11" s="17" t="s">
        <v>10</v>
      </c>
      <c r="E11" s="18" t="s">
        <v>239</v>
      </c>
      <c r="F11" s="2"/>
      <c r="G11" s="278" t="s">
        <v>259</v>
      </c>
      <c r="H11" s="6"/>
      <c r="I11" s="277"/>
    </row>
    <row r="12" spans="1:9" ht="13.5" customHeight="1">
      <c r="A12" s="285" t="s">
        <v>71</v>
      </c>
      <c r="B12" s="377" t="s">
        <v>185</v>
      </c>
      <c r="C12" s="17" t="s">
        <v>14</v>
      </c>
      <c r="D12" s="17" t="s">
        <v>36</v>
      </c>
      <c r="E12" s="278" t="s">
        <v>246</v>
      </c>
      <c r="F12" s="223" t="s">
        <v>240</v>
      </c>
      <c r="G12" s="221"/>
      <c r="H12" s="6"/>
      <c r="I12" s="277"/>
    </row>
    <row r="13" spans="1:9" ht="13.5" customHeight="1">
      <c r="A13" s="285" t="s">
        <v>72</v>
      </c>
      <c r="B13" s="377"/>
      <c r="C13" s="17"/>
      <c r="D13" s="17"/>
      <c r="E13" s="223" t="s">
        <v>240</v>
      </c>
      <c r="F13" s="279" t="s">
        <v>249</v>
      </c>
      <c r="G13" s="2"/>
      <c r="H13" s="6"/>
      <c r="I13" s="277"/>
    </row>
    <row r="14" spans="1:9" ht="13.5" customHeight="1">
      <c r="A14" s="285" t="s">
        <v>73</v>
      </c>
      <c r="B14" s="377" t="s">
        <v>189</v>
      </c>
      <c r="C14" s="17" t="s">
        <v>18</v>
      </c>
      <c r="D14" s="17" t="s">
        <v>7</v>
      </c>
      <c r="E14" s="279"/>
      <c r="F14" s="7"/>
      <c r="G14" s="2"/>
      <c r="H14" s="288" t="s">
        <v>237</v>
      </c>
      <c r="I14" s="290"/>
    </row>
    <row r="15" spans="1:9" ht="15" customHeight="1">
      <c r="A15" s="286"/>
      <c r="B15" s="378"/>
      <c r="C15" s="15"/>
      <c r="D15" s="15"/>
      <c r="E15" s="7"/>
      <c r="F15" s="7"/>
      <c r="G15" s="2"/>
      <c r="H15" s="289" t="s">
        <v>261</v>
      </c>
      <c r="I15" s="290"/>
    </row>
    <row r="16" spans="1:9" ht="13.5" customHeight="1">
      <c r="A16" s="285" t="s">
        <v>173</v>
      </c>
      <c r="B16" s="377" t="s">
        <v>182</v>
      </c>
      <c r="C16" s="17" t="s">
        <v>15</v>
      </c>
      <c r="D16" s="17" t="s">
        <v>36</v>
      </c>
      <c r="E16" s="18" t="s">
        <v>242</v>
      </c>
      <c r="F16" s="7"/>
      <c r="G16" s="2"/>
      <c r="H16" s="6"/>
      <c r="I16" s="277"/>
    </row>
    <row r="17" spans="1:9" ht="13.5" customHeight="1">
      <c r="A17" s="285" t="s">
        <v>174</v>
      </c>
      <c r="B17" s="377"/>
      <c r="C17" s="17"/>
      <c r="D17" s="17"/>
      <c r="E17" s="278"/>
      <c r="F17" s="18" t="s">
        <v>242</v>
      </c>
      <c r="G17" s="2"/>
      <c r="H17" s="6"/>
      <c r="I17" s="277"/>
    </row>
    <row r="18" spans="1:9" ht="13.5" customHeight="1">
      <c r="A18" s="285" t="s">
        <v>175</v>
      </c>
      <c r="B18" s="377" t="s">
        <v>181</v>
      </c>
      <c r="C18" s="17" t="s">
        <v>29</v>
      </c>
      <c r="D18" s="17" t="s">
        <v>136</v>
      </c>
      <c r="E18" s="223" t="s">
        <v>241</v>
      </c>
      <c r="F18" s="278" t="s">
        <v>252</v>
      </c>
      <c r="G18" s="221"/>
      <c r="H18" s="6"/>
      <c r="I18" s="277"/>
    </row>
    <row r="19" spans="1:9" ht="13.5" customHeight="1">
      <c r="A19" s="285" t="s">
        <v>176</v>
      </c>
      <c r="B19" s="377" t="s">
        <v>187</v>
      </c>
      <c r="C19" s="17" t="s">
        <v>21</v>
      </c>
      <c r="D19" s="17" t="s">
        <v>68</v>
      </c>
      <c r="E19" s="279" t="s">
        <v>247</v>
      </c>
      <c r="F19" s="2"/>
      <c r="G19" s="223" t="s">
        <v>243</v>
      </c>
      <c r="H19" s="6"/>
      <c r="I19" s="277"/>
    </row>
    <row r="20" spans="1:9" ht="13.5" customHeight="1">
      <c r="A20" s="285" t="s">
        <v>177</v>
      </c>
      <c r="B20" s="377" t="s">
        <v>196</v>
      </c>
      <c r="C20" s="17" t="s">
        <v>17</v>
      </c>
      <c r="D20" s="17" t="s">
        <v>7</v>
      </c>
      <c r="E20" s="18" t="s">
        <v>244</v>
      </c>
      <c r="F20" s="2"/>
      <c r="G20" s="279" t="s">
        <v>260</v>
      </c>
      <c r="H20" s="7"/>
      <c r="I20" s="277"/>
    </row>
    <row r="21" spans="1:9" ht="13.5" customHeight="1">
      <c r="A21" s="285" t="s">
        <v>178</v>
      </c>
      <c r="B21" s="377" t="s">
        <v>190</v>
      </c>
      <c r="C21" s="17" t="s">
        <v>38</v>
      </c>
      <c r="D21" s="17" t="s">
        <v>129</v>
      </c>
      <c r="E21" s="278" t="s">
        <v>248</v>
      </c>
      <c r="F21" s="223" t="s">
        <v>243</v>
      </c>
      <c r="G21" s="6"/>
      <c r="H21" s="7"/>
      <c r="I21" s="277"/>
    </row>
    <row r="22" spans="1:9" ht="13.5" customHeight="1">
      <c r="A22" s="285" t="s">
        <v>179</v>
      </c>
      <c r="B22" s="377"/>
      <c r="C22" s="17"/>
      <c r="D22" s="17"/>
      <c r="E22" s="223"/>
      <c r="F22" s="279" t="s">
        <v>251</v>
      </c>
      <c r="G22" s="7"/>
      <c r="H22" s="7"/>
      <c r="I22" s="277"/>
    </row>
    <row r="23" spans="1:9" ht="13.5" customHeight="1">
      <c r="A23" s="285" t="s">
        <v>180</v>
      </c>
      <c r="B23" s="377" t="s">
        <v>188</v>
      </c>
      <c r="C23" s="17" t="s">
        <v>235</v>
      </c>
      <c r="D23" s="17" t="s">
        <v>7</v>
      </c>
      <c r="E23" s="279"/>
      <c r="F23" s="7"/>
      <c r="G23" s="7"/>
      <c r="H23" s="7"/>
      <c r="I23" s="277"/>
    </row>
    <row r="24" spans="1:9" ht="15" customHeight="1">
      <c r="A24" s="287"/>
      <c r="B24" s="379"/>
      <c r="C24" s="16"/>
      <c r="D24" s="16"/>
      <c r="E24" s="7"/>
      <c r="F24" s="7"/>
      <c r="G24" s="7"/>
      <c r="H24" s="7"/>
      <c r="I24" s="276"/>
    </row>
  </sheetData>
  <sheetProtection selectLockedCells="1" selectUnlockedCells="1"/>
  <printOptions/>
  <pageMargins left="0.55" right="0.21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4">
    <pageSetUpPr fitToPage="1"/>
  </sheetPr>
  <dimension ref="A1:AH114"/>
  <sheetViews>
    <sheetView workbookViewId="0" topLeftCell="A18">
      <selection activeCell="L36" sqref="L36:M36"/>
    </sheetView>
  </sheetViews>
  <sheetFormatPr defaultColWidth="9.140625" defaultRowHeight="12.75"/>
  <cols>
    <col min="1" max="1" width="5.8515625" style="1" customWidth="1"/>
    <col min="2" max="2" width="25.57421875" style="1" customWidth="1"/>
    <col min="3" max="3" width="12.7109375" style="1" customWidth="1"/>
    <col min="4" max="13" width="3.8515625" style="1" customWidth="1"/>
    <col min="14" max="14" width="4.421875" style="1" customWidth="1"/>
    <col min="15" max="15" width="4.00390625" style="1" customWidth="1"/>
    <col min="16" max="16" width="3.8515625" style="1" customWidth="1"/>
    <col min="17" max="17" width="3.7109375" style="1" customWidth="1"/>
    <col min="18" max="19" width="3.57421875" style="1" customWidth="1"/>
    <col min="20" max="20" width="5.00390625" style="1" customWidth="1"/>
    <col min="21" max="24" width="4.00390625" style="1" customWidth="1"/>
    <col min="25" max="33" width="3.57421875" style="1" customWidth="1"/>
    <col min="34" max="35" width="4.140625" style="1" customWidth="1"/>
    <col min="36" max="36" width="3.57421875" style="1" customWidth="1"/>
    <col min="37" max="37" width="5.57421875" style="1" customWidth="1"/>
    <col min="38" max="43" width="3.57421875" style="1" customWidth="1"/>
    <col min="44" max="44" width="6.421875" style="1" customWidth="1"/>
    <col min="45" max="45" width="9.00390625" style="1" customWidth="1"/>
    <col min="46" max="16384" width="9.140625" style="1" customWidth="1"/>
  </cols>
  <sheetData>
    <row r="1" spans="1:19" ht="16.5" thickTop="1">
      <c r="A1" s="50"/>
      <c r="B1" s="51" t="s">
        <v>88</v>
      </c>
      <c r="C1" s="52"/>
      <c r="D1" s="52"/>
      <c r="E1" s="52"/>
      <c r="F1" s="53"/>
      <c r="G1" s="52"/>
      <c r="H1" s="54" t="s">
        <v>89</v>
      </c>
      <c r="I1" s="55"/>
      <c r="J1" s="459" t="s">
        <v>126</v>
      </c>
      <c r="K1" s="460"/>
      <c r="L1" s="460"/>
      <c r="M1" s="461"/>
      <c r="N1" s="462" t="s">
        <v>92</v>
      </c>
      <c r="O1" s="463"/>
      <c r="P1" s="463"/>
      <c r="Q1" s="491" t="s">
        <v>127</v>
      </c>
      <c r="R1" s="492"/>
      <c r="S1" s="493"/>
    </row>
    <row r="2" spans="1:19" ht="16.5" thickBot="1">
      <c r="A2" s="56"/>
      <c r="B2" s="57" t="s">
        <v>91</v>
      </c>
      <c r="C2" s="58" t="s">
        <v>93</v>
      </c>
      <c r="D2" s="450"/>
      <c r="E2" s="451"/>
      <c r="F2" s="452"/>
      <c r="G2" s="453" t="s">
        <v>94</v>
      </c>
      <c r="H2" s="454"/>
      <c r="I2" s="454"/>
      <c r="J2" s="455">
        <v>41405</v>
      </c>
      <c r="K2" s="455"/>
      <c r="L2" s="455"/>
      <c r="M2" s="456"/>
      <c r="N2" s="59" t="s">
        <v>95</v>
      </c>
      <c r="O2" s="60"/>
      <c r="P2" s="60"/>
      <c r="Q2" s="441">
        <v>0.4166666666666667</v>
      </c>
      <c r="R2" s="442"/>
      <c r="S2" s="443"/>
    </row>
    <row r="3" spans="1:23" ht="15.75" thickTop="1">
      <c r="A3" s="61"/>
      <c r="B3" s="62" t="s">
        <v>96</v>
      </c>
      <c r="C3" s="63" t="s">
        <v>97</v>
      </c>
      <c r="D3" s="487" t="s">
        <v>65</v>
      </c>
      <c r="E3" s="488"/>
      <c r="F3" s="487" t="s">
        <v>66</v>
      </c>
      <c r="G3" s="488"/>
      <c r="H3" s="487" t="s">
        <v>67</v>
      </c>
      <c r="I3" s="488"/>
      <c r="J3" s="487" t="s">
        <v>69</v>
      </c>
      <c r="K3" s="488"/>
      <c r="L3" s="487"/>
      <c r="M3" s="488"/>
      <c r="N3" s="64" t="s">
        <v>98</v>
      </c>
      <c r="O3" s="65" t="s">
        <v>99</v>
      </c>
      <c r="P3" s="66" t="s">
        <v>100</v>
      </c>
      <c r="Q3" s="67"/>
      <c r="R3" s="489" t="s">
        <v>101</v>
      </c>
      <c r="S3" s="490"/>
      <c r="U3" s="68" t="s">
        <v>102</v>
      </c>
      <c r="V3" s="69"/>
      <c r="W3" s="70" t="s">
        <v>103</v>
      </c>
    </row>
    <row r="4" spans="1:23" ht="12.75">
      <c r="A4" s="71" t="s">
        <v>65</v>
      </c>
      <c r="B4" s="72" t="s">
        <v>131</v>
      </c>
      <c r="C4" s="73" t="s">
        <v>7</v>
      </c>
      <c r="D4" s="74"/>
      <c r="E4" s="75"/>
      <c r="F4" s="76">
        <f>+P14</f>
        <v>3</v>
      </c>
      <c r="G4" s="77">
        <f>+Q14</f>
        <v>0</v>
      </c>
      <c r="H4" s="76">
        <f>P10</f>
        <v>3</v>
      </c>
      <c r="I4" s="77">
        <f>Q10</f>
        <v>0</v>
      </c>
      <c r="J4" s="76">
        <f>P12</f>
        <v>3</v>
      </c>
      <c r="K4" s="77">
        <f>Q12</f>
        <v>0</v>
      </c>
      <c r="L4" s="76"/>
      <c r="M4" s="77"/>
      <c r="N4" s="78">
        <f>IF(SUM(D4:M4)=0,"",COUNTIF(E4:E7,"3"))</f>
        <v>3</v>
      </c>
      <c r="O4" s="79">
        <f>IF(SUM(E4:N4)=0,"",COUNTIF(D4:D7,"3"))</f>
        <v>0</v>
      </c>
      <c r="P4" s="80">
        <f>IF(SUM(D4:M4)=0,"",SUM(E4:E7))</f>
        <v>9</v>
      </c>
      <c r="Q4" s="81">
        <f>IF(SUM(D4:M4)=0,"",SUM(D4:D7))</f>
        <v>0</v>
      </c>
      <c r="R4" s="478"/>
      <c r="S4" s="479"/>
      <c r="U4" s="82">
        <f>+U10+U12+U14</f>
        <v>99</v>
      </c>
      <c r="V4" s="83">
        <f>+V10+V12+V14</f>
        <v>27</v>
      </c>
      <c r="W4" s="84">
        <f>+U4-V4</f>
        <v>72</v>
      </c>
    </row>
    <row r="5" spans="1:23" ht="12.75">
      <c r="A5" s="85" t="s">
        <v>66</v>
      </c>
      <c r="B5" s="72" t="s">
        <v>2</v>
      </c>
      <c r="C5" s="86" t="s">
        <v>8</v>
      </c>
      <c r="D5" s="87">
        <f>+Q14</f>
        <v>0</v>
      </c>
      <c r="E5" s="88">
        <f>+P14</f>
        <v>3</v>
      </c>
      <c r="F5" s="89"/>
      <c r="G5" s="90"/>
      <c r="H5" s="87">
        <f>P13</f>
        <v>1</v>
      </c>
      <c r="I5" s="88">
        <f>Q13</f>
        <v>3</v>
      </c>
      <c r="J5" s="87">
        <f>P11</f>
        <v>3</v>
      </c>
      <c r="K5" s="88">
        <f>Q11</f>
        <v>0</v>
      </c>
      <c r="L5" s="87"/>
      <c r="M5" s="88"/>
      <c r="N5" s="78">
        <f>IF(SUM(D5:M5)=0,"",COUNTIF(G4:G7,"3"))</f>
        <v>1</v>
      </c>
      <c r="O5" s="79">
        <f>IF(SUM(E5:N5)=0,"",COUNTIF(F4:F7,"3"))</f>
        <v>2</v>
      </c>
      <c r="P5" s="80">
        <f>IF(SUM(D5:M5)=0,"",SUM(G4:G7))</f>
        <v>4</v>
      </c>
      <c r="Q5" s="81">
        <f>IF(SUM(D5:M5)=0,"",SUM(F4:F7))</f>
        <v>6</v>
      </c>
      <c r="R5" s="478"/>
      <c r="S5" s="479"/>
      <c r="U5" s="82">
        <f>+U11+U13+V14</f>
        <v>86</v>
      </c>
      <c r="V5" s="83">
        <f>+V11+V13+U14</f>
        <v>86</v>
      </c>
      <c r="W5" s="84">
        <f>+U5-V5</f>
        <v>0</v>
      </c>
    </row>
    <row r="6" spans="1:23" ht="12.75">
      <c r="A6" s="85" t="s">
        <v>67</v>
      </c>
      <c r="B6" s="72" t="s">
        <v>6</v>
      </c>
      <c r="C6" s="86" t="s">
        <v>31</v>
      </c>
      <c r="D6" s="87">
        <f>+Q10</f>
        <v>0</v>
      </c>
      <c r="E6" s="88">
        <f>+P10</f>
        <v>3</v>
      </c>
      <c r="F6" s="87">
        <f>Q13</f>
        <v>3</v>
      </c>
      <c r="G6" s="88">
        <f>P13</f>
        <v>1</v>
      </c>
      <c r="H6" s="89"/>
      <c r="I6" s="90"/>
      <c r="J6" s="87">
        <f>P15</f>
        <v>3</v>
      </c>
      <c r="K6" s="88">
        <f>Q15</f>
        <v>0</v>
      </c>
      <c r="L6" s="87"/>
      <c r="M6" s="88"/>
      <c r="N6" s="78">
        <f>IF(SUM(D6:M6)=0,"",COUNTIF(I4:I7,"3"))</f>
        <v>2</v>
      </c>
      <c r="O6" s="79">
        <f>IF(SUM(E6:N6)=0,"",COUNTIF(H4:H7,"3"))</f>
        <v>1</v>
      </c>
      <c r="P6" s="80">
        <f>IF(SUM(D6:M6)=0,"",SUM(I4:I7))</f>
        <v>6</v>
      </c>
      <c r="Q6" s="81">
        <f>IF(SUM(D6:M6)=0,"",SUM(H4:H7))</f>
        <v>4</v>
      </c>
      <c r="R6" s="478"/>
      <c r="S6" s="479"/>
      <c r="U6" s="82">
        <f>+V10+V13+U15</f>
        <v>85</v>
      </c>
      <c r="V6" s="83">
        <f>+U10+U13+V15</f>
        <v>82</v>
      </c>
      <c r="W6" s="84">
        <f>+U6-V6</f>
        <v>3</v>
      </c>
    </row>
    <row r="7" spans="1:23" ht="13.5" thickBot="1">
      <c r="A7" s="91" t="s">
        <v>69</v>
      </c>
      <c r="B7" s="92" t="s">
        <v>5</v>
      </c>
      <c r="C7" s="93" t="s">
        <v>31</v>
      </c>
      <c r="D7" s="94">
        <f>Q12</f>
        <v>0</v>
      </c>
      <c r="E7" s="95">
        <f>P12</f>
        <v>3</v>
      </c>
      <c r="F7" s="94">
        <f>Q11</f>
        <v>0</v>
      </c>
      <c r="G7" s="95">
        <f>P11</f>
        <v>3</v>
      </c>
      <c r="H7" s="94">
        <f>Q15</f>
        <v>0</v>
      </c>
      <c r="I7" s="95">
        <f>P15</f>
        <v>3</v>
      </c>
      <c r="J7" s="96"/>
      <c r="K7" s="97"/>
      <c r="L7" s="94"/>
      <c r="M7" s="95"/>
      <c r="N7" s="98">
        <f>IF(SUM(D7:M7)=0,"",COUNTIF(K4:K7,"3"))</f>
        <v>0</v>
      </c>
      <c r="O7" s="99">
        <f>IF(SUM(E7:N7)=0,"",COUNTIF(J4:J7,"3"))</f>
        <v>3</v>
      </c>
      <c r="P7" s="100">
        <f>IF(SUM(D7:M8)=0,"",SUM(K4:K7))</f>
        <v>0</v>
      </c>
      <c r="Q7" s="101">
        <f>IF(SUM(D7:M7)=0,"",SUM(J4:J7))</f>
        <v>9</v>
      </c>
      <c r="R7" s="480"/>
      <c r="S7" s="481"/>
      <c r="U7" s="82">
        <f>+V11+V12+V15</f>
        <v>24</v>
      </c>
      <c r="V7" s="83">
        <f>+U11+U12+U15</f>
        <v>99</v>
      </c>
      <c r="W7" s="84">
        <f>+U7-V7</f>
        <v>-75</v>
      </c>
    </row>
    <row r="8" spans="1:24" ht="15.75" thickTop="1">
      <c r="A8" s="102"/>
      <c r="B8" s="103" t="s">
        <v>104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5"/>
      <c r="S8" s="106"/>
      <c r="U8" s="107"/>
      <c r="V8" s="108" t="s">
        <v>105</v>
      </c>
      <c r="W8" s="109">
        <f>SUM(W4:W7)</f>
        <v>0</v>
      </c>
      <c r="X8" s="108" t="str">
        <f>IF(W8=0,"OK","Virhe")</f>
        <v>OK</v>
      </c>
    </row>
    <row r="9" spans="1:23" ht="15.75" thickBot="1">
      <c r="A9" s="110"/>
      <c r="B9" s="111" t="s">
        <v>106</v>
      </c>
      <c r="C9" s="112"/>
      <c r="D9" s="112"/>
      <c r="E9" s="113"/>
      <c r="F9" s="482" t="s">
        <v>107</v>
      </c>
      <c r="G9" s="483"/>
      <c r="H9" s="484" t="s">
        <v>108</v>
      </c>
      <c r="I9" s="483"/>
      <c r="J9" s="484" t="s">
        <v>109</v>
      </c>
      <c r="K9" s="483"/>
      <c r="L9" s="484" t="s">
        <v>110</v>
      </c>
      <c r="M9" s="483"/>
      <c r="N9" s="484" t="s">
        <v>111</v>
      </c>
      <c r="O9" s="483"/>
      <c r="P9" s="485" t="s">
        <v>112</v>
      </c>
      <c r="Q9" s="486"/>
      <c r="S9" s="114"/>
      <c r="U9" s="115" t="s">
        <v>102</v>
      </c>
      <c r="V9" s="116"/>
      <c r="W9" s="70" t="s">
        <v>103</v>
      </c>
    </row>
    <row r="10" spans="1:34" ht="15.75">
      <c r="A10" s="117" t="s">
        <v>113</v>
      </c>
      <c r="B10" s="118" t="str">
        <f>IF(B4&gt;"",B4,"")</f>
        <v>Annika Lundström</v>
      </c>
      <c r="C10" s="119" t="str">
        <f>IF(B6&gt;"",B6,"")</f>
        <v>Katrin Pelli</v>
      </c>
      <c r="D10" s="104"/>
      <c r="E10" s="120"/>
      <c r="F10" s="476">
        <v>3</v>
      </c>
      <c r="G10" s="477"/>
      <c r="H10" s="473">
        <v>4</v>
      </c>
      <c r="I10" s="474"/>
      <c r="J10" s="473">
        <v>2</v>
      </c>
      <c r="K10" s="474"/>
      <c r="L10" s="473"/>
      <c r="M10" s="474"/>
      <c r="N10" s="475"/>
      <c r="O10" s="474"/>
      <c r="P10" s="121">
        <f aca="true" t="shared" si="0" ref="P10:P15">IF(COUNT(F10:N10)=0,"",COUNTIF(F10:N10,"&gt;=0"))</f>
        <v>3</v>
      </c>
      <c r="Q10" s="122">
        <f aca="true" t="shared" si="1" ref="Q10:Q15">IF(COUNT(F10:N10)=0,"",(IF(LEFT(F10,1)="-",1,0)+IF(LEFT(H10,1)="-",1,0)+IF(LEFT(J10,1)="-",1,0)+IF(LEFT(L10,1)="-",1,0)+IF(LEFT(N10,1)="-",1,0)))</f>
        <v>0</v>
      </c>
      <c r="R10" s="123"/>
      <c r="S10" s="124"/>
      <c r="U10" s="125">
        <f aca="true" t="shared" si="2" ref="U10:V15">+Y10+AA10+AC10+AE10+AG10</f>
        <v>33</v>
      </c>
      <c r="V10" s="126">
        <f t="shared" si="2"/>
        <v>9</v>
      </c>
      <c r="W10" s="127">
        <f aca="true" t="shared" si="3" ref="W10:W15">+U10-V10</f>
        <v>24</v>
      </c>
      <c r="Y10" s="128">
        <f>IF(F10="",0,IF(LEFT(F10,1)="-",ABS(F10),(IF(F10&gt;9,F10+2,11))))</f>
        <v>11</v>
      </c>
      <c r="Z10" s="129">
        <f aca="true" t="shared" si="4" ref="Z10:Z15">IF(F10="",0,IF(LEFT(F10,1)="-",(IF(ABS(F10)&gt;9,(ABS(F10)+2),11)),F10))</f>
        <v>3</v>
      </c>
      <c r="AA10" s="128">
        <f>IF(H10="",0,IF(LEFT(H10,1)="-",ABS(H10),(IF(H10&gt;9,H10+2,11))))</f>
        <v>11</v>
      </c>
      <c r="AB10" s="129">
        <f aca="true" t="shared" si="5" ref="AB10:AB15">IF(H10="",0,IF(LEFT(H10,1)="-",(IF(ABS(H10)&gt;9,(ABS(H10)+2),11)),H10))</f>
        <v>4</v>
      </c>
      <c r="AC10" s="128">
        <f>IF(J10="",0,IF(LEFT(J10,1)="-",ABS(J10),(IF(J10&gt;9,J10+2,11))))</f>
        <v>11</v>
      </c>
      <c r="AD10" s="129">
        <f aca="true" t="shared" si="6" ref="AD10:AD15">IF(J10="",0,IF(LEFT(J10,1)="-",(IF(ABS(J10)&gt;9,(ABS(J10)+2),11)),J10))</f>
        <v>2</v>
      </c>
      <c r="AE10" s="128">
        <f>IF(L10="",0,IF(LEFT(L10,1)="-",ABS(L10),(IF(L10&gt;9,L10+2,11))))</f>
        <v>0</v>
      </c>
      <c r="AF10" s="129">
        <f aca="true" t="shared" si="7" ref="AF10:AF15">IF(L10="",0,IF(LEFT(L10,1)="-",(IF(ABS(L10)&gt;9,(ABS(L10)+2),11)),L10))</f>
        <v>0</v>
      </c>
      <c r="AG10" s="128">
        <f aca="true" t="shared" si="8" ref="AG10:AG15">IF(N10="",0,IF(LEFT(N10,1)="-",ABS(N10),(IF(N10&gt;9,N10+2,11))))</f>
        <v>0</v>
      </c>
      <c r="AH10" s="129">
        <f aca="true" t="shared" si="9" ref="AH10:AH15">IF(N10="",0,IF(LEFT(N10,1)="-",(IF(ABS(N10)&gt;9,(ABS(N10)+2),11)),N10))</f>
        <v>0</v>
      </c>
    </row>
    <row r="11" spans="1:34" ht="15.75">
      <c r="A11" s="117" t="s">
        <v>114</v>
      </c>
      <c r="B11" s="118" t="str">
        <f>IF(B5&gt;"",B5,"")</f>
        <v>Carina Englund</v>
      </c>
      <c r="C11" s="130" t="str">
        <f>IF(B7&gt;"",B7,"")</f>
        <v>Lili Lampen</v>
      </c>
      <c r="D11" s="131"/>
      <c r="E11" s="120"/>
      <c r="F11" s="466">
        <v>5</v>
      </c>
      <c r="G11" s="467"/>
      <c r="H11" s="466">
        <v>4</v>
      </c>
      <c r="I11" s="467"/>
      <c r="J11" s="466">
        <v>1</v>
      </c>
      <c r="K11" s="467"/>
      <c r="L11" s="466"/>
      <c r="M11" s="467"/>
      <c r="N11" s="466"/>
      <c r="O11" s="467"/>
      <c r="P11" s="121">
        <f t="shared" si="0"/>
        <v>3</v>
      </c>
      <c r="Q11" s="122">
        <f t="shared" si="1"/>
        <v>0</v>
      </c>
      <c r="R11" s="132"/>
      <c r="S11" s="133"/>
      <c r="U11" s="125">
        <f t="shared" si="2"/>
        <v>33</v>
      </c>
      <c r="V11" s="126">
        <f t="shared" si="2"/>
        <v>10</v>
      </c>
      <c r="W11" s="127">
        <f t="shared" si="3"/>
        <v>23</v>
      </c>
      <c r="Y11" s="134">
        <f>IF(F11="",0,IF(LEFT(F11,1)="-",ABS(F11),(IF(F11&gt;9,F11+2,11))))</f>
        <v>11</v>
      </c>
      <c r="Z11" s="135">
        <f t="shared" si="4"/>
        <v>5</v>
      </c>
      <c r="AA11" s="134">
        <f>IF(H11="",0,IF(LEFT(H11,1)="-",ABS(H11),(IF(H11&gt;9,H11+2,11))))</f>
        <v>11</v>
      </c>
      <c r="AB11" s="135">
        <f t="shared" si="5"/>
        <v>4</v>
      </c>
      <c r="AC11" s="134">
        <f>IF(J11="",0,IF(LEFT(J11,1)="-",ABS(J11),(IF(J11&gt;9,J11+2,11))))</f>
        <v>11</v>
      </c>
      <c r="AD11" s="135">
        <f t="shared" si="6"/>
        <v>1</v>
      </c>
      <c r="AE11" s="134">
        <f>IF(L11="",0,IF(LEFT(L11,1)="-",ABS(L11),(IF(L11&gt;9,L11+2,11))))</f>
        <v>0</v>
      </c>
      <c r="AF11" s="135">
        <f t="shared" si="7"/>
        <v>0</v>
      </c>
      <c r="AG11" s="134">
        <f t="shared" si="8"/>
        <v>0</v>
      </c>
      <c r="AH11" s="135">
        <f t="shared" si="9"/>
        <v>0</v>
      </c>
    </row>
    <row r="12" spans="1:34" ht="16.5" thickBot="1">
      <c r="A12" s="117" t="s">
        <v>115</v>
      </c>
      <c r="B12" s="136" t="str">
        <f>IF(B4&gt;"",B4,"")</f>
        <v>Annika Lundström</v>
      </c>
      <c r="C12" s="137" t="str">
        <f>IF(B7&gt;"",B7,"")</f>
        <v>Lili Lampen</v>
      </c>
      <c r="D12" s="112"/>
      <c r="E12" s="113"/>
      <c r="F12" s="471">
        <v>1</v>
      </c>
      <c r="G12" s="472"/>
      <c r="H12" s="471">
        <v>1</v>
      </c>
      <c r="I12" s="472"/>
      <c r="J12" s="471">
        <v>0</v>
      </c>
      <c r="K12" s="472"/>
      <c r="L12" s="471"/>
      <c r="M12" s="472"/>
      <c r="N12" s="471"/>
      <c r="O12" s="472"/>
      <c r="P12" s="121">
        <f t="shared" si="0"/>
        <v>3</v>
      </c>
      <c r="Q12" s="122">
        <f t="shared" si="1"/>
        <v>0</v>
      </c>
      <c r="R12" s="132"/>
      <c r="S12" s="133"/>
      <c r="U12" s="125">
        <f t="shared" si="2"/>
        <v>33</v>
      </c>
      <c r="V12" s="126">
        <f t="shared" si="2"/>
        <v>2</v>
      </c>
      <c r="W12" s="127">
        <f t="shared" si="3"/>
        <v>31</v>
      </c>
      <c r="Y12" s="134">
        <f aca="true" t="shared" si="10" ref="Y12:AE15">IF(F12="",0,IF(LEFT(F12,1)="-",ABS(F12),(IF(F12&gt;9,F12+2,11))))</f>
        <v>11</v>
      </c>
      <c r="Z12" s="135">
        <f t="shared" si="4"/>
        <v>1</v>
      </c>
      <c r="AA12" s="134">
        <f t="shared" si="10"/>
        <v>11</v>
      </c>
      <c r="AB12" s="135">
        <f t="shared" si="5"/>
        <v>1</v>
      </c>
      <c r="AC12" s="134">
        <f t="shared" si="10"/>
        <v>11</v>
      </c>
      <c r="AD12" s="135">
        <f t="shared" si="6"/>
        <v>0</v>
      </c>
      <c r="AE12" s="134">
        <f t="shared" si="10"/>
        <v>0</v>
      </c>
      <c r="AF12" s="135">
        <f t="shared" si="7"/>
        <v>0</v>
      </c>
      <c r="AG12" s="134">
        <f t="shared" si="8"/>
        <v>0</v>
      </c>
      <c r="AH12" s="135">
        <f t="shared" si="9"/>
        <v>0</v>
      </c>
    </row>
    <row r="13" spans="1:34" ht="15.75">
      <c r="A13" s="117" t="s">
        <v>116</v>
      </c>
      <c r="B13" s="118" t="str">
        <f>IF(B5&gt;"",B5,"")</f>
        <v>Carina Englund</v>
      </c>
      <c r="C13" s="130" t="str">
        <f>IF(B6&gt;"",B6,"")</f>
        <v>Katrin Pelli</v>
      </c>
      <c r="D13" s="104"/>
      <c r="E13" s="120"/>
      <c r="F13" s="473">
        <v>-9</v>
      </c>
      <c r="G13" s="474"/>
      <c r="H13" s="473">
        <v>9</v>
      </c>
      <c r="I13" s="474"/>
      <c r="J13" s="473">
        <v>-7</v>
      </c>
      <c r="K13" s="474"/>
      <c r="L13" s="473">
        <v>-10</v>
      </c>
      <c r="M13" s="474"/>
      <c r="N13" s="473"/>
      <c r="O13" s="474"/>
      <c r="P13" s="121">
        <f t="shared" si="0"/>
        <v>1</v>
      </c>
      <c r="Q13" s="122">
        <f t="shared" si="1"/>
        <v>3</v>
      </c>
      <c r="R13" s="132"/>
      <c r="S13" s="133"/>
      <c r="U13" s="125">
        <f t="shared" si="2"/>
        <v>37</v>
      </c>
      <c r="V13" s="126">
        <f t="shared" si="2"/>
        <v>43</v>
      </c>
      <c r="W13" s="127">
        <f t="shared" si="3"/>
        <v>-6</v>
      </c>
      <c r="Y13" s="134">
        <f t="shared" si="10"/>
        <v>9</v>
      </c>
      <c r="Z13" s="135">
        <f t="shared" si="4"/>
        <v>11</v>
      </c>
      <c r="AA13" s="134">
        <f t="shared" si="10"/>
        <v>11</v>
      </c>
      <c r="AB13" s="135">
        <f t="shared" si="5"/>
        <v>9</v>
      </c>
      <c r="AC13" s="134">
        <f t="shared" si="10"/>
        <v>7</v>
      </c>
      <c r="AD13" s="135">
        <f t="shared" si="6"/>
        <v>11</v>
      </c>
      <c r="AE13" s="134">
        <f t="shared" si="10"/>
        <v>10</v>
      </c>
      <c r="AF13" s="135">
        <f t="shared" si="7"/>
        <v>12</v>
      </c>
      <c r="AG13" s="134">
        <f t="shared" si="8"/>
        <v>0</v>
      </c>
      <c r="AH13" s="135">
        <f t="shared" si="9"/>
        <v>0</v>
      </c>
    </row>
    <row r="14" spans="1:34" ht="15.75">
      <c r="A14" s="117" t="s">
        <v>117</v>
      </c>
      <c r="B14" s="118" t="str">
        <f>IF(B4&gt;"",B4,"")</f>
        <v>Annika Lundström</v>
      </c>
      <c r="C14" s="130" t="str">
        <f>IF(B5&gt;"",B5,"")</f>
        <v>Carina Englund</v>
      </c>
      <c r="D14" s="131"/>
      <c r="E14" s="120"/>
      <c r="F14" s="466">
        <v>4</v>
      </c>
      <c r="G14" s="467"/>
      <c r="H14" s="466">
        <v>8</v>
      </c>
      <c r="I14" s="467"/>
      <c r="J14" s="470">
        <v>4</v>
      </c>
      <c r="K14" s="467"/>
      <c r="L14" s="466"/>
      <c r="M14" s="467"/>
      <c r="N14" s="466"/>
      <c r="O14" s="467"/>
      <c r="P14" s="121">
        <f t="shared" si="0"/>
        <v>3</v>
      </c>
      <c r="Q14" s="122">
        <f t="shared" si="1"/>
        <v>0</v>
      </c>
      <c r="R14" s="132"/>
      <c r="S14" s="133"/>
      <c r="U14" s="125">
        <f t="shared" si="2"/>
        <v>33</v>
      </c>
      <c r="V14" s="126">
        <f t="shared" si="2"/>
        <v>16</v>
      </c>
      <c r="W14" s="127">
        <f t="shared" si="3"/>
        <v>17</v>
      </c>
      <c r="Y14" s="134">
        <f t="shared" si="10"/>
        <v>11</v>
      </c>
      <c r="Z14" s="135">
        <f t="shared" si="4"/>
        <v>4</v>
      </c>
      <c r="AA14" s="134">
        <f t="shared" si="10"/>
        <v>11</v>
      </c>
      <c r="AB14" s="135">
        <f t="shared" si="5"/>
        <v>8</v>
      </c>
      <c r="AC14" s="134">
        <f t="shared" si="10"/>
        <v>11</v>
      </c>
      <c r="AD14" s="135">
        <f t="shared" si="6"/>
        <v>4</v>
      </c>
      <c r="AE14" s="134">
        <f t="shared" si="10"/>
        <v>0</v>
      </c>
      <c r="AF14" s="135">
        <f t="shared" si="7"/>
        <v>0</v>
      </c>
      <c r="AG14" s="134">
        <f t="shared" si="8"/>
        <v>0</v>
      </c>
      <c r="AH14" s="135">
        <f t="shared" si="9"/>
        <v>0</v>
      </c>
    </row>
    <row r="15" spans="1:34" ht="16.5" thickBot="1">
      <c r="A15" s="138" t="s">
        <v>118</v>
      </c>
      <c r="B15" s="139" t="str">
        <f>IF(B6&gt;"",B6,"")</f>
        <v>Katrin Pelli</v>
      </c>
      <c r="C15" s="140" t="str">
        <f>IF(B7&gt;"",B7,"")</f>
        <v>Lili Lampen</v>
      </c>
      <c r="D15" s="141"/>
      <c r="E15" s="142"/>
      <c r="F15" s="468">
        <v>4</v>
      </c>
      <c r="G15" s="469"/>
      <c r="H15" s="468">
        <v>4</v>
      </c>
      <c r="I15" s="469"/>
      <c r="J15" s="468">
        <v>4</v>
      </c>
      <c r="K15" s="469"/>
      <c r="L15" s="468"/>
      <c r="M15" s="469"/>
      <c r="N15" s="468"/>
      <c r="O15" s="469"/>
      <c r="P15" s="143">
        <f t="shared" si="0"/>
        <v>3</v>
      </c>
      <c r="Q15" s="144">
        <f t="shared" si="1"/>
        <v>0</v>
      </c>
      <c r="R15" s="145"/>
      <c r="S15" s="146"/>
      <c r="U15" s="125">
        <f t="shared" si="2"/>
        <v>33</v>
      </c>
      <c r="V15" s="126">
        <f t="shared" si="2"/>
        <v>12</v>
      </c>
      <c r="W15" s="127">
        <f t="shared" si="3"/>
        <v>21</v>
      </c>
      <c r="Y15" s="147">
        <f t="shared" si="10"/>
        <v>11</v>
      </c>
      <c r="Z15" s="148">
        <f t="shared" si="4"/>
        <v>4</v>
      </c>
      <c r="AA15" s="147">
        <f t="shared" si="10"/>
        <v>11</v>
      </c>
      <c r="AB15" s="148">
        <f t="shared" si="5"/>
        <v>4</v>
      </c>
      <c r="AC15" s="147">
        <f t="shared" si="10"/>
        <v>11</v>
      </c>
      <c r="AD15" s="148">
        <f t="shared" si="6"/>
        <v>4</v>
      </c>
      <c r="AE15" s="147">
        <f t="shared" si="10"/>
        <v>0</v>
      </c>
      <c r="AF15" s="148">
        <f t="shared" si="7"/>
        <v>0</v>
      </c>
      <c r="AG15" s="147">
        <f t="shared" si="8"/>
        <v>0</v>
      </c>
      <c r="AH15" s="148">
        <f t="shared" si="9"/>
        <v>0</v>
      </c>
    </row>
    <row r="16" ht="14.25" thickBot="1" thickTop="1"/>
    <row r="17" spans="1:20" ht="16.5" thickTop="1">
      <c r="A17" s="50"/>
      <c r="B17" s="51" t="s">
        <v>88</v>
      </c>
      <c r="C17" s="52"/>
      <c r="D17" s="52"/>
      <c r="E17" s="52"/>
      <c r="F17" s="53"/>
      <c r="G17" s="52"/>
      <c r="H17" s="54" t="s">
        <v>89</v>
      </c>
      <c r="I17" s="55"/>
      <c r="J17" s="459" t="s">
        <v>126</v>
      </c>
      <c r="K17" s="460"/>
      <c r="L17" s="460"/>
      <c r="M17" s="461"/>
      <c r="N17" s="462" t="s">
        <v>92</v>
      </c>
      <c r="O17" s="463"/>
      <c r="P17" s="463"/>
      <c r="Q17" s="464" t="s">
        <v>128</v>
      </c>
      <c r="R17" s="464"/>
      <c r="S17" s="465"/>
      <c r="T17" s="49"/>
    </row>
    <row r="18" spans="1:20" ht="16.5" thickBot="1">
      <c r="A18" s="56"/>
      <c r="B18" s="57" t="s">
        <v>91</v>
      </c>
      <c r="C18" s="58" t="s">
        <v>93</v>
      </c>
      <c r="D18" s="450"/>
      <c r="E18" s="451"/>
      <c r="F18" s="452"/>
      <c r="G18" s="453" t="s">
        <v>94</v>
      </c>
      <c r="H18" s="454"/>
      <c r="I18" s="454"/>
      <c r="J18" s="455">
        <v>41405</v>
      </c>
      <c r="K18" s="455"/>
      <c r="L18" s="455"/>
      <c r="M18" s="456"/>
      <c r="N18" s="457" t="s">
        <v>95</v>
      </c>
      <c r="O18" s="458"/>
      <c r="P18" s="458"/>
      <c r="Q18" s="441">
        <v>0.4166666666666667</v>
      </c>
      <c r="R18" s="442"/>
      <c r="S18" s="443"/>
      <c r="T18" s="49"/>
    </row>
    <row r="19" spans="1:23" ht="15.75" thickTop="1">
      <c r="A19" s="149"/>
      <c r="B19" s="62" t="s">
        <v>96</v>
      </c>
      <c r="C19" s="63" t="s">
        <v>97</v>
      </c>
      <c r="D19" s="444" t="s">
        <v>65</v>
      </c>
      <c r="E19" s="445"/>
      <c r="F19" s="444" t="s">
        <v>66</v>
      </c>
      <c r="G19" s="445"/>
      <c r="H19" s="444" t="s">
        <v>67</v>
      </c>
      <c r="I19" s="445"/>
      <c r="J19" s="444" t="s">
        <v>69</v>
      </c>
      <c r="K19" s="445"/>
      <c r="L19" s="444" t="s">
        <v>70</v>
      </c>
      <c r="M19" s="445"/>
      <c r="N19" s="150" t="s">
        <v>98</v>
      </c>
      <c r="O19" s="151" t="s">
        <v>99</v>
      </c>
      <c r="P19" s="446" t="s">
        <v>100</v>
      </c>
      <c r="Q19" s="447"/>
      <c r="R19" s="448" t="s">
        <v>101</v>
      </c>
      <c r="S19" s="449"/>
      <c r="T19" s="49"/>
      <c r="U19" s="152" t="s">
        <v>102</v>
      </c>
      <c r="V19" s="153"/>
      <c r="W19" s="154" t="s">
        <v>103</v>
      </c>
    </row>
    <row r="20" spans="1:23" ht="12.75">
      <c r="A20" s="155" t="s">
        <v>65</v>
      </c>
      <c r="B20" s="156" t="s">
        <v>1</v>
      </c>
      <c r="C20" s="157" t="s">
        <v>8</v>
      </c>
      <c r="D20" s="158"/>
      <c r="E20" s="159"/>
      <c r="F20" s="160">
        <f>P36</f>
        <v>3</v>
      </c>
      <c r="G20" s="161">
        <f>Q36</f>
        <v>0</v>
      </c>
      <c r="H20" s="160">
        <f>P32</f>
        <v>3</v>
      </c>
      <c r="I20" s="161">
        <f>Q32</f>
        <v>0</v>
      </c>
      <c r="J20" s="160">
        <f>P30</f>
        <v>3</v>
      </c>
      <c r="K20" s="161">
        <f>Q30</f>
        <v>0</v>
      </c>
      <c r="L20" s="160">
        <f>P27</f>
        <v>3</v>
      </c>
      <c r="M20" s="161">
        <f>Q27</f>
        <v>0</v>
      </c>
      <c r="N20" s="162">
        <f>IF(SUM(D20:M20)=0,"",COUNTIF(E20:E24,3))</f>
        <v>4</v>
      </c>
      <c r="O20" s="163">
        <f>IF(SUM(D20:M20)=0,"",COUNTIF(D20:D24,3))</f>
        <v>0</v>
      </c>
      <c r="P20" s="80">
        <f>IF(SUM(D20:M20)=0,"",SUM(E20:E24))</f>
        <v>12</v>
      </c>
      <c r="Q20" s="81">
        <f>IF(SUM(D20:M20)=0,"",SUM(D20:D24))</f>
        <v>0</v>
      </c>
      <c r="R20" s="439"/>
      <c r="S20" s="440"/>
      <c r="T20" s="49"/>
      <c r="U20" s="164">
        <f>+U27+U30+U32+U36</f>
        <v>132</v>
      </c>
      <c r="V20" s="165">
        <f>+V27+V30+V32+V36</f>
        <v>48</v>
      </c>
      <c r="W20" s="84">
        <f>+U20-V20</f>
        <v>84</v>
      </c>
    </row>
    <row r="21" spans="1:23" ht="12.75">
      <c r="A21" s="166" t="s">
        <v>66</v>
      </c>
      <c r="B21" s="156" t="s">
        <v>4</v>
      </c>
      <c r="C21" s="157" t="s">
        <v>31</v>
      </c>
      <c r="D21" s="167">
        <f>Q36</f>
        <v>0</v>
      </c>
      <c r="E21" s="168">
        <f>P36</f>
        <v>3</v>
      </c>
      <c r="F21" s="169"/>
      <c r="G21" s="170"/>
      <c r="H21" s="171">
        <f>P34</f>
        <v>3</v>
      </c>
      <c r="I21" s="172">
        <f>Q34</f>
        <v>1</v>
      </c>
      <c r="J21" s="171">
        <f>P28</f>
        <v>3</v>
      </c>
      <c r="K21" s="172">
        <f>Q28</f>
        <v>0</v>
      </c>
      <c r="L21" s="171">
        <f>P31</f>
        <v>3</v>
      </c>
      <c r="M21" s="172">
        <f>Q31</f>
        <v>0</v>
      </c>
      <c r="N21" s="162">
        <f>IF(SUM(D21:M21)=0,"",COUNTIF(G20:G24,3))</f>
        <v>3</v>
      </c>
      <c r="O21" s="163">
        <f>IF(SUM(D21:M21)=0,"",COUNTIF(F20:F24,3))</f>
        <v>1</v>
      </c>
      <c r="P21" s="80">
        <f>IF(SUM(D21:M21)=0,"",SUM(G20:G24))</f>
        <v>9</v>
      </c>
      <c r="Q21" s="81">
        <f>IF(SUM(D21:M21)=0,"",SUM(F20:F24))</f>
        <v>4</v>
      </c>
      <c r="R21" s="439"/>
      <c r="S21" s="440"/>
      <c r="T21" s="49"/>
      <c r="U21" s="164">
        <f>+U28+U31+U34+V36</f>
        <v>127</v>
      </c>
      <c r="V21" s="165">
        <f>+V28+V31+V34+U36</f>
        <v>91</v>
      </c>
      <c r="W21" s="84">
        <f>+U21-V21</f>
        <v>36</v>
      </c>
    </row>
    <row r="22" spans="1:23" ht="12.75">
      <c r="A22" s="166" t="s">
        <v>67</v>
      </c>
      <c r="B22" s="156" t="s">
        <v>0</v>
      </c>
      <c r="C22" s="157" t="s">
        <v>7</v>
      </c>
      <c r="D22" s="173">
        <f>Q32</f>
        <v>0</v>
      </c>
      <c r="E22" s="168">
        <f>P32</f>
        <v>3</v>
      </c>
      <c r="F22" s="173">
        <f>Q34</f>
        <v>1</v>
      </c>
      <c r="G22" s="168">
        <f>P34</f>
        <v>3</v>
      </c>
      <c r="H22" s="169"/>
      <c r="I22" s="170"/>
      <c r="J22" s="171">
        <f>P35</f>
        <v>3</v>
      </c>
      <c r="K22" s="172">
        <f>Q35</f>
        <v>0</v>
      </c>
      <c r="L22" s="171">
        <f>P29</f>
        <v>3</v>
      </c>
      <c r="M22" s="172">
        <f>Q29</f>
        <v>0</v>
      </c>
      <c r="N22" s="162">
        <f>IF(SUM(D22:M22)=0,"",COUNTIF(I20:I24,3))</f>
        <v>2</v>
      </c>
      <c r="O22" s="163">
        <f>IF(SUM(D22:M22)=0,"",COUNTIF(H20:H24,3))</f>
        <v>2</v>
      </c>
      <c r="P22" s="80">
        <f>IF(SUM(D22:M22)=0,"",SUM(I20:I24))</f>
        <v>7</v>
      </c>
      <c r="Q22" s="81">
        <f>IF(SUM(D22:M22)=0,"",SUM(H20:H24))</f>
        <v>6</v>
      </c>
      <c r="R22" s="439"/>
      <c r="S22" s="440"/>
      <c r="T22" s="49"/>
      <c r="U22" s="164">
        <f>+U29+V32+V34+U35</f>
        <v>110</v>
      </c>
      <c r="V22" s="165">
        <f>+V29+U32+U34+V35</f>
        <v>115</v>
      </c>
      <c r="W22" s="84">
        <f>+U22-V22</f>
        <v>-5</v>
      </c>
    </row>
    <row r="23" spans="1:23" ht="12.75">
      <c r="A23" s="166" t="s">
        <v>69</v>
      </c>
      <c r="B23" s="156" t="s">
        <v>3</v>
      </c>
      <c r="C23" s="157" t="s">
        <v>129</v>
      </c>
      <c r="D23" s="173">
        <f>Q30</f>
        <v>0</v>
      </c>
      <c r="E23" s="168">
        <f>P30</f>
        <v>3</v>
      </c>
      <c r="F23" s="173">
        <f>Q28</f>
        <v>0</v>
      </c>
      <c r="G23" s="168">
        <f>P28</f>
        <v>3</v>
      </c>
      <c r="H23" s="173">
        <f>Q35</f>
        <v>0</v>
      </c>
      <c r="I23" s="168">
        <f>P35</f>
        <v>3</v>
      </c>
      <c r="J23" s="169"/>
      <c r="K23" s="170"/>
      <c r="L23" s="171">
        <f>P33</f>
        <v>3</v>
      </c>
      <c r="M23" s="172">
        <f>Q33</f>
        <v>0</v>
      </c>
      <c r="N23" s="162">
        <f>IF(SUM(D23:M23)=0,"",COUNTIF(K20:K24,3))</f>
        <v>1</v>
      </c>
      <c r="O23" s="163">
        <f>IF(SUM(D23:M23)=0,"",COUNTIF(J20:J24,3))</f>
        <v>3</v>
      </c>
      <c r="P23" s="80">
        <f>IF(SUM(D23:M23)=0,"",SUM(K20:K24))</f>
        <v>3</v>
      </c>
      <c r="Q23" s="81">
        <f>IF(SUM(D23:M23)=0,"",SUM(J20:J24))</f>
        <v>9</v>
      </c>
      <c r="R23" s="439"/>
      <c r="S23" s="440"/>
      <c r="T23" s="49"/>
      <c r="U23" s="164">
        <f>+V28+V30+U33+V35</f>
        <v>80</v>
      </c>
      <c r="V23" s="165">
        <f>+U28+U30+V33+U35</f>
        <v>109</v>
      </c>
      <c r="W23" s="84">
        <f>+U23-V23</f>
        <v>-29</v>
      </c>
    </row>
    <row r="24" spans="1:23" ht="13.5" thickBot="1">
      <c r="A24" s="174" t="s">
        <v>70</v>
      </c>
      <c r="B24" s="175" t="s">
        <v>130</v>
      </c>
      <c r="C24" s="176" t="s">
        <v>31</v>
      </c>
      <c r="D24" s="177">
        <f>Q27</f>
        <v>0</v>
      </c>
      <c r="E24" s="178">
        <f>P27</f>
        <v>3</v>
      </c>
      <c r="F24" s="177">
        <f>Q31</f>
        <v>0</v>
      </c>
      <c r="G24" s="178">
        <f>P31</f>
        <v>3</v>
      </c>
      <c r="H24" s="177">
        <f>Q29</f>
        <v>0</v>
      </c>
      <c r="I24" s="178">
        <f>P29</f>
        <v>3</v>
      </c>
      <c r="J24" s="177">
        <f>Q33</f>
        <v>0</v>
      </c>
      <c r="K24" s="178">
        <f>P33</f>
        <v>3</v>
      </c>
      <c r="L24" s="179"/>
      <c r="M24" s="180"/>
      <c r="N24" s="181">
        <f>IF(SUM(D24:M24)=0,"",COUNTIF(M20:M24,3))</f>
        <v>0</v>
      </c>
      <c r="O24" s="178">
        <f>IF(SUM(D24:M24)=0,"",COUNTIF(L20:L24,3))</f>
        <v>4</v>
      </c>
      <c r="P24" s="100">
        <f>IF(SUM(D24:M24)=0,"",SUM(M20:M24))</f>
        <v>0</v>
      </c>
      <c r="Q24" s="101">
        <f>IF(SUM(D24:M24)=0,"",SUM(L20:L24))</f>
        <v>12</v>
      </c>
      <c r="R24" s="433"/>
      <c r="S24" s="434"/>
      <c r="T24" s="49"/>
      <c r="U24" s="164">
        <f>+V27+V29+V31+V33</f>
        <v>46</v>
      </c>
      <c r="V24" s="165">
        <f>+U27+U29+U31+U33</f>
        <v>132</v>
      </c>
      <c r="W24" s="84">
        <f>+U24-V24</f>
        <v>-86</v>
      </c>
    </row>
    <row r="25" spans="1:25" ht="15.75" thickTop="1">
      <c r="A25" s="182"/>
      <c r="B25" s="103" t="s">
        <v>104</v>
      </c>
      <c r="D25" s="183"/>
      <c r="E25" s="183"/>
      <c r="F25" s="184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5"/>
      <c r="S25" s="185"/>
      <c r="T25" s="186"/>
      <c r="U25" s="187"/>
      <c r="V25" s="188" t="s">
        <v>105</v>
      </c>
      <c r="W25" s="109">
        <f>SUM(W20:W24)</f>
        <v>0</v>
      </c>
      <c r="X25" s="108" t="str">
        <f>IF(W25=0,"OK","Virhe")</f>
        <v>OK</v>
      </c>
      <c r="Y25" s="108"/>
    </row>
    <row r="26" spans="1:23" ht="15.75" thickBot="1">
      <c r="A26" s="189"/>
      <c r="B26" s="111" t="s">
        <v>106</v>
      </c>
      <c r="C26" s="190"/>
      <c r="D26" s="190"/>
      <c r="E26" s="191"/>
      <c r="F26" s="435" t="s">
        <v>107</v>
      </c>
      <c r="G26" s="436"/>
      <c r="H26" s="437" t="s">
        <v>108</v>
      </c>
      <c r="I26" s="436"/>
      <c r="J26" s="437" t="s">
        <v>109</v>
      </c>
      <c r="K26" s="436"/>
      <c r="L26" s="437" t="s">
        <v>110</v>
      </c>
      <c r="M26" s="436"/>
      <c r="N26" s="437" t="s">
        <v>111</v>
      </c>
      <c r="O26" s="436"/>
      <c r="P26" s="435" t="s">
        <v>112</v>
      </c>
      <c r="Q26" s="438"/>
      <c r="R26" s="123"/>
      <c r="S26" s="192"/>
      <c r="T26" s="193"/>
      <c r="U26" s="428" t="s">
        <v>102</v>
      </c>
      <c r="V26" s="429"/>
      <c r="W26" s="194" t="s">
        <v>119</v>
      </c>
    </row>
    <row r="27" spans="1:34" ht="15.75">
      <c r="A27" s="195" t="s">
        <v>120</v>
      </c>
      <c r="B27" s="196" t="str">
        <f>IF(B20&gt;"",B20,"")</f>
        <v>Sofie Eriksson</v>
      </c>
      <c r="C27" s="130" t="str">
        <f>IF(B24&gt;"",B24,"")</f>
        <v>Carolina Nykänen</v>
      </c>
      <c r="D27" s="197"/>
      <c r="E27" s="198"/>
      <c r="F27" s="430">
        <v>4</v>
      </c>
      <c r="G27" s="431"/>
      <c r="H27" s="430">
        <v>2</v>
      </c>
      <c r="I27" s="431"/>
      <c r="J27" s="432">
        <v>3</v>
      </c>
      <c r="K27" s="431"/>
      <c r="L27" s="430"/>
      <c r="M27" s="431"/>
      <c r="N27" s="430"/>
      <c r="O27" s="431"/>
      <c r="P27" s="199">
        <f>IF(COUNTA(F27:N27)=0,"",COUNTIF(F27:N27,"&gt;=0"))</f>
        <v>3</v>
      </c>
      <c r="Q27" s="200">
        <f>IF(COUNTA(F27:N27)=0,"",(IF(LEFT(F27,1)="-",1,0)+IF(LEFT(H27,1)="-",1,0)+IF(LEFT(J27,1)="-",1,0)+IF(LEFT(L27,1)="-",1,0)+IF(LEFT(N27,1)="-",1,0)))</f>
        <v>0</v>
      </c>
      <c r="R27" s="132"/>
      <c r="S27" s="49"/>
      <c r="T27" s="193"/>
      <c r="U27" s="201">
        <f aca="true" t="shared" si="11" ref="U27:V36">+Y27+AA27+AC27+AE27+AG27</f>
        <v>33</v>
      </c>
      <c r="V27" s="202">
        <f t="shared" si="11"/>
        <v>9</v>
      </c>
      <c r="W27" s="203">
        <f aca="true" t="shared" si="12" ref="W27:W36">+U27-V27</f>
        <v>24</v>
      </c>
      <c r="Y27" s="128">
        <f aca="true" t="shared" si="13" ref="Y27:Y36">IF(F27="",0,IF(LEFT(F27,1)="-",ABS(F27),(IF(F27&gt;9,F27+2,11))))</f>
        <v>11</v>
      </c>
      <c r="Z27" s="129">
        <f aca="true" t="shared" si="14" ref="Z27:Z32">IF(F27="",0,IF(LEFT(F27,1)="-",(IF(ABS(F27)&gt;9,(ABS(F27)+2),11)),F27))</f>
        <v>4</v>
      </c>
      <c r="AA27" s="128">
        <f aca="true" t="shared" si="15" ref="AA27:AA36">IF(H27="",0,IF(LEFT(H27,1)="-",ABS(H27),(IF(H27&gt;9,H27+2,11))))</f>
        <v>11</v>
      </c>
      <c r="AB27" s="129">
        <f aca="true" t="shared" si="16" ref="AB27:AB32">IF(H27="",0,IF(LEFT(H27,1)="-",(IF(ABS(H27)&gt;9,(ABS(H27)+2),11)),H27))</f>
        <v>2</v>
      </c>
      <c r="AC27" s="128">
        <f aca="true" t="shared" si="17" ref="AC27:AC36">IF(J27="",0,IF(LEFT(J27,1)="-",ABS(J27),(IF(J27&gt;9,J27+2,11))))</f>
        <v>11</v>
      </c>
      <c r="AD27" s="129">
        <f aca="true" t="shared" si="18" ref="AD27:AD32">IF(J27="",0,IF(LEFT(J27,1)="-",(IF(ABS(J27)&gt;9,(ABS(J27)+2),11)),J27))</f>
        <v>3</v>
      </c>
      <c r="AE27" s="128">
        <f aca="true" t="shared" si="19" ref="AE27:AE36">IF(L27="",0,IF(LEFT(L27,1)="-",ABS(L27),(IF(L27&gt;9,L27+2,11))))</f>
        <v>0</v>
      </c>
      <c r="AF27" s="129">
        <f aca="true" t="shared" si="20" ref="AF27:AF32">IF(L27="",0,IF(LEFT(L27,1)="-",(IF(ABS(L27)&gt;9,(ABS(L27)+2),11)),L27))</f>
        <v>0</v>
      </c>
      <c r="AG27" s="128">
        <f aca="true" t="shared" si="21" ref="AG27:AG32">IF(N27="",0,IF(LEFT(N27,1)="-",ABS(N27),(IF(N27&gt;9,N27+2,11))))</f>
        <v>0</v>
      </c>
      <c r="AH27" s="129">
        <f aca="true" t="shared" si="22" ref="AH27:AH32">IF(N27="",0,IF(LEFT(N27,1)="-",(IF(ABS(N27)&gt;9,(ABS(N27)+2),11)),N27))</f>
        <v>0</v>
      </c>
    </row>
    <row r="28" spans="1:34" ht="15.75">
      <c r="A28" s="195" t="s">
        <v>114</v>
      </c>
      <c r="B28" s="118" t="str">
        <f>IF(B21&gt;"",B21,"")</f>
        <v>Ksenia Nerman</v>
      </c>
      <c r="C28" s="130" t="str">
        <f>IF(B23&gt;"",B23,"")</f>
        <v>Sofia Sinishin</v>
      </c>
      <c r="D28" s="204"/>
      <c r="E28" s="198"/>
      <c r="F28" s="427">
        <v>4</v>
      </c>
      <c r="G28" s="419"/>
      <c r="H28" s="427">
        <v>5</v>
      </c>
      <c r="I28" s="419"/>
      <c r="J28" s="427">
        <v>6</v>
      </c>
      <c r="K28" s="419"/>
      <c r="L28" s="427"/>
      <c r="M28" s="419"/>
      <c r="N28" s="427"/>
      <c r="O28" s="419"/>
      <c r="P28" s="199">
        <f aca="true" t="shared" si="23" ref="P28:P36">IF(COUNTA(F28:N28)=0,"",COUNTIF(F28:N28,"&gt;=0"))</f>
        <v>3</v>
      </c>
      <c r="Q28" s="200">
        <f aca="true" t="shared" si="24" ref="Q28:Q36">IF(COUNTA(F28:N28)=0,"",(IF(LEFT(F28,1)="-",1,0)+IF(LEFT(H28,1)="-",1,0)+IF(LEFT(J28,1)="-",1,0)+IF(LEFT(L28,1)="-",1,0)+IF(LEFT(N28,1)="-",1,0)))</f>
        <v>0</v>
      </c>
      <c r="R28" s="132"/>
      <c r="S28" s="49"/>
      <c r="T28" s="193"/>
      <c r="U28" s="205">
        <f t="shared" si="11"/>
        <v>33</v>
      </c>
      <c r="V28" s="206">
        <f t="shared" si="11"/>
        <v>15</v>
      </c>
      <c r="W28" s="207">
        <f t="shared" si="12"/>
        <v>18</v>
      </c>
      <c r="Y28" s="134">
        <f t="shared" si="13"/>
        <v>11</v>
      </c>
      <c r="Z28" s="135">
        <f t="shared" si="14"/>
        <v>4</v>
      </c>
      <c r="AA28" s="134">
        <f t="shared" si="15"/>
        <v>11</v>
      </c>
      <c r="AB28" s="135">
        <f t="shared" si="16"/>
        <v>5</v>
      </c>
      <c r="AC28" s="134">
        <f t="shared" si="17"/>
        <v>11</v>
      </c>
      <c r="AD28" s="135">
        <f t="shared" si="18"/>
        <v>6</v>
      </c>
      <c r="AE28" s="134">
        <f t="shared" si="19"/>
        <v>0</v>
      </c>
      <c r="AF28" s="135">
        <f t="shared" si="20"/>
        <v>0</v>
      </c>
      <c r="AG28" s="134">
        <f t="shared" si="21"/>
        <v>0</v>
      </c>
      <c r="AH28" s="135">
        <f t="shared" si="22"/>
        <v>0</v>
      </c>
    </row>
    <row r="29" spans="1:34" ht="16.5" thickBot="1">
      <c r="A29" s="195" t="s">
        <v>121</v>
      </c>
      <c r="B29" s="208" t="str">
        <f>IF(B22&gt;"",B22,"")</f>
        <v>Kaarina Saariaho</v>
      </c>
      <c r="C29" s="209" t="str">
        <f>IF(B24&gt;"",B24,"")</f>
        <v>Carolina Nykänen</v>
      </c>
      <c r="D29" s="210"/>
      <c r="E29" s="211"/>
      <c r="F29" s="420">
        <v>6</v>
      </c>
      <c r="G29" s="421"/>
      <c r="H29" s="420">
        <v>3</v>
      </c>
      <c r="I29" s="421"/>
      <c r="J29" s="420">
        <v>6</v>
      </c>
      <c r="K29" s="421"/>
      <c r="L29" s="420"/>
      <c r="M29" s="421"/>
      <c r="N29" s="420"/>
      <c r="O29" s="421"/>
      <c r="P29" s="199">
        <f t="shared" si="23"/>
        <v>3</v>
      </c>
      <c r="Q29" s="200">
        <f t="shared" si="24"/>
        <v>0</v>
      </c>
      <c r="R29" s="132"/>
      <c r="S29" s="49"/>
      <c r="T29" s="193"/>
      <c r="U29" s="205">
        <f t="shared" si="11"/>
        <v>33</v>
      </c>
      <c r="V29" s="206">
        <f t="shared" si="11"/>
        <v>15</v>
      </c>
      <c r="W29" s="207">
        <f t="shared" si="12"/>
        <v>18</v>
      </c>
      <c r="Y29" s="134">
        <f t="shared" si="13"/>
        <v>11</v>
      </c>
      <c r="Z29" s="135">
        <f t="shared" si="14"/>
        <v>6</v>
      </c>
      <c r="AA29" s="134">
        <f t="shared" si="15"/>
        <v>11</v>
      </c>
      <c r="AB29" s="135">
        <f t="shared" si="16"/>
        <v>3</v>
      </c>
      <c r="AC29" s="134">
        <f t="shared" si="17"/>
        <v>11</v>
      </c>
      <c r="AD29" s="135">
        <f t="shared" si="18"/>
        <v>6</v>
      </c>
      <c r="AE29" s="134">
        <f t="shared" si="19"/>
        <v>0</v>
      </c>
      <c r="AF29" s="135">
        <f t="shared" si="20"/>
        <v>0</v>
      </c>
      <c r="AG29" s="134">
        <f t="shared" si="21"/>
        <v>0</v>
      </c>
      <c r="AH29" s="135">
        <f t="shared" si="22"/>
        <v>0</v>
      </c>
    </row>
    <row r="30" spans="1:34" ht="15.75">
      <c r="A30" s="195" t="s">
        <v>122</v>
      </c>
      <c r="B30" s="118" t="str">
        <f>IF(B20&gt;"",B20,"")</f>
        <v>Sofie Eriksson</v>
      </c>
      <c r="C30" s="130" t="str">
        <f>IF(B23&gt;"",B23,"")</f>
        <v>Sofia Sinishin</v>
      </c>
      <c r="D30" s="197"/>
      <c r="E30" s="198"/>
      <c r="F30" s="426">
        <v>0</v>
      </c>
      <c r="G30" s="425"/>
      <c r="H30" s="426">
        <v>7</v>
      </c>
      <c r="I30" s="425"/>
      <c r="J30" s="426">
        <v>2</v>
      </c>
      <c r="K30" s="425"/>
      <c r="L30" s="426"/>
      <c r="M30" s="425"/>
      <c r="N30" s="426"/>
      <c r="O30" s="425"/>
      <c r="P30" s="199">
        <f t="shared" si="23"/>
        <v>3</v>
      </c>
      <c r="Q30" s="200">
        <f t="shared" si="24"/>
        <v>0</v>
      </c>
      <c r="R30" s="132"/>
      <c r="S30" s="49"/>
      <c r="T30" s="193"/>
      <c r="U30" s="205">
        <f t="shared" si="11"/>
        <v>33</v>
      </c>
      <c r="V30" s="206">
        <f t="shared" si="11"/>
        <v>9</v>
      </c>
      <c r="W30" s="207">
        <f t="shared" si="12"/>
        <v>24</v>
      </c>
      <c r="Y30" s="134">
        <f t="shared" si="13"/>
        <v>11</v>
      </c>
      <c r="Z30" s="135">
        <f t="shared" si="14"/>
        <v>0</v>
      </c>
      <c r="AA30" s="134">
        <f t="shared" si="15"/>
        <v>11</v>
      </c>
      <c r="AB30" s="135">
        <f t="shared" si="16"/>
        <v>7</v>
      </c>
      <c r="AC30" s="134">
        <f t="shared" si="17"/>
        <v>11</v>
      </c>
      <c r="AD30" s="135">
        <f t="shared" si="18"/>
        <v>2</v>
      </c>
      <c r="AE30" s="134">
        <f t="shared" si="19"/>
        <v>0</v>
      </c>
      <c r="AF30" s="135">
        <f t="shared" si="20"/>
        <v>0</v>
      </c>
      <c r="AG30" s="134">
        <f t="shared" si="21"/>
        <v>0</v>
      </c>
      <c r="AH30" s="135">
        <f t="shared" si="22"/>
        <v>0</v>
      </c>
    </row>
    <row r="31" spans="1:34" ht="15.75">
      <c r="A31" s="195" t="s">
        <v>123</v>
      </c>
      <c r="B31" s="118" t="str">
        <f>IF(B21&gt;"",B21,"")</f>
        <v>Ksenia Nerman</v>
      </c>
      <c r="C31" s="130" t="str">
        <f>IF(B24&gt;"",B24,"")</f>
        <v>Carolina Nykänen</v>
      </c>
      <c r="D31" s="204"/>
      <c r="E31" s="198"/>
      <c r="F31" s="422">
        <v>6</v>
      </c>
      <c r="G31" s="423"/>
      <c r="H31" s="422">
        <v>4</v>
      </c>
      <c r="I31" s="423"/>
      <c r="J31" s="422">
        <v>2</v>
      </c>
      <c r="K31" s="423"/>
      <c r="L31" s="418"/>
      <c r="M31" s="419"/>
      <c r="N31" s="418"/>
      <c r="O31" s="419"/>
      <c r="P31" s="199">
        <f t="shared" si="23"/>
        <v>3</v>
      </c>
      <c r="Q31" s="200">
        <f t="shared" si="24"/>
        <v>0</v>
      </c>
      <c r="R31" s="132"/>
      <c r="S31" s="49"/>
      <c r="T31" s="193"/>
      <c r="U31" s="205">
        <f t="shared" si="11"/>
        <v>33</v>
      </c>
      <c r="V31" s="206">
        <f t="shared" si="11"/>
        <v>12</v>
      </c>
      <c r="W31" s="207">
        <f t="shared" si="12"/>
        <v>21</v>
      </c>
      <c r="Y31" s="134">
        <f t="shared" si="13"/>
        <v>11</v>
      </c>
      <c r="Z31" s="135">
        <f t="shared" si="14"/>
        <v>6</v>
      </c>
      <c r="AA31" s="134">
        <f t="shared" si="15"/>
        <v>11</v>
      </c>
      <c r="AB31" s="135">
        <f t="shared" si="16"/>
        <v>4</v>
      </c>
      <c r="AC31" s="134">
        <f t="shared" si="17"/>
        <v>11</v>
      </c>
      <c r="AD31" s="135">
        <f t="shared" si="18"/>
        <v>2</v>
      </c>
      <c r="AE31" s="134">
        <f t="shared" si="19"/>
        <v>0</v>
      </c>
      <c r="AF31" s="135">
        <f t="shared" si="20"/>
        <v>0</v>
      </c>
      <c r="AG31" s="134">
        <f t="shared" si="21"/>
        <v>0</v>
      </c>
      <c r="AH31" s="135">
        <f t="shared" si="22"/>
        <v>0</v>
      </c>
    </row>
    <row r="32" spans="1:34" ht="16.5" thickBot="1">
      <c r="A32" s="195" t="s">
        <v>113</v>
      </c>
      <c r="B32" s="208" t="str">
        <f>IF(B20&gt;"",B20,"")</f>
        <v>Sofie Eriksson</v>
      </c>
      <c r="C32" s="209" t="str">
        <f>IF(B22&gt;"",B22,"")</f>
        <v>Kaarina Saariaho</v>
      </c>
      <c r="D32" s="210"/>
      <c r="E32" s="211"/>
      <c r="F32" s="420">
        <v>1</v>
      </c>
      <c r="G32" s="421"/>
      <c r="H32" s="420">
        <v>5</v>
      </c>
      <c r="I32" s="421"/>
      <c r="J32" s="420">
        <v>7</v>
      </c>
      <c r="K32" s="421"/>
      <c r="L32" s="420"/>
      <c r="M32" s="421"/>
      <c r="N32" s="420"/>
      <c r="O32" s="421"/>
      <c r="P32" s="199">
        <f t="shared" si="23"/>
        <v>3</v>
      </c>
      <c r="Q32" s="200">
        <f t="shared" si="24"/>
        <v>0</v>
      </c>
      <c r="R32" s="132"/>
      <c r="S32" s="49"/>
      <c r="T32" s="193"/>
      <c r="U32" s="205">
        <f t="shared" si="11"/>
        <v>33</v>
      </c>
      <c r="V32" s="206">
        <f t="shared" si="11"/>
        <v>13</v>
      </c>
      <c r="W32" s="207">
        <f t="shared" si="12"/>
        <v>20</v>
      </c>
      <c r="Y32" s="147">
        <f t="shared" si="13"/>
        <v>11</v>
      </c>
      <c r="Z32" s="148">
        <f t="shared" si="14"/>
        <v>1</v>
      </c>
      <c r="AA32" s="147">
        <f t="shared" si="15"/>
        <v>11</v>
      </c>
      <c r="AB32" s="148">
        <f t="shared" si="16"/>
        <v>5</v>
      </c>
      <c r="AC32" s="147">
        <f t="shared" si="17"/>
        <v>11</v>
      </c>
      <c r="AD32" s="148">
        <f t="shared" si="18"/>
        <v>7</v>
      </c>
      <c r="AE32" s="147">
        <f t="shared" si="19"/>
        <v>0</v>
      </c>
      <c r="AF32" s="148">
        <f t="shared" si="20"/>
        <v>0</v>
      </c>
      <c r="AG32" s="147">
        <f t="shared" si="21"/>
        <v>0</v>
      </c>
      <c r="AH32" s="148">
        <f t="shared" si="22"/>
        <v>0</v>
      </c>
    </row>
    <row r="33" spans="1:34" ht="15.75">
      <c r="A33" s="195" t="s">
        <v>124</v>
      </c>
      <c r="B33" s="118" t="str">
        <f>IF(B23&gt;"",B23,"")</f>
        <v>Sofia Sinishin</v>
      </c>
      <c r="C33" s="130" t="str">
        <f>IF(B24&gt;"",B24,"")</f>
        <v>Carolina Nykänen</v>
      </c>
      <c r="D33" s="197"/>
      <c r="E33" s="198"/>
      <c r="F33" s="426">
        <v>5</v>
      </c>
      <c r="G33" s="425"/>
      <c r="H33" s="426">
        <v>2</v>
      </c>
      <c r="I33" s="425"/>
      <c r="J33" s="426">
        <v>3</v>
      </c>
      <c r="K33" s="425"/>
      <c r="L33" s="426"/>
      <c r="M33" s="425"/>
      <c r="N33" s="426"/>
      <c r="O33" s="425"/>
      <c r="P33" s="199">
        <f t="shared" si="23"/>
        <v>3</v>
      </c>
      <c r="Q33" s="200">
        <f t="shared" si="24"/>
        <v>0</v>
      </c>
      <c r="R33" s="132"/>
      <c r="S33" s="49"/>
      <c r="T33" s="193"/>
      <c r="U33" s="205">
        <f t="shared" si="11"/>
        <v>33</v>
      </c>
      <c r="V33" s="206">
        <f t="shared" si="11"/>
        <v>10</v>
      </c>
      <c r="W33" s="207">
        <f t="shared" si="12"/>
        <v>23</v>
      </c>
      <c r="Y33" s="128">
        <f t="shared" si="13"/>
        <v>11</v>
      </c>
      <c r="Z33" s="129">
        <f>IF(F33="",0,IF(LEFT(F33,1)="-",(IF(ABS(F33)&gt;9,(ABS(F33)+2),11)),F33))</f>
        <v>5</v>
      </c>
      <c r="AA33" s="128">
        <f t="shared" si="15"/>
        <v>11</v>
      </c>
      <c r="AB33" s="129">
        <f>IF(H33="",0,IF(LEFT(H33,1)="-",(IF(ABS(H33)&gt;9,(ABS(H33)+2),11)),H33))</f>
        <v>2</v>
      </c>
      <c r="AC33" s="128">
        <f t="shared" si="17"/>
        <v>11</v>
      </c>
      <c r="AD33" s="129">
        <f>IF(J33="",0,IF(LEFT(J33,1)="-",(IF(ABS(J33)&gt;9,(ABS(J33)+2),11)),J33))</f>
        <v>3</v>
      </c>
      <c r="AE33" s="128">
        <f t="shared" si="19"/>
        <v>0</v>
      </c>
      <c r="AF33" s="129">
        <f>IF(L33="",0,IF(LEFT(L33,1)="-",(IF(ABS(L33)&gt;9,(ABS(L33)+2),11)),L33))</f>
        <v>0</v>
      </c>
      <c r="AG33" s="128">
        <f>IF(N33="",0,IF(LEFT(N33,1)="-",ABS(N33),(IF(N33&gt;9,N33+2,11))))</f>
        <v>0</v>
      </c>
      <c r="AH33" s="129">
        <f>IF(N33="",0,IF(LEFT(N33,1)="-",(IF(ABS(N33)&gt;9,(ABS(N33)+2),11)),N33))</f>
        <v>0</v>
      </c>
    </row>
    <row r="34" spans="1:34" ht="15.75">
      <c r="A34" s="195" t="s">
        <v>116</v>
      </c>
      <c r="B34" s="118" t="str">
        <f>IF(B21&gt;"",B21,"")</f>
        <v>Ksenia Nerman</v>
      </c>
      <c r="C34" s="130" t="str">
        <f>IF(B22&gt;"",B22,"")</f>
        <v>Kaarina Saariaho</v>
      </c>
      <c r="D34" s="204"/>
      <c r="E34" s="198"/>
      <c r="F34" s="422">
        <v>6</v>
      </c>
      <c r="G34" s="423"/>
      <c r="H34" s="422">
        <v>-11</v>
      </c>
      <c r="I34" s="423"/>
      <c r="J34" s="422">
        <v>4</v>
      </c>
      <c r="K34" s="423"/>
      <c r="L34" s="418">
        <v>8</v>
      </c>
      <c r="M34" s="419"/>
      <c r="N34" s="418"/>
      <c r="O34" s="419"/>
      <c r="P34" s="199">
        <f t="shared" si="23"/>
        <v>3</v>
      </c>
      <c r="Q34" s="200">
        <f t="shared" si="24"/>
        <v>1</v>
      </c>
      <c r="R34" s="132"/>
      <c r="S34" s="49"/>
      <c r="T34" s="193"/>
      <c r="U34" s="205">
        <f t="shared" si="11"/>
        <v>44</v>
      </c>
      <c r="V34" s="206">
        <f t="shared" si="11"/>
        <v>31</v>
      </c>
      <c r="W34" s="207">
        <f t="shared" si="12"/>
        <v>13</v>
      </c>
      <c r="Y34" s="134">
        <f t="shared" si="13"/>
        <v>11</v>
      </c>
      <c r="Z34" s="135">
        <f>IF(F34="",0,IF(LEFT(F34,1)="-",(IF(ABS(F34)&gt;9,(ABS(F34)+2),11)),F34))</f>
        <v>6</v>
      </c>
      <c r="AA34" s="134">
        <f t="shared" si="15"/>
        <v>11</v>
      </c>
      <c r="AB34" s="135">
        <f>IF(H34="",0,IF(LEFT(H34,1)="-",(IF(ABS(H34)&gt;9,(ABS(H34)+2),11)),H34))</f>
        <v>13</v>
      </c>
      <c r="AC34" s="134">
        <f t="shared" si="17"/>
        <v>11</v>
      </c>
      <c r="AD34" s="135">
        <f>IF(J34="",0,IF(LEFT(J34,1)="-",(IF(ABS(J34)&gt;9,(ABS(J34)+2),11)),J34))</f>
        <v>4</v>
      </c>
      <c r="AE34" s="134">
        <f t="shared" si="19"/>
        <v>11</v>
      </c>
      <c r="AF34" s="135">
        <f>IF(L34="",0,IF(LEFT(L34,1)="-",(IF(ABS(L34)&gt;9,(ABS(L34)+2),11)),L34))</f>
        <v>8</v>
      </c>
      <c r="AG34" s="134">
        <f>IF(N34="",0,IF(LEFT(N34,1)="-",ABS(N34),(IF(N34&gt;9,N34+2,11))))</f>
        <v>0</v>
      </c>
      <c r="AH34" s="135">
        <f>IF(N34="",0,IF(LEFT(N34,1)="-",(IF(ABS(N34)&gt;9,(ABS(N34)+2),11)),N34))</f>
        <v>0</v>
      </c>
    </row>
    <row r="35" spans="1:34" ht="16.5" thickBot="1">
      <c r="A35" s="195" t="s">
        <v>125</v>
      </c>
      <c r="B35" s="208" t="str">
        <f>IF(B22&gt;"",B22,"")</f>
        <v>Kaarina Saariaho</v>
      </c>
      <c r="C35" s="209" t="str">
        <f>IF(B23&gt;"",B23,"")</f>
        <v>Sofia Sinishin</v>
      </c>
      <c r="D35" s="210"/>
      <c r="E35" s="211"/>
      <c r="F35" s="420">
        <v>8</v>
      </c>
      <c r="G35" s="421"/>
      <c r="H35" s="420">
        <v>6</v>
      </c>
      <c r="I35" s="421"/>
      <c r="J35" s="420">
        <v>9</v>
      </c>
      <c r="K35" s="421"/>
      <c r="L35" s="420"/>
      <c r="M35" s="421"/>
      <c r="N35" s="420"/>
      <c r="O35" s="421"/>
      <c r="P35" s="199">
        <f t="shared" si="23"/>
        <v>3</v>
      </c>
      <c r="Q35" s="200">
        <f t="shared" si="24"/>
        <v>0</v>
      </c>
      <c r="R35" s="132"/>
      <c r="S35" s="49"/>
      <c r="T35" s="193"/>
      <c r="U35" s="205">
        <f t="shared" si="11"/>
        <v>33</v>
      </c>
      <c r="V35" s="206">
        <f t="shared" si="11"/>
        <v>23</v>
      </c>
      <c r="W35" s="207">
        <f t="shared" si="12"/>
        <v>10</v>
      </c>
      <c r="Y35" s="134">
        <f t="shared" si="13"/>
        <v>11</v>
      </c>
      <c r="Z35" s="135">
        <f>IF(F35="",0,IF(LEFT(F35,1)="-",(IF(ABS(F35)&gt;9,(ABS(F35)+2),11)),F35))</f>
        <v>8</v>
      </c>
      <c r="AA35" s="134">
        <f t="shared" si="15"/>
        <v>11</v>
      </c>
      <c r="AB35" s="135">
        <f>IF(H35="",0,IF(LEFT(H35,1)="-",(IF(ABS(H35)&gt;9,(ABS(H35)+2),11)),H35))</f>
        <v>6</v>
      </c>
      <c r="AC35" s="134">
        <f t="shared" si="17"/>
        <v>11</v>
      </c>
      <c r="AD35" s="135">
        <f>IF(J35="",0,IF(LEFT(J35,1)="-",(IF(ABS(J35)&gt;9,(ABS(J35)+2),11)),J35))</f>
        <v>9</v>
      </c>
      <c r="AE35" s="134">
        <f t="shared" si="19"/>
        <v>0</v>
      </c>
      <c r="AF35" s="135">
        <f>IF(L35="",0,IF(LEFT(L35,1)="-",(IF(ABS(L35)&gt;9,(ABS(L35)+2),11)),L35))</f>
        <v>0</v>
      </c>
      <c r="AG35" s="134">
        <f>IF(N35="",0,IF(LEFT(N35,1)="-",ABS(N35),(IF(N35&gt;9,N35+2,11))))</f>
        <v>0</v>
      </c>
      <c r="AH35" s="135">
        <f>IF(N35="",0,IF(LEFT(N35,1)="-",(IF(ABS(N35)&gt;9,(ABS(N35)+2),11)),N35))</f>
        <v>0</v>
      </c>
    </row>
    <row r="36" spans="1:34" ht="16.5" thickBot="1">
      <c r="A36" s="212" t="s">
        <v>117</v>
      </c>
      <c r="B36" s="139" t="str">
        <f>IF(B20&gt;"",B20,"")</f>
        <v>Sofie Eriksson</v>
      </c>
      <c r="C36" s="140" t="str">
        <f>IF(B21&gt;"",B21,"")</f>
        <v>Ksenia Nerman</v>
      </c>
      <c r="D36" s="213"/>
      <c r="E36" s="214"/>
      <c r="F36" s="416">
        <v>6</v>
      </c>
      <c r="G36" s="417"/>
      <c r="H36" s="416">
        <v>7</v>
      </c>
      <c r="I36" s="417"/>
      <c r="J36" s="416">
        <v>4</v>
      </c>
      <c r="K36" s="417"/>
      <c r="L36" s="416"/>
      <c r="M36" s="417"/>
      <c r="N36" s="416"/>
      <c r="O36" s="417"/>
      <c r="P36" s="215">
        <f t="shared" si="23"/>
        <v>3</v>
      </c>
      <c r="Q36" s="216">
        <f t="shared" si="24"/>
        <v>0</v>
      </c>
      <c r="R36" s="145"/>
      <c r="S36" s="217"/>
      <c r="T36" s="193"/>
      <c r="U36" s="218">
        <f t="shared" si="11"/>
        <v>33</v>
      </c>
      <c r="V36" s="219">
        <f t="shared" si="11"/>
        <v>17</v>
      </c>
      <c r="W36" s="220">
        <f t="shared" si="12"/>
        <v>16</v>
      </c>
      <c r="Y36" s="134">
        <f t="shared" si="13"/>
        <v>11</v>
      </c>
      <c r="Z36" s="135">
        <f>IF(F36="",0,IF(LEFT(F36,1)="-",(IF(ABS(F36)&gt;9,(ABS(F36)+2),11)),F36))</f>
        <v>6</v>
      </c>
      <c r="AA36" s="134">
        <f t="shared" si="15"/>
        <v>11</v>
      </c>
      <c r="AB36" s="135">
        <f>IF(H36="",0,IF(LEFT(H36,1)="-",(IF(ABS(H36)&gt;9,(ABS(H36)+2),11)),H36))</f>
        <v>7</v>
      </c>
      <c r="AC36" s="134">
        <f t="shared" si="17"/>
        <v>11</v>
      </c>
      <c r="AD36" s="135">
        <f>IF(J36="",0,IF(LEFT(J36,1)="-",(IF(ABS(J36)&gt;9,(ABS(J36)+2),11)),J36))</f>
        <v>4</v>
      </c>
      <c r="AE36" s="134">
        <f t="shared" si="19"/>
        <v>0</v>
      </c>
      <c r="AF36" s="135">
        <f>IF(L36="",0,IF(LEFT(L36,1)="-",(IF(ABS(L36)&gt;9,(ABS(L36)+2),11)),L36))</f>
        <v>0</v>
      </c>
      <c r="AG36" s="134">
        <f>IF(N36="",0,IF(LEFT(N36,1)="-",ABS(N36),(IF(N36&gt;9,N36+2,11))))</f>
        <v>0</v>
      </c>
      <c r="AH36" s="135">
        <f>IF(N36="",0,IF(LEFT(N36,1)="-",(IF(ABS(N36)&gt;9,(ABS(N36)+2),11)),N36))</f>
        <v>0</v>
      </c>
    </row>
    <row r="37" spans="1:34" ht="13.5" thickTop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:34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:34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1:34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</row>
    <row r="75" spans="1:34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</row>
    <row r="76" spans="1:34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</row>
    <row r="77" spans="1:34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</row>
    <row r="78" spans="1:34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</row>
    <row r="79" spans="1:34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1:34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1" spans="1:34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</row>
    <row r="82" spans="1:34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</row>
    <row r="83" spans="1:34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</row>
    <row r="84" spans="1:34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</row>
    <row r="85" spans="1:34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1:34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1:34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</row>
    <row r="90" spans="1:34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</row>
    <row r="91" spans="1:34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</row>
    <row r="94" spans="1:34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</row>
    <row r="96" spans="1:34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</row>
    <row r="100" spans="1:34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</row>
    <row r="102" spans="1:34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</row>
    <row r="103" spans="1:34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</row>
    <row r="104" spans="1:34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</row>
    <row r="105" spans="1:34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</row>
    <row r="106" spans="1:34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</row>
    <row r="107" spans="1:34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</row>
    <row r="108" spans="1:34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</row>
    <row r="109" spans="1:34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</row>
    <row r="110" spans="1:34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</row>
    <row r="111" spans="1:34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</row>
    <row r="112" spans="1:34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</row>
    <row r="113" spans="1:34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</row>
    <row r="114" spans="1:34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</row>
  </sheetData>
  <mergeCells count="130">
    <mergeCell ref="J1:M1"/>
    <mergeCell ref="N1:P1"/>
    <mergeCell ref="Q1:S1"/>
    <mergeCell ref="D2:F2"/>
    <mergeCell ref="G2:I2"/>
    <mergeCell ref="J2:M2"/>
    <mergeCell ref="Q2:S2"/>
    <mergeCell ref="D3:E3"/>
    <mergeCell ref="F3:G3"/>
    <mergeCell ref="H3:I3"/>
    <mergeCell ref="J3:K3"/>
    <mergeCell ref="L3:M3"/>
    <mergeCell ref="R3:S3"/>
    <mergeCell ref="R4:S4"/>
    <mergeCell ref="R5:S5"/>
    <mergeCell ref="R6:S6"/>
    <mergeCell ref="R7:S7"/>
    <mergeCell ref="F9:G9"/>
    <mergeCell ref="H9:I9"/>
    <mergeCell ref="J9:K9"/>
    <mergeCell ref="L9:M9"/>
    <mergeCell ref="N9:O9"/>
    <mergeCell ref="P9:Q9"/>
    <mergeCell ref="N10:O10"/>
    <mergeCell ref="F11:G11"/>
    <mergeCell ref="H11:I11"/>
    <mergeCell ref="J11:K11"/>
    <mergeCell ref="L11:M11"/>
    <mergeCell ref="N11:O11"/>
    <mergeCell ref="F10:G10"/>
    <mergeCell ref="H10:I10"/>
    <mergeCell ref="J10:K10"/>
    <mergeCell ref="L10:M10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J17:M17"/>
    <mergeCell ref="N17:P17"/>
    <mergeCell ref="Q17:S17"/>
    <mergeCell ref="D18:F18"/>
    <mergeCell ref="G18:I18"/>
    <mergeCell ref="J18:M18"/>
    <mergeCell ref="Q18:S18"/>
    <mergeCell ref="D19:E19"/>
    <mergeCell ref="F19:G19"/>
    <mergeCell ref="H19:I19"/>
    <mergeCell ref="J19:K19"/>
    <mergeCell ref="R22:S22"/>
    <mergeCell ref="R23:S23"/>
    <mergeCell ref="R24:S24"/>
    <mergeCell ref="L19:M19"/>
    <mergeCell ref="R19:S19"/>
    <mergeCell ref="R20:S20"/>
    <mergeCell ref="R21:S21"/>
    <mergeCell ref="P19:Q19"/>
    <mergeCell ref="F26:G26"/>
    <mergeCell ref="H26:I26"/>
    <mergeCell ref="J26:K26"/>
    <mergeCell ref="L26:M26"/>
    <mergeCell ref="F27:G27"/>
    <mergeCell ref="H27:I27"/>
    <mergeCell ref="J27:K27"/>
    <mergeCell ref="L27:M27"/>
    <mergeCell ref="F28:G28"/>
    <mergeCell ref="H28:I28"/>
    <mergeCell ref="J28:K28"/>
    <mergeCell ref="L28:M28"/>
    <mergeCell ref="F29:G29"/>
    <mergeCell ref="H29:I29"/>
    <mergeCell ref="J29:K29"/>
    <mergeCell ref="L29:M29"/>
    <mergeCell ref="F30:G30"/>
    <mergeCell ref="H30:I30"/>
    <mergeCell ref="J30:K30"/>
    <mergeCell ref="L30:M30"/>
    <mergeCell ref="F31:G31"/>
    <mergeCell ref="H31:I31"/>
    <mergeCell ref="J31:K31"/>
    <mergeCell ref="L31:M31"/>
    <mergeCell ref="N36:O36"/>
    <mergeCell ref="F35:G35"/>
    <mergeCell ref="H35:I35"/>
    <mergeCell ref="J35:K35"/>
    <mergeCell ref="N32:O32"/>
    <mergeCell ref="N18:P18"/>
    <mergeCell ref="L35:M35"/>
    <mergeCell ref="N35:O35"/>
    <mergeCell ref="N30:O30"/>
    <mergeCell ref="N31:O31"/>
    <mergeCell ref="N28:O28"/>
    <mergeCell ref="N29:O29"/>
    <mergeCell ref="N26:O26"/>
    <mergeCell ref="N27:O27"/>
    <mergeCell ref="F32:G32"/>
    <mergeCell ref="H32:I32"/>
    <mergeCell ref="J32:K32"/>
    <mergeCell ref="L32:M32"/>
    <mergeCell ref="J34:K34"/>
    <mergeCell ref="L34:M34"/>
    <mergeCell ref="N34:O34"/>
    <mergeCell ref="F33:G33"/>
    <mergeCell ref="H33:I33"/>
    <mergeCell ref="J33:K33"/>
    <mergeCell ref="P26:Q26"/>
    <mergeCell ref="U26:V26"/>
    <mergeCell ref="F36:G36"/>
    <mergeCell ref="H36:I36"/>
    <mergeCell ref="J36:K36"/>
    <mergeCell ref="L36:M36"/>
    <mergeCell ref="L33:M33"/>
    <mergeCell ref="N33:O33"/>
    <mergeCell ref="F34:G34"/>
    <mergeCell ref="H34:I34"/>
  </mergeCells>
  <printOptions/>
  <pageMargins left="0.31" right="0.17" top="1" bottom="1" header="0.4921259845" footer="0.4921259845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F10" sqref="F10"/>
    </sheetView>
  </sheetViews>
  <sheetFormatPr defaultColWidth="9.140625" defaultRowHeight="12.75"/>
  <cols>
    <col min="1" max="1" width="4.140625" style="282" customWidth="1"/>
    <col min="2" max="2" width="5.28125" style="1" customWidth="1"/>
    <col min="3" max="3" width="24.00390625" style="1" customWidth="1"/>
    <col min="4" max="4" width="12.7109375" style="1" customWidth="1"/>
    <col min="5" max="5" width="14.140625" style="1" customWidth="1"/>
    <col min="6" max="6" width="13.140625" style="1" customWidth="1"/>
    <col min="7" max="7" width="14.57421875" style="1" customWidth="1"/>
    <col min="8" max="8" width="13.421875" style="1" customWidth="1"/>
    <col min="9" max="9" width="8.57421875" style="1" customWidth="1"/>
    <col min="10" max="16384" width="9.140625" style="1" customWidth="1"/>
  </cols>
  <sheetData>
    <row r="1" ht="13.5" thickBot="1"/>
    <row r="2" spans="1:9" ht="18" customHeight="1">
      <c r="A2" s="283"/>
      <c r="B2" s="3" t="s">
        <v>74</v>
      </c>
      <c r="C2" s="4"/>
      <c r="D2" s="4"/>
      <c r="E2" s="5"/>
      <c r="F2" s="6"/>
      <c r="G2" s="7"/>
      <c r="H2" s="7"/>
      <c r="I2" s="276"/>
    </row>
    <row r="3" spans="1:9" ht="15" customHeight="1">
      <c r="A3" s="283"/>
      <c r="B3" s="8" t="s">
        <v>193</v>
      </c>
      <c r="C3" s="9"/>
      <c r="D3" s="9"/>
      <c r="E3" s="10"/>
      <c r="F3" s="6"/>
      <c r="G3" s="7"/>
      <c r="H3" s="7"/>
      <c r="I3" s="276"/>
    </row>
    <row r="4" spans="1:9" ht="15" customHeight="1" thickBot="1">
      <c r="A4" s="283"/>
      <c r="B4" s="11" t="s">
        <v>83</v>
      </c>
      <c r="C4" s="12"/>
      <c r="D4" s="280" t="s">
        <v>172</v>
      </c>
      <c r="E4" s="281" t="s">
        <v>192</v>
      </c>
      <c r="F4" s="6"/>
      <c r="G4" s="7"/>
      <c r="H4" s="7"/>
      <c r="I4" s="276"/>
    </row>
    <row r="5" spans="1:9" ht="15" customHeight="1">
      <c r="A5" s="284"/>
      <c r="B5" s="15"/>
      <c r="C5" s="15"/>
      <c r="D5" s="15"/>
      <c r="E5" s="16"/>
      <c r="F5" s="7"/>
      <c r="G5" s="7"/>
      <c r="H5" s="7"/>
      <c r="I5" s="276"/>
    </row>
    <row r="6" spans="1:9" ht="13.5" customHeight="1">
      <c r="A6" s="285"/>
      <c r="B6" s="17" t="s">
        <v>62</v>
      </c>
      <c r="C6" s="17" t="s">
        <v>63</v>
      </c>
      <c r="D6" s="17" t="s">
        <v>64</v>
      </c>
      <c r="E6" s="6"/>
      <c r="F6" s="7"/>
      <c r="G6" s="7"/>
      <c r="H6" s="7"/>
      <c r="I6" s="276"/>
    </row>
    <row r="7" spans="1:9" ht="13.5" customHeight="1">
      <c r="A7" s="285" t="s">
        <v>65</v>
      </c>
      <c r="B7" s="17"/>
      <c r="C7" s="17" t="s">
        <v>131</v>
      </c>
      <c r="D7" s="17" t="s">
        <v>7</v>
      </c>
      <c r="E7" s="18" t="s">
        <v>255</v>
      </c>
      <c r="F7" s="7"/>
      <c r="G7" s="7"/>
      <c r="H7" s="7"/>
      <c r="I7" s="277"/>
    </row>
    <row r="8" spans="1:9" ht="13.5" customHeight="1">
      <c r="A8" s="285" t="s">
        <v>66</v>
      </c>
      <c r="B8" s="17"/>
      <c r="C8" s="17" t="s">
        <v>4</v>
      </c>
      <c r="D8" s="17" t="s">
        <v>31</v>
      </c>
      <c r="E8" s="278" t="s">
        <v>256</v>
      </c>
      <c r="F8" s="18" t="s">
        <v>253</v>
      </c>
      <c r="G8" s="7"/>
      <c r="H8" s="7"/>
      <c r="I8" s="277"/>
    </row>
    <row r="9" spans="1:9" ht="13.5" customHeight="1">
      <c r="A9" s="285" t="s">
        <v>67</v>
      </c>
      <c r="B9" s="17"/>
      <c r="C9" s="17" t="s">
        <v>6</v>
      </c>
      <c r="D9" s="17" t="s">
        <v>31</v>
      </c>
      <c r="E9" s="223" t="s">
        <v>257</v>
      </c>
      <c r="F9" s="289" t="s">
        <v>254</v>
      </c>
      <c r="G9" s="45"/>
      <c r="H9" s="7"/>
      <c r="I9" s="277"/>
    </row>
    <row r="10" spans="1:9" ht="13.5" customHeight="1">
      <c r="A10" s="285" t="s">
        <v>69</v>
      </c>
      <c r="B10" s="17"/>
      <c r="C10" s="17" t="s">
        <v>1</v>
      </c>
      <c r="D10" s="17" t="s">
        <v>8</v>
      </c>
      <c r="E10" s="279" t="s">
        <v>258</v>
      </c>
      <c r="F10" s="38"/>
      <c r="G10" s="46"/>
      <c r="H10" s="7"/>
      <c r="I10" s="277"/>
    </row>
    <row r="11" spans="1:9" ht="13.5" customHeight="1">
      <c r="A11"/>
      <c r="B11"/>
      <c r="C11"/>
      <c r="D11"/>
      <c r="E11"/>
      <c r="F11"/>
      <c r="G11"/>
      <c r="H11"/>
      <c r="I11" s="277"/>
    </row>
    <row r="12" spans="1:9" ht="13.5" customHeight="1">
      <c r="A12"/>
      <c r="B12"/>
      <c r="C12"/>
      <c r="D12"/>
      <c r="E12"/>
      <c r="F12"/>
      <c r="G12"/>
      <c r="H12"/>
      <c r="I12" s="277"/>
    </row>
    <row r="13" spans="1:9" ht="13.5" customHeight="1">
      <c r="A13"/>
      <c r="B13"/>
      <c r="C13"/>
      <c r="D13"/>
      <c r="E13"/>
      <c r="F13"/>
      <c r="G13"/>
      <c r="H13"/>
      <c r="I13" s="277"/>
    </row>
    <row r="14" spans="1:9" ht="13.5" customHeight="1">
      <c r="A14"/>
      <c r="B14"/>
      <c r="C14"/>
      <c r="D14"/>
      <c r="E14"/>
      <c r="F14"/>
      <c r="G14"/>
      <c r="H14"/>
      <c r="I14" s="290"/>
    </row>
    <row r="15" spans="1:9" ht="15" customHeight="1">
      <c r="A15"/>
      <c r="B15"/>
      <c r="C15"/>
      <c r="D15"/>
      <c r="E15"/>
      <c r="F15"/>
      <c r="G15"/>
      <c r="H15"/>
      <c r="I15" s="290"/>
    </row>
    <row r="16" spans="1:9" ht="13.5" customHeight="1">
      <c r="A16"/>
      <c r="B16"/>
      <c r="C16"/>
      <c r="D16"/>
      <c r="E16"/>
      <c r="F16"/>
      <c r="G16"/>
      <c r="H16"/>
      <c r="I16" s="277"/>
    </row>
    <row r="17" spans="1:9" ht="13.5" customHeight="1">
      <c r="A17"/>
      <c r="B17"/>
      <c r="C17"/>
      <c r="D17"/>
      <c r="E17"/>
      <c r="F17"/>
      <c r="G17"/>
      <c r="H17"/>
      <c r="I17" s="277"/>
    </row>
    <row r="18" spans="1:9" ht="13.5" customHeight="1">
      <c r="A18"/>
      <c r="B18"/>
      <c r="C18"/>
      <c r="D18"/>
      <c r="E18"/>
      <c r="F18"/>
      <c r="G18"/>
      <c r="H18"/>
      <c r="I18" s="277"/>
    </row>
    <row r="19" spans="1:9" ht="13.5" customHeight="1">
      <c r="A19"/>
      <c r="B19"/>
      <c r="C19"/>
      <c r="D19"/>
      <c r="E19"/>
      <c r="F19"/>
      <c r="G19"/>
      <c r="H19"/>
      <c r="I19" s="277"/>
    </row>
    <row r="20" spans="1:9" ht="13.5" customHeight="1">
      <c r="A20"/>
      <c r="B20"/>
      <c r="C20"/>
      <c r="D20"/>
      <c r="E20"/>
      <c r="F20"/>
      <c r="G20"/>
      <c r="H20"/>
      <c r="I20" s="277"/>
    </row>
    <row r="21" spans="1:9" ht="13.5" customHeight="1">
      <c r="A21"/>
      <c r="B21"/>
      <c r="C21"/>
      <c r="D21"/>
      <c r="E21"/>
      <c r="F21"/>
      <c r="G21"/>
      <c r="H21"/>
      <c r="I21" s="277"/>
    </row>
    <row r="22" spans="1:9" ht="13.5" customHeight="1">
      <c r="A22"/>
      <c r="B22"/>
      <c r="C22"/>
      <c r="D22"/>
      <c r="E22"/>
      <c r="F22"/>
      <c r="G22"/>
      <c r="H22"/>
      <c r="I22" s="277"/>
    </row>
    <row r="23" spans="1:9" ht="13.5" customHeight="1">
      <c r="A23"/>
      <c r="B23"/>
      <c r="C23"/>
      <c r="D23"/>
      <c r="E23"/>
      <c r="F23"/>
      <c r="G23"/>
      <c r="H23"/>
      <c r="I23" s="277"/>
    </row>
    <row r="24" spans="1:9" ht="15" customHeight="1">
      <c r="A24" s="291"/>
      <c r="B24" s="292"/>
      <c r="C24" s="292"/>
      <c r="D24" s="292"/>
      <c r="E24" s="7"/>
      <c r="F24" s="7"/>
      <c r="G24" s="7"/>
      <c r="H24" s="7"/>
      <c r="I24" s="276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5">
    <pageSetUpPr fitToPage="1"/>
  </sheetPr>
  <dimension ref="A1:AH68"/>
  <sheetViews>
    <sheetView workbookViewId="0" topLeftCell="A1">
      <selection activeCell="P67" sqref="P67"/>
    </sheetView>
  </sheetViews>
  <sheetFormatPr defaultColWidth="9.140625" defaultRowHeight="12.75"/>
  <cols>
    <col min="1" max="1" width="5.8515625" style="1" customWidth="1"/>
    <col min="2" max="2" width="24.00390625" style="1" customWidth="1"/>
    <col min="3" max="3" width="17.57421875" style="1" customWidth="1"/>
    <col min="4" max="14" width="3.8515625" style="1" customWidth="1"/>
    <col min="15" max="15" width="4.00390625" style="1" customWidth="1"/>
    <col min="16" max="16" width="3.8515625" style="1" customWidth="1"/>
    <col min="17" max="17" width="3.7109375" style="1" customWidth="1"/>
    <col min="18" max="19" width="3.57421875" style="1" customWidth="1"/>
    <col min="20" max="20" width="3.28125" style="1" customWidth="1"/>
    <col min="21" max="24" width="4.00390625" style="1" customWidth="1"/>
    <col min="25" max="33" width="3.57421875" style="1" customWidth="1"/>
    <col min="34" max="35" width="4.140625" style="1" customWidth="1"/>
    <col min="36" max="36" width="3.57421875" style="1" customWidth="1"/>
    <col min="37" max="37" width="5.57421875" style="1" customWidth="1"/>
    <col min="38" max="43" width="3.57421875" style="1" customWidth="1"/>
    <col min="44" max="44" width="6.421875" style="1" customWidth="1"/>
    <col min="45" max="45" width="9.00390625" style="1" customWidth="1"/>
    <col min="46" max="16384" width="9.140625" style="1" customWidth="1"/>
  </cols>
  <sheetData>
    <row r="1" spans="1:19" ht="16.5" thickTop="1">
      <c r="A1" s="50"/>
      <c r="B1" s="51" t="s">
        <v>145</v>
      </c>
      <c r="C1" s="52"/>
      <c r="D1" s="52"/>
      <c r="E1" s="52"/>
      <c r="F1" s="53"/>
      <c r="G1" s="52"/>
      <c r="H1" s="54" t="s">
        <v>89</v>
      </c>
      <c r="I1" s="55"/>
      <c r="J1" s="459" t="s">
        <v>144</v>
      </c>
      <c r="K1" s="460"/>
      <c r="L1" s="460"/>
      <c r="M1" s="461"/>
      <c r="N1" s="462" t="s">
        <v>92</v>
      </c>
      <c r="O1" s="463"/>
      <c r="P1" s="463"/>
      <c r="Q1" s="491" t="s">
        <v>127</v>
      </c>
      <c r="R1" s="492"/>
      <c r="S1" s="493"/>
    </row>
    <row r="2" spans="1:19" ht="16.5" thickBot="1">
      <c r="A2" s="56"/>
      <c r="B2" s="57" t="s">
        <v>91</v>
      </c>
      <c r="C2" s="58" t="s">
        <v>93</v>
      </c>
      <c r="D2" s="450"/>
      <c r="E2" s="451"/>
      <c r="F2" s="452"/>
      <c r="G2" s="453" t="s">
        <v>94</v>
      </c>
      <c r="H2" s="454"/>
      <c r="I2" s="454"/>
      <c r="J2" s="455">
        <v>41405</v>
      </c>
      <c r="K2" s="455"/>
      <c r="L2" s="455"/>
      <c r="M2" s="456"/>
      <c r="N2" s="59" t="s">
        <v>95</v>
      </c>
      <c r="O2" s="60"/>
      <c r="P2" s="60"/>
      <c r="Q2" s="441">
        <v>0.5</v>
      </c>
      <c r="R2" s="442"/>
      <c r="S2" s="443"/>
    </row>
    <row r="3" spans="1:23" ht="15.75" thickTop="1">
      <c r="A3" s="61"/>
      <c r="B3" s="62" t="s">
        <v>96</v>
      </c>
      <c r="C3" s="63" t="s">
        <v>148</v>
      </c>
      <c r="D3" s="487" t="s">
        <v>65</v>
      </c>
      <c r="E3" s="488"/>
      <c r="F3" s="487" t="s">
        <v>66</v>
      </c>
      <c r="G3" s="488"/>
      <c r="H3" s="487" t="s">
        <v>67</v>
      </c>
      <c r="I3" s="488"/>
      <c r="J3" s="487" t="s">
        <v>69</v>
      </c>
      <c r="K3" s="488"/>
      <c r="L3" s="487"/>
      <c r="M3" s="488"/>
      <c r="N3" s="64" t="s">
        <v>98</v>
      </c>
      <c r="O3" s="65" t="s">
        <v>99</v>
      </c>
      <c r="P3" s="66" t="s">
        <v>100</v>
      </c>
      <c r="Q3" s="67"/>
      <c r="R3" s="489" t="s">
        <v>101</v>
      </c>
      <c r="S3" s="490"/>
      <c r="U3" s="68" t="s">
        <v>102</v>
      </c>
      <c r="V3" s="69"/>
      <c r="W3" s="70" t="s">
        <v>103</v>
      </c>
    </row>
    <row r="4" spans="1:23" ht="12.75">
      <c r="A4" s="71" t="s">
        <v>65</v>
      </c>
      <c r="B4" s="72" t="s">
        <v>56</v>
      </c>
      <c r="C4" s="73" t="s">
        <v>146</v>
      </c>
      <c r="D4" s="74"/>
      <c r="E4" s="75"/>
      <c r="F4" s="76">
        <f>+P14</f>
        <v>3</v>
      </c>
      <c r="G4" s="77">
        <f>+Q14</f>
        <v>0</v>
      </c>
      <c r="H4" s="76">
        <f>P10</f>
        <v>3</v>
      </c>
      <c r="I4" s="77">
        <f>Q10</f>
        <v>0</v>
      </c>
      <c r="J4" s="76">
        <f>P12</f>
        <v>3</v>
      </c>
      <c r="K4" s="77">
        <f>Q12</f>
        <v>1</v>
      </c>
      <c r="L4" s="76"/>
      <c r="M4" s="77"/>
      <c r="N4" s="78">
        <f>IF(SUM(D4:M4)=0,"",COUNTIF(E4:E7,"3"))</f>
        <v>3</v>
      </c>
      <c r="O4" s="79">
        <f>IF(SUM(E4:N4)=0,"",COUNTIF(D4:D7,"3"))</f>
        <v>0</v>
      </c>
      <c r="P4" s="80">
        <f>IF(SUM(D4:M4)=0,"",SUM(E4:E7))</f>
        <v>9</v>
      </c>
      <c r="Q4" s="81">
        <f>IF(SUM(D4:M4)=0,"",SUM(D4:D7))</f>
        <v>1</v>
      </c>
      <c r="R4" s="478">
        <v>1</v>
      </c>
      <c r="S4" s="479"/>
      <c r="U4" s="82">
        <f>+U10+U12+U14</f>
        <v>106</v>
      </c>
      <c r="V4" s="83">
        <f>+V10+V12+V14</f>
        <v>54</v>
      </c>
      <c r="W4" s="84">
        <f>+U4-V4</f>
        <v>52</v>
      </c>
    </row>
    <row r="5" spans="1:23" ht="12.75">
      <c r="A5" s="85" t="s">
        <v>66</v>
      </c>
      <c r="B5" s="72" t="s">
        <v>27</v>
      </c>
      <c r="C5" s="86" t="s">
        <v>147</v>
      </c>
      <c r="D5" s="87">
        <f>+Q14</f>
        <v>0</v>
      </c>
      <c r="E5" s="88">
        <f>+P14</f>
        <v>3</v>
      </c>
      <c r="F5" s="89"/>
      <c r="G5" s="90"/>
      <c r="H5" s="87">
        <f>P13</f>
        <v>3</v>
      </c>
      <c r="I5" s="88">
        <f>Q13</f>
        <v>0</v>
      </c>
      <c r="J5" s="87">
        <f>P11</f>
        <v>3</v>
      </c>
      <c r="K5" s="88">
        <f>Q11</f>
        <v>2</v>
      </c>
      <c r="L5" s="87"/>
      <c r="M5" s="88"/>
      <c r="N5" s="78">
        <f>IF(SUM(D5:M5)=0,"",COUNTIF(G4:G7,"3"))</f>
        <v>2</v>
      </c>
      <c r="O5" s="79">
        <f>IF(SUM(E5:N5)=0,"",COUNTIF(F4:F7,"3"))</f>
        <v>1</v>
      </c>
      <c r="P5" s="80">
        <f>IF(SUM(D5:M5)=0,"",SUM(G4:G7))</f>
        <v>6</v>
      </c>
      <c r="Q5" s="81">
        <f>IF(SUM(D5:M5)=0,"",SUM(F4:F7))</f>
        <v>5</v>
      </c>
      <c r="R5" s="478">
        <v>2</v>
      </c>
      <c r="S5" s="479"/>
      <c r="U5" s="82">
        <f>+U11+U13+V14</f>
        <v>102</v>
      </c>
      <c r="V5" s="83">
        <f>+V11+V13+U14</f>
        <v>108</v>
      </c>
      <c r="W5" s="84">
        <f>+U5-V5</f>
        <v>-6</v>
      </c>
    </row>
    <row r="6" spans="1:23" ht="12.75">
      <c r="A6" s="85" t="s">
        <v>67</v>
      </c>
      <c r="B6" s="72" t="s">
        <v>20</v>
      </c>
      <c r="C6" s="86" t="s">
        <v>147</v>
      </c>
      <c r="D6" s="87">
        <f>+Q10</f>
        <v>0</v>
      </c>
      <c r="E6" s="88">
        <f>+P10</f>
        <v>3</v>
      </c>
      <c r="F6" s="87">
        <f>Q13</f>
        <v>0</v>
      </c>
      <c r="G6" s="88">
        <f>P13</f>
        <v>3</v>
      </c>
      <c r="H6" s="89"/>
      <c r="I6" s="90"/>
      <c r="J6" s="87">
        <f>P15</f>
        <v>1</v>
      </c>
      <c r="K6" s="88">
        <f>Q15</f>
        <v>3</v>
      </c>
      <c r="L6" s="87"/>
      <c r="M6" s="88"/>
      <c r="N6" s="78">
        <f>IF(SUM(D6:M6)=0,"",COUNTIF(I4:I7,"3"))</f>
        <v>0</v>
      </c>
      <c r="O6" s="79">
        <f>IF(SUM(E6:N6)=0,"",COUNTIF(H4:H7,"3"))</f>
        <v>3</v>
      </c>
      <c r="P6" s="80">
        <f>IF(SUM(D6:M6)=0,"",SUM(I4:I7))</f>
        <v>1</v>
      </c>
      <c r="Q6" s="81">
        <f>IF(SUM(D6:M6)=0,"",SUM(H4:H7))</f>
        <v>9</v>
      </c>
      <c r="R6" s="478">
        <v>4</v>
      </c>
      <c r="S6" s="479"/>
      <c r="U6" s="82">
        <f>+V10+V13+U15</f>
        <v>75</v>
      </c>
      <c r="V6" s="83">
        <f>+U10+U13+V15</f>
        <v>105</v>
      </c>
      <c r="W6" s="84">
        <f>+U6-V6</f>
        <v>-30</v>
      </c>
    </row>
    <row r="7" spans="1:23" ht="13.5" thickBot="1">
      <c r="A7" s="91" t="s">
        <v>69</v>
      </c>
      <c r="B7" s="92" t="s">
        <v>57</v>
      </c>
      <c r="C7" s="86" t="s">
        <v>147</v>
      </c>
      <c r="D7" s="94">
        <f>Q12</f>
        <v>1</v>
      </c>
      <c r="E7" s="95">
        <f>P12</f>
        <v>3</v>
      </c>
      <c r="F7" s="94">
        <f>Q11</f>
        <v>2</v>
      </c>
      <c r="G7" s="95">
        <f>P11</f>
        <v>3</v>
      </c>
      <c r="H7" s="94">
        <f>Q15</f>
        <v>3</v>
      </c>
      <c r="I7" s="95">
        <f>P15</f>
        <v>1</v>
      </c>
      <c r="J7" s="96"/>
      <c r="K7" s="97"/>
      <c r="L7" s="94"/>
      <c r="M7" s="95"/>
      <c r="N7" s="98">
        <f>IF(SUM(D7:M7)=0,"",COUNTIF(K4:K7,"3"))</f>
        <v>1</v>
      </c>
      <c r="O7" s="99">
        <f>IF(SUM(E7:N7)=0,"",COUNTIF(J4:J7,"3"))</f>
        <v>2</v>
      </c>
      <c r="P7" s="100">
        <f>IF(SUM(D7:M8)=0,"",SUM(K4:K7))</f>
        <v>6</v>
      </c>
      <c r="Q7" s="101">
        <f>IF(SUM(D7:M7)=0,"",SUM(J4:J7))</f>
        <v>7</v>
      </c>
      <c r="R7" s="480">
        <v>3</v>
      </c>
      <c r="S7" s="481"/>
      <c r="U7" s="82">
        <f>+V11+V12+V15</f>
        <v>111</v>
      </c>
      <c r="V7" s="83">
        <f>+U11+U12+U15</f>
        <v>127</v>
      </c>
      <c r="W7" s="84">
        <f>+U7-V7</f>
        <v>-16</v>
      </c>
    </row>
    <row r="8" spans="1:24" ht="15.75" thickTop="1">
      <c r="A8" s="102"/>
      <c r="B8" s="103" t="s">
        <v>104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5"/>
      <c r="S8" s="106"/>
      <c r="U8" s="107"/>
      <c r="V8" s="108" t="s">
        <v>105</v>
      </c>
      <c r="W8" s="109">
        <f>SUM(W4:W7)</f>
        <v>0</v>
      </c>
      <c r="X8" s="108" t="str">
        <f>IF(W8=0,"OK","Virhe")</f>
        <v>OK</v>
      </c>
    </row>
    <row r="9" spans="1:23" ht="15.75" thickBot="1">
      <c r="A9" s="110"/>
      <c r="B9" s="111" t="s">
        <v>106</v>
      </c>
      <c r="C9" s="112"/>
      <c r="D9" s="112"/>
      <c r="E9" s="113"/>
      <c r="F9" s="482" t="s">
        <v>107</v>
      </c>
      <c r="G9" s="483"/>
      <c r="H9" s="484" t="s">
        <v>108</v>
      </c>
      <c r="I9" s="483"/>
      <c r="J9" s="484" t="s">
        <v>109</v>
      </c>
      <c r="K9" s="483"/>
      <c r="L9" s="484" t="s">
        <v>110</v>
      </c>
      <c r="M9" s="483"/>
      <c r="N9" s="484" t="s">
        <v>111</v>
      </c>
      <c r="O9" s="483"/>
      <c r="P9" s="485" t="s">
        <v>112</v>
      </c>
      <c r="Q9" s="486"/>
      <c r="S9" s="114"/>
      <c r="U9" s="115" t="s">
        <v>102</v>
      </c>
      <c r="V9" s="116"/>
      <c r="W9" s="70" t="s">
        <v>103</v>
      </c>
    </row>
    <row r="10" spans="1:34" ht="15.75">
      <c r="A10" s="117" t="s">
        <v>113</v>
      </c>
      <c r="B10" s="118" t="str">
        <f>IF(B4&gt;"",B4,"")</f>
        <v>Arttu Pöri</v>
      </c>
      <c r="C10" s="119" t="str">
        <f>IF(B6&gt;"",B6,"")</f>
        <v>William Ekbom</v>
      </c>
      <c r="D10" s="104"/>
      <c r="E10" s="120"/>
      <c r="F10" s="476">
        <v>6</v>
      </c>
      <c r="G10" s="477"/>
      <c r="H10" s="473">
        <v>2</v>
      </c>
      <c r="I10" s="474"/>
      <c r="J10" s="473">
        <v>8</v>
      </c>
      <c r="K10" s="474"/>
      <c r="L10" s="473"/>
      <c r="M10" s="474"/>
      <c r="N10" s="475"/>
      <c r="O10" s="474"/>
      <c r="P10" s="121">
        <f aca="true" t="shared" si="0" ref="P10:P15">IF(COUNT(F10:N10)=0,"",COUNTIF(F10:N10,"&gt;=0"))</f>
        <v>3</v>
      </c>
      <c r="Q10" s="122">
        <f aca="true" t="shared" si="1" ref="Q10:Q15">IF(COUNT(F10:N10)=0,"",(IF(LEFT(F10,1)="-",1,0)+IF(LEFT(H10,1)="-",1,0)+IF(LEFT(J10,1)="-",1,0)+IF(LEFT(L10,1)="-",1,0)+IF(LEFT(N10,1)="-",1,0)))</f>
        <v>0</v>
      </c>
      <c r="R10" s="123"/>
      <c r="S10" s="124"/>
      <c r="U10" s="125">
        <f aca="true" t="shared" si="2" ref="U10:V15">+Y10+AA10+AC10+AE10+AG10</f>
        <v>33</v>
      </c>
      <c r="V10" s="126">
        <f t="shared" si="2"/>
        <v>16</v>
      </c>
      <c r="W10" s="127">
        <f aca="true" t="shared" si="3" ref="W10:W15">+U10-V10</f>
        <v>17</v>
      </c>
      <c r="Y10" s="128">
        <f>IF(F10="",0,IF(LEFT(F10,1)="-",ABS(F10),(IF(F10&gt;9,F10+2,11))))</f>
        <v>11</v>
      </c>
      <c r="Z10" s="129">
        <f aca="true" t="shared" si="4" ref="Z10:Z15">IF(F10="",0,IF(LEFT(F10,1)="-",(IF(ABS(F10)&gt;9,(ABS(F10)+2),11)),F10))</f>
        <v>6</v>
      </c>
      <c r="AA10" s="128">
        <f>IF(H10="",0,IF(LEFT(H10,1)="-",ABS(H10),(IF(H10&gt;9,H10+2,11))))</f>
        <v>11</v>
      </c>
      <c r="AB10" s="129">
        <f aca="true" t="shared" si="5" ref="AB10:AB15">IF(H10="",0,IF(LEFT(H10,1)="-",(IF(ABS(H10)&gt;9,(ABS(H10)+2),11)),H10))</f>
        <v>2</v>
      </c>
      <c r="AC10" s="128">
        <f>IF(J10="",0,IF(LEFT(J10,1)="-",ABS(J10),(IF(J10&gt;9,J10+2,11))))</f>
        <v>11</v>
      </c>
      <c r="AD10" s="129">
        <f aca="true" t="shared" si="6" ref="AD10:AD15">IF(J10="",0,IF(LEFT(J10,1)="-",(IF(ABS(J10)&gt;9,(ABS(J10)+2),11)),J10))</f>
        <v>8</v>
      </c>
      <c r="AE10" s="128">
        <f>IF(L10="",0,IF(LEFT(L10,1)="-",ABS(L10),(IF(L10&gt;9,L10+2,11))))</f>
        <v>0</v>
      </c>
      <c r="AF10" s="129">
        <f aca="true" t="shared" si="7" ref="AF10:AF15">IF(L10="",0,IF(LEFT(L10,1)="-",(IF(ABS(L10)&gt;9,(ABS(L10)+2),11)),L10))</f>
        <v>0</v>
      </c>
      <c r="AG10" s="128">
        <f aca="true" t="shared" si="8" ref="AG10:AG15">IF(N10="",0,IF(LEFT(N10,1)="-",ABS(N10),(IF(N10&gt;9,N10+2,11))))</f>
        <v>0</v>
      </c>
      <c r="AH10" s="129">
        <f aca="true" t="shared" si="9" ref="AH10:AH15">IF(N10="",0,IF(LEFT(N10,1)="-",(IF(ABS(N10)&gt;9,(ABS(N10)+2),11)),N10))</f>
        <v>0</v>
      </c>
    </row>
    <row r="11" spans="1:34" ht="15.75">
      <c r="A11" s="117" t="s">
        <v>114</v>
      </c>
      <c r="B11" s="118" t="str">
        <f>IF(B5&gt;"",B5,"")</f>
        <v>Henri Suominen</v>
      </c>
      <c r="C11" s="130" t="str">
        <f>IF(B7&gt;"",B7,"")</f>
        <v>Karliino Härmä</v>
      </c>
      <c r="D11" s="131"/>
      <c r="E11" s="120"/>
      <c r="F11" s="466">
        <v>-9</v>
      </c>
      <c r="G11" s="467"/>
      <c r="H11" s="466">
        <v>10</v>
      </c>
      <c r="I11" s="467"/>
      <c r="J11" s="466">
        <v>5</v>
      </c>
      <c r="K11" s="467"/>
      <c r="L11" s="466">
        <v>-8</v>
      </c>
      <c r="M11" s="467"/>
      <c r="N11" s="466">
        <v>12</v>
      </c>
      <c r="O11" s="467"/>
      <c r="P11" s="121">
        <f t="shared" si="0"/>
        <v>3</v>
      </c>
      <c r="Q11" s="122">
        <f t="shared" si="1"/>
        <v>2</v>
      </c>
      <c r="R11" s="132"/>
      <c r="S11" s="133"/>
      <c r="U11" s="125">
        <f t="shared" si="2"/>
        <v>54</v>
      </c>
      <c r="V11" s="126">
        <f t="shared" si="2"/>
        <v>49</v>
      </c>
      <c r="W11" s="127">
        <f t="shared" si="3"/>
        <v>5</v>
      </c>
      <c r="Y11" s="134">
        <f>IF(F11="",0,IF(LEFT(F11,1)="-",ABS(F11),(IF(F11&gt;9,F11+2,11))))</f>
        <v>9</v>
      </c>
      <c r="Z11" s="135">
        <f t="shared" si="4"/>
        <v>11</v>
      </c>
      <c r="AA11" s="134">
        <f>IF(H11="",0,IF(LEFT(H11,1)="-",ABS(H11),(IF(H11&gt;9,H11+2,11))))</f>
        <v>12</v>
      </c>
      <c r="AB11" s="135">
        <f t="shared" si="5"/>
        <v>10</v>
      </c>
      <c r="AC11" s="134">
        <f>IF(J11="",0,IF(LEFT(J11,1)="-",ABS(J11),(IF(J11&gt;9,J11+2,11))))</f>
        <v>11</v>
      </c>
      <c r="AD11" s="135">
        <f t="shared" si="6"/>
        <v>5</v>
      </c>
      <c r="AE11" s="134">
        <f>IF(L11="",0,IF(LEFT(L11,1)="-",ABS(L11),(IF(L11&gt;9,L11+2,11))))</f>
        <v>8</v>
      </c>
      <c r="AF11" s="135">
        <f t="shared" si="7"/>
        <v>11</v>
      </c>
      <c r="AG11" s="134">
        <f t="shared" si="8"/>
        <v>14</v>
      </c>
      <c r="AH11" s="135">
        <f t="shared" si="9"/>
        <v>12</v>
      </c>
    </row>
    <row r="12" spans="1:34" ht="16.5" thickBot="1">
      <c r="A12" s="117" t="s">
        <v>115</v>
      </c>
      <c r="B12" s="136" t="str">
        <f>IF(B4&gt;"",B4,"")</f>
        <v>Arttu Pöri</v>
      </c>
      <c r="C12" s="137" t="str">
        <f>IF(B7&gt;"",B7,"")</f>
        <v>Karliino Härmä</v>
      </c>
      <c r="D12" s="112"/>
      <c r="E12" s="113"/>
      <c r="F12" s="471">
        <v>4</v>
      </c>
      <c r="G12" s="472"/>
      <c r="H12" s="471">
        <v>2</v>
      </c>
      <c r="I12" s="472"/>
      <c r="J12" s="471">
        <v>-7</v>
      </c>
      <c r="K12" s="472"/>
      <c r="L12" s="471">
        <v>8</v>
      </c>
      <c r="M12" s="472"/>
      <c r="N12" s="471"/>
      <c r="O12" s="472"/>
      <c r="P12" s="121">
        <f t="shared" si="0"/>
        <v>3</v>
      </c>
      <c r="Q12" s="122">
        <f t="shared" si="1"/>
        <v>1</v>
      </c>
      <c r="R12" s="132"/>
      <c r="S12" s="133"/>
      <c r="U12" s="125">
        <f t="shared" si="2"/>
        <v>40</v>
      </c>
      <c r="V12" s="126">
        <f t="shared" si="2"/>
        <v>25</v>
      </c>
      <c r="W12" s="127">
        <f t="shared" si="3"/>
        <v>15</v>
      </c>
      <c r="Y12" s="134">
        <f aca="true" t="shared" si="10" ref="Y12:AE15">IF(F12="",0,IF(LEFT(F12,1)="-",ABS(F12),(IF(F12&gt;9,F12+2,11))))</f>
        <v>11</v>
      </c>
      <c r="Z12" s="135">
        <f t="shared" si="4"/>
        <v>4</v>
      </c>
      <c r="AA12" s="134">
        <f t="shared" si="10"/>
        <v>11</v>
      </c>
      <c r="AB12" s="135">
        <f t="shared" si="5"/>
        <v>2</v>
      </c>
      <c r="AC12" s="134">
        <f t="shared" si="10"/>
        <v>7</v>
      </c>
      <c r="AD12" s="135">
        <f t="shared" si="6"/>
        <v>11</v>
      </c>
      <c r="AE12" s="134">
        <f t="shared" si="10"/>
        <v>11</v>
      </c>
      <c r="AF12" s="135">
        <f t="shared" si="7"/>
        <v>8</v>
      </c>
      <c r="AG12" s="134">
        <f t="shared" si="8"/>
        <v>0</v>
      </c>
      <c r="AH12" s="135">
        <f t="shared" si="9"/>
        <v>0</v>
      </c>
    </row>
    <row r="13" spans="1:34" ht="15.75">
      <c r="A13" s="117" t="s">
        <v>116</v>
      </c>
      <c r="B13" s="118" t="str">
        <f>IF(B5&gt;"",B5,"")</f>
        <v>Henri Suominen</v>
      </c>
      <c r="C13" s="130" t="str">
        <f>IF(B6&gt;"",B6,"")</f>
        <v>William Ekbom</v>
      </c>
      <c r="D13" s="104"/>
      <c r="E13" s="120"/>
      <c r="F13" s="473">
        <v>11</v>
      </c>
      <c r="G13" s="474"/>
      <c r="H13" s="473">
        <v>6</v>
      </c>
      <c r="I13" s="474"/>
      <c r="J13" s="473">
        <v>9</v>
      </c>
      <c r="K13" s="474"/>
      <c r="L13" s="473"/>
      <c r="M13" s="474"/>
      <c r="N13" s="473"/>
      <c r="O13" s="474"/>
      <c r="P13" s="121">
        <f t="shared" si="0"/>
        <v>3</v>
      </c>
      <c r="Q13" s="122">
        <f t="shared" si="1"/>
        <v>0</v>
      </c>
      <c r="R13" s="132"/>
      <c r="S13" s="133"/>
      <c r="U13" s="125">
        <f t="shared" si="2"/>
        <v>35</v>
      </c>
      <c r="V13" s="126">
        <f t="shared" si="2"/>
        <v>26</v>
      </c>
      <c r="W13" s="127">
        <f t="shared" si="3"/>
        <v>9</v>
      </c>
      <c r="Y13" s="134">
        <f t="shared" si="10"/>
        <v>13</v>
      </c>
      <c r="Z13" s="135">
        <f t="shared" si="4"/>
        <v>11</v>
      </c>
      <c r="AA13" s="134">
        <f t="shared" si="10"/>
        <v>11</v>
      </c>
      <c r="AB13" s="135">
        <f t="shared" si="5"/>
        <v>6</v>
      </c>
      <c r="AC13" s="134">
        <f t="shared" si="10"/>
        <v>11</v>
      </c>
      <c r="AD13" s="135">
        <f t="shared" si="6"/>
        <v>9</v>
      </c>
      <c r="AE13" s="134">
        <f t="shared" si="10"/>
        <v>0</v>
      </c>
      <c r="AF13" s="135">
        <f t="shared" si="7"/>
        <v>0</v>
      </c>
      <c r="AG13" s="134">
        <f t="shared" si="8"/>
        <v>0</v>
      </c>
      <c r="AH13" s="135">
        <f t="shared" si="9"/>
        <v>0</v>
      </c>
    </row>
    <row r="14" spans="1:34" ht="15.75">
      <c r="A14" s="117" t="s">
        <v>117</v>
      </c>
      <c r="B14" s="118" t="str">
        <f>IF(B4&gt;"",B4,"")</f>
        <v>Arttu Pöri</v>
      </c>
      <c r="C14" s="130" t="str">
        <f>IF(B5&gt;"",B5,"")</f>
        <v>Henri Suominen</v>
      </c>
      <c r="D14" s="131"/>
      <c r="E14" s="120"/>
      <c r="F14" s="466">
        <v>7</v>
      </c>
      <c r="G14" s="467"/>
      <c r="H14" s="466">
        <v>4</v>
      </c>
      <c r="I14" s="467"/>
      <c r="J14" s="470">
        <v>2</v>
      </c>
      <c r="K14" s="467"/>
      <c r="L14" s="466"/>
      <c r="M14" s="467"/>
      <c r="N14" s="466"/>
      <c r="O14" s="467"/>
      <c r="P14" s="121">
        <f t="shared" si="0"/>
        <v>3</v>
      </c>
      <c r="Q14" s="122">
        <f t="shared" si="1"/>
        <v>0</v>
      </c>
      <c r="R14" s="132"/>
      <c r="S14" s="133"/>
      <c r="U14" s="125">
        <f t="shared" si="2"/>
        <v>33</v>
      </c>
      <c r="V14" s="126">
        <f t="shared" si="2"/>
        <v>13</v>
      </c>
      <c r="W14" s="127">
        <f t="shared" si="3"/>
        <v>20</v>
      </c>
      <c r="Y14" s="134">
        <f t="shared" si="10"/>
        <v>11</v>
      </c>
      <c r="Z14" s="135">
        <f t="shared" si="4"/>
        <v>7</v>
      </c>
      <c r="AA14" s="134">
        <f t="shared" si="10"/>
        <v>11</v>
      </c>
      <c r="AB14" s="135">
        <f t="shared" si="5"/>
        <v>4</v>
      </c>
      <c r="AC14" s="134">
        <f t="shared" si="10"/>
        <v>11</v>
      </c>
      <c r="AD14" s="135">
        <f t="shared" si="6"/>
        <v>2</v>
      </c>
      <c r="AE14" s="134">
        <f t="shared" si="10"/>
        <v>0</v>
      </c>
      <c r="AF14" s="135">
        <f t="shared" si="7"/>
        <v>0</v>
      </c>
      <c r="AG14" s="134">
        <f t="shared" si="8"/>
        <v>0</v>
      </c>
      <c r="AH14" s="135">
        <f t="shared" si="9"/>
        <v>0</v>
      </c>
    </row>
    <row r="15" spans="1:34" ht="16.5" thickBot="1">
      <c r="A15" s="138" t="s">
        <v>118</v>
      </c>
      <c r="B15" s="139" t="str">
        <f>IF(B6&gt;"",B6,"")</f>
        <v>William Ekbom</v>
      </c>
      <c r="C15" s="140" t="str">
        <f>IF(B7&gt;"",B7,"")</f>
        <v>Karliino Härmä</v>
      </c>
      <c r="D15" s="141"/>
      <c r="E15" s="142"/>
      <c r="F15" s="468">
        <v>4</v>
      </c>
      <c r="G15" s="469"/>
      <c r="H15" s="468">
        <v>-8</v>
      </c>
      <c r="I15" s="469"/>
      <c r="J15" s="468">
        <v>-6</v>
      </c>
      <c r="K15" s="469"/>
      <c r="L15" s="468">
        <v>-8</v>
      </c>
      <c r="M15" s="469"/>
      <c r="N15" s="468"/>
      <c r="O15" s="469"/>
      <c r="P15" s="143">
        <f t="shared" si="0"/>
        <v>1</v>
      </c>
      <c r="Q15" s="144">
        <f t="shared" si="1"/>
        <v>3</v>
      </c>
      <c r="R15" s="145"/>
      <c r="S15" s="146"/>
      <c r="U15" s="125">
        <f t="shared" si="2"/>
        <v>33</v>
      </c>
      <c r="V15" s="126">
        <f t="shared" si="2"/>
        <v>37</v>
      </c>
      <c r="W15" s="127">
        <f t="shared" si="3"/>
        <v>-4</v>
      </c>
      <c r="Y15" s="147">
        <f t="shared" si="10"/>
        <v>11</v>
      </c>
      <c r="Z15" s="148">
        <f t="shared" si="4"/>
        <v>4</v>
      </c>
      <c r="AA15" s="147">
        <f t="shared" si="10"/>
        <v>8</v>
      </c>
      <c r="AB15" s="148">
        <f t="shared" si="5"/>
        <v>11</v>
      </c>
      <c r="AC15" s="147">
        <f t="shared" si="10"/>
        <v>6</v>
      </c>
      <c r="AD15" s="148">
        <f t="shared" si="6"/>
        <v>11</v>
      </c>
      <c r="AE15" s="147">
        <f t="shared" si="10"/>
        <v>8</v>
      </c>
      <c r="AF15" s="148">
        <f t="shared" si="7"/>
        <v>11</v>
      </c>
      <c r="AG15" s="147">
        <f t="shared" si="8"/>
        <v>0</v>
      </c>
      <c r="AH15" s="148">
        <f t="shared" si="9"/>
        <v>0</v>
      </c>
    </row>
    <row r="16" ht="14.25" thickBot="1" thickTop="1"/>
    <row r="17" spans="1:19" ht="16.5" thickTop="1">
      <c r="A17" s="50"/>
      <c r="B17" s="51" t="s">
        <v>145</v>
      </c>
      <c r="C17" s="52"/>
      <c r="D17" s="52"/>
      <c r="E17" s="52"/>
      <c r="F17" s="53"/>
      <c r="G17" s="52"/>
      <c r="H17" s="54" t="s">
        <v>89</v>
      </c>
      <c r="I17" s="55"/>
      <c r="J17" s="459" t="s">
        <v>144</v>
      </c>
      <c r="K17" s="460"/>
      <c r="L17" s="460"/>
      <c r="M17" s="461"/>
      <c r="N17" s="462" t="s">
        <v>92</v>
      </c>
      <c r="O17" s="463"/>
      <c r="P17" s="463"/>
      <c r="Q17" s="491" t="s">
        <v>128</v>
      </c>
      <c r="R17" s="492"/>
      <c r="S17" s="493"/>
    </row>
    <row r="18" spans="1:19" ht="16.5" thickBot="1">
      <c r="A18" s="56"/>
      <c r="B18" s="57" t="s">
        <v>91</v>
      </c>
      <c r="C18" s="58" t="s">
        <v>93</v>
      </c>
      <c r="D18" s="450"/>
      <c r="E18" s="451"/>
      <c r="F18" s="452"/>
      <c r="G18" s="453" t="s">
        <v>94</v>
      </c>
      <c r="H18" s="454"/>
      <c r="I18" s="454"/>
      <c r="J18" s="455">
        <v>41405</v>
      </c>
      <c r="K18" s="455"/>
      <c r="L18" s="455"/>
      <c r="M18" s="456"/>
      <c r="N18" s="59" t="s">
        <v>95</v>
      </c>
      <c r="O18" s="60"/>
      <c r="P18" s="60"/>
      <c r="Q18" s="441">
        <v>0.5</v>
      </c>
      <c r="R18" s="442"/>
      <c r="S18" s="443"/>
    </row>
    <row r="19" spans="1:23" ht="15.75" thickTop="1">
      <c r="A19" s="61"/>
      <c r="B19" s="62" t="s">
        <v>96</v>
      </c>
      <c r="C19" s="63" t="s">
        <v>148</v>
      </c>
      <c r="D19" s="487" t="s">
        <v>65</v>
      </c>
      <c r="E19" s="488"/>
      <c r="F19" s="487" t="s">
        <v>66</v>
      </c>
      <c r="G19" s="488"/>
      <c r="H19" s="487" t="s">
        <v>67</v>
      </c>
      <c r="I19" s="488"/>
      <c r="J19" s="487" t="s">
        <v>69</v>
      </c>
      <c r="K19" s="488"/>
      <c r="L19" s="487"/>
      <c r="M19" s="488"/>
      <c r="N19" s="64" t="s">
        <v>98</v>
      </c>
      <c r="O19" s="65" t="s">
        <v>99</v>
      </c>
      <c r="P19" s="66" t="s">
        <v>100</v>
      </c>
      <c r="Q19" s="67"/>
      <c r="R19" s="489" t="s">
        <v>101</v>
      </c>
      <c r="S19" s="490"/>
      <c r="U19" s="68" t="s">
        <v>102</v>
      </c>
      <c r="V19" s="69"/>
      <c r="W19" s="70" t="s">
        <v>103</v>
      </c>
    </row>
    <row r="20" spans="1:23" ht="12.75">
      <c r="A20" s="71" t="s">
        <v>65</v>
      </c>
      <c r="B20" s="72"/>
      <c r="C20" s="86"/>
      <c r="D20" s="74"/>
      <c r="E20" s="75"/>
      <c r="F20" s="76">
        <f>+P30</f>
      </c>
      <c r="G20" s="77">
        <f>+Q30</f>
      </c>
      <c r="H20" s="76">
        <f>P26</f>
      </c>
      <c r="I20" s="77">
        <f>Q26</f>
      </c>
      <c r="J20" s="76">
        <f>P28</f>
      </c>
      <c r="K20" s="77">
        <f>Q28</f>
      </c>
      <c r="L20" s="76"/>
      <c r="M20" s="77"/>
      <c r="N20" s="78">
        <f>IF(SUM(D20:M20)=0,"",COUNTIF(E20:E23,"3"))</f>
      </c>
      <c r="O20" s="79">
        <f>IF(SUM(E20:N20)=0,"",COUNTIF(D20:D23,"3"))</f>
      </c>
      <c r="P20" s="80">
        <f>IF(SUM(D20:M20)=0,"",SUM(E20:E23))</f>
      </c>
      <c r="Q20" s="81">
        <f>IF(SUM(D20:M20)=0,"",SUM(D20:D23))</f>
      </c>
      <c r="R20" s="478"/>
      <c r="S20" s="479"/>
      <c r="U20" s="82">
        <f>+U26+U28+U30</f>
        <v>0</v>
      </c>
      <c r="V20" s="83">
        <f>+V26+V28+V30</f>
        <v>0</v>
      </c>
      <c r="W20" s="84">
        <f>+U20-V20</f>
        <v>0</v>
      </c>
    </row>
    <row r="21" spans="1:23" ht="12.75">
      <c r="A21" s="85" t="s">
        <v>66</v>
      </c>
      <c r="B21" s="72" t="s">
        <v>19</v>
      </c>
      <c r="C21" s="86" t="s">
        <v>147</v>
      </c>
      <c r="D21" s="87">
        <f>+Q30</f>
      </c>
      <c r="E21" s="88">
        <f>+P30</f>
      </c>
      <c r="F21" s="89"/>
      <c r="G21" s="90"/>
      <c r="H21" s="87">
        <f>P29</f>
        <v>3</v>
      </c>
      <c r="I21" s="88">
        <f>Q29</f>
        <v>0</v>
      </c>
      <c r="J21" s="87">
        <f>P27</f>
        <v>3</v>
      </c>
      <c r="K21" s="88">
        <f>Q27</f>
        <v>2</v>
      </c>
      <c r="L21" s="87"/>
      <c r="M21" s="88"/>
      <c r="N21" s="78">
        <f>IF(SUM(D21:M21)=0,"",COUNTIF(G20:G23,"3"))</f>
        <v>2</v>
      </c>
      <c r="O21" s="79">
        <f>IF(SUM(E21:N21)=0,"",COUNTIF(F20:F23,"3"))</f>
        <v>0</v>
      </c>
      <c r="P21" s="80">
        <f>IF(SUM(D21:M21)=0,"",SUM(G20:G23))</f>
        <v>6</v>
      </c>
      <c r="Q21" s="81">
        <f>IF(SUM(D21:M21)=0,"",SUM(F20:F23))</f>
        <v>2</v>
      </c>
      <c r="R21" s="478"/>
      <c r="S21" s="479"/>
      <c r="U21" s="82">
        <f>+U27+U29+V30</f>
        <v>85</v>
      </c>
      <c r="V21" s="83">
        <f>+V27+V29+U30</f>
        <v>72</v>
      </c>
      <c r="W21" s="84">
        <f>+U21-V21</f>
        <v>13</v>
      </c>
    </row>
    <row r="22" spans="1:23" ht="12.75">
      <c r="A22" s="85" t="s">
        <v>67</v>
      </c>
      <c r="B22" s="72" t="s">
        <v>25</v>
      </c>
      <c r="C22" s="86" t="s">
        <v>264</v>
      </c>
      <c r="D22" s="87">
        <f>+Q26</f>
      </c>
      <c r="E22" s="88">
        <f>+P26</f>
      </c>
      <c r="F22" s="87">
        <f>Q29</f>
        <v>0</v>
      </c>
      <c r="G22" s="88">
        <f>P29</f>
        <v>3</v>
      </c>
      <c r="H22" s="89"/>
      <c r="I22" s="90"/>
      <c r="J22" s="87">
        <f>P31</f>
        <v>3</v>
      </c>
      <c r="K22" s="88">
        <f>Q31</f>
        <v>1</v>
      </c>
      <c r="L22" s="87"/>
      <c r="M22" s="88"/>
      <c r="N22" s="78">
        <f>IF(SUM(D22:M22)=0,"",COUNTIF(I20:I23,"3"))</f>
        <v>1</v>
      </c>
      <c r="O22" s="79">
        <f>IF(SUM(E22:N22)=0,"",COUNTIF(H20:H23,"3"))</f>
        <v>1</v>
      </c>
      <c r="P22" s="80">
        <f>IF(SUM(D22:M22)=0,"",SUM(I20:I23))</f>
        <v>3</v>
      </c>
      <c r="Q22" s="81">
        <f>IF(SUM(D22:M22)=0,"",SUM(H20:H23))</f>
        <v>4</v>
      </c>
      <c r="R22" s="478"/>
      <c r="S22" s="479"/>
      <c r="U22" s="82">
        <f>+V26+V29+U31</f>
        <v>67</v>
      </c>
      <c r="V22" s="83">
        <f>+U26+U29+V31</f>
        <v>75</v>
      </c>
      <c r="W22" s="84">
        <f>+U22-V22</f>
        <v>-8</v>
      </c>
    </row>
    <row r="23" spans="1:23" ht="13.5" thickBot="1">
      <c r="A23" s="91" t="s">
        <v>69</v>
      </c>
      <c r="B23" s="92" t="s">
        <v>26</v>
      </c>
      <c r="C23" s="86" t="s">
        <v>264</v>
      </c>
      <c r="D23" s="94">
        <f>Q28</f>
      </c>
      <c r="E23" s="95">
        <f>P28</f>
      </c>
      <c r="F23" s="94">
        <f>Q27</f>
        <v>2</v>
      </c>
      <c r="G23" s="95">
        <f>P27</f>
        <v>3</v>
      </c>
      <c r="H23" s="94">
        <f>Q31</f>
        <v>1</v>
      </c>
      <c r="I23" s="95">
        <f>P31</f>
        <v>3</v>
      </c>
      <c r="J23" s="96"/>
      <c r="K23" s="97"/>
      <c r="L23" s="94"/>
      <c r="M23" s="95"/>
      <c r="N23" s="98">
        <f>IF(SUM(D23:M23)=0,"",COUNTIF(K20:K23,"3"))</f>
        <v>0</v>
      </c>
      <c r="O23" s="99">
        <f>IF(SUM(E23:N23)=0,"",COUNTIF(J20:J23,"3"))</f>
        <v>2</v>
      </c>
      <c r="P23" s="100">
        <f>IF(SUM(D23:M24)=0,"",SUM(K20:K23))</f>
        <v>3</v>
      </c>
      <c r="Q23" s="101">
        <f>IF(SUM(D23:M23)=0,"",SUM(J20:J23))</f>
        <v>6</v>
      </c>
      <c r="R23" s="480"/>
      <c r="S23" s="481"/>
      <c r="U23" s="82">
        <f>+V27+V28+V31</f>
        <v>85</v>
      </c>
      <c r="V23" s="83">
        <f>+U27+U28+U31</f>
        <v>90</v>
      </c>
      <c r="W23" s="84">
        <f>+U23-V23</f>
        <v>-5</v>
      </c>
    </row>
    <row r="24" spans="1:24" ht="15.75" thickTop="1">
      <c r="A24" s="102"/>
      <c r="B24" s="103" t="s">
        <v>104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5"/>
      <c r="S24" s="106"/>
      <c r="U24" s="107"/>
      <c r="V24" s="108" t="s">
        <v>105</v>
      </c>
      <c r="W24" s="109">
        <f>SUM(W20:W23)</f>
        <v>0</v>
      </c>
      <c r="X24" s="108" t="str">
        <f>IF(W24=0,"OK","Virhe")</f>
        <v>OK</v>
      </c>
    </row>
    <row r="25" spans="1:23" ht="15.75" thickBot="1">
      <c r="A25" s="110"/>
      <c r="B25" s="111" t="s">
        <v>106</v>
      </c>
      <c r="C25" s="112"/>
      <c r="D25" s="112"/>
      <c r="E25" s="113"/>
      <c r="F25" s="482" t="s">
        <v>107</v>
      </c>
      <c r="G25" s="483"/>
      <c r="H25" s="484" t="s">
        <v>108</v>
      </c>
      <c r="I25" s="483"/>
      <c r="J25" s="484" t="s">
        <v>109</v>
      </c>
      <c r="K25" s="483"/>
      <c r="L25" s="484" t="s">
        <v>110</v>
      </c>
      <c r="M25" s="483"/>
      <c r="N25" s="484" t="s">
        <v>111</v>
      </c>
      <c r="O25" s="483"/>
      <c r="P25" s="485" t="s">
        <v>112</v>
      </c>
      <c r="Q25" s="486"/>
      <c r="S25" s="114"/>
      <c r="U25" s="115" t="s">
        <v>102</v>
      </c>
      <c r="V25" s="116"/>
      <c r="W25" s="70" t="s">
        <v>103</v>
      </c>
    </row>
    <row r="26" spans="1:34" ht="15.75">
      <c r="A26" s="117" t="s">
        <v>113</v>
      </c>
      <c r="B26" s="118">
        <f>IF(B20&gt;"",B20,"")</f>
      </c>
      <c r="C26" s="119" t="str">
        <f>IF(B22&gt;"",B22,"")</f>
        <v>Malik Abudu</v>
      </c>
      <c r="D26" s="104"/>
      <c r="E26" s="120"/>
      <c r="F26" s="476"/>
      <c r="G26" s="477"/>
      <c r="H26" s="473"/>
      <c r="I26" s="474"/>
      <c r="J26" s="473"/>
      <c r="K26" s="474"/>
      <c r="L26" s="473"/>
      <c r="M26" s="474"/>
      <c r="N26" s="475"/>
      <c r="O26" s="474"/>
      <c r="P26" s="121">
        <f aca="true" t="shared" si="11" ref="P26:P31">IF(COUNT(F26:N26)=0,"",COUNTIF(F26:N26,"&gt;=0"))</f>
      </c>
      <c r="Q26" s="122">
        <f aca="true" t="shared" si="12" ref="Q26:Q31">IF(COUNT(F26:N26)=0,"",(IF(LEFT(F26,1)="-",1,0)+IF(LEFT(H26,1)="-",1,0)+IF(LEFT(J26,1)="-",1,0)+IF(LEFT(L26,1)="-",1,0)+IF(LEFT(N26,1)="-",1,0)))</f>
      </c>
      <c r="R26" s="123"/>
      <c r="S26" s="124"/>
      <c r="U26" s="125">
        <f aca="true" t="shared" si="13" ref="U26:V31">+Y26+AA26+AC26+AE26+AG26</f>
        <v>0</v>
      </c>
      <c r="V26" s="126">
        <f t="shared" si="13"/>
        <v>0</v>
      </c>
      <c r="W26" s="127">
        <f aca="true" t="shared" si="14" ref="W26:W31">+U26-V26</f>
        <v>0</v>
      </c>
      <c r="Y26" s="128">
        <f>IF(F26="",0,IF(LEFT(F26,1)="-",ABS(F26),(IF(F26&gt;9,F26+2,11))))</f>
        <v>0</v>
      </c>
      <c r="Z26" s="129">
        <f aca="true" t="shared" si="15" ref="Z26:Z31">IF(F26="",0,IF(LEFT(F26,1)="-",(IF(ABS(F26)&gt;9,(ABS(F26)+2),11)),F26))</f>
        <v>0</v>
      </c>
      <c r="AA26" s="128">
        <f>IF(H26="",0,IF(LEFT(H26,1)="-",ABS(H26),(IF(H26&gt;9,H26+2,11))))</f>
        <v>0</v>
      </c>
      <c r="AB26" s="129">
        <f aca="true" t="shared" si="16" ref="AB26:AB31">IF(H26="",0,IF(LEFT(H26,1)="-",(IF(ABS(H26)&gt;9,(ABS(H26)+2),11)),H26))</f>
        <v>0</v>
      </c>
      <c r="AC26" s="128">
        <f>IF(J26="",0,IF(LEFT(J26,1)="-",ABS(J26),(IF(J26&gt;9,J26+2,11))))</f>
        <v>0</v>
      </c>
      <c r="AD26" s="129">
        <f aca="true" t="shared" si="17" ref="AD26:AD31">IF(J26="",0,IF(LEFT(J26,1)="-",(IF(ABS(J26)&gt;9,(ABS(J26)+2),11)),J26))</f>
        <v>0</v>
      </c>
      <c r="AE26" s="128">
        <f>IF(L26="",0,IF(LEFT(L26,1)="-",ABS(L26),(IF(L26&gt;9,L26+2,11))))</f>
        <v>0</v>
      </c>
      <c r="AF26" s="129">
        <f aca="true" t="shared" si="18" ref="AF26:AF31">IF(L26="",0,IF(LEFT(L26,1)="-",(IF(ABS(L26)&gt;9,(ABS(L26)+2),11)),L26))</f>
        <v>0</v>
      </c>
      <c r="AG26" s="128">
        <f aca="true" t="shared" si="19" ref="AG26:AG31">IF(N26="",0,IF(LEFT(N26,1)="-",ABS(N26),(IF(N26&gt;9,N26+2,11))))</f>
        <v>0</v>
      </c>
      <c r="AH26" s="129">
        <f aca="true" t="shared" si="20" ref="AH26:AH31">IF(N26="",0,IF(LEFT(N26,1)="-",(IF(ABS(N26)&gt;9,(ABS(N26)+2),11)),N26))</f>
        <v>0</v>
      </c>
    </row>
    <row r="27" spans="1:34" ht="15.75">
      <c r="A27" s="117" t="s">
        <v>114</v>
      </c>
      <c r="B27" s="118" t="str">
        <f>IF(B21&gt;"",B21,"")</f>
        <v>Vilho Ruokolainen</v>
      </c>
      <c r="C27" s="130" t="str">
        <f>IF(B23&gt;"",B23,"")</f>
        <v>Seppo Miranda-Laiho</v>
      </c>
      <c r="D27" s="131"/>
      <c r="E27" s="120"/>
      <c r="F27" s="466">
        <v>9</v>
      </c>
      <c r="G27" s="467"/>
      <c r="H27" s="466">
        <v>-11</v>
      </c>
      <c r="I27" s="467"/>
      <c r="J27" s="466">
        <v>-6</v>
      </c>
      <c r="K27" s="467"/>
      <c r="L27" s="466">
        <v>7</v>
      </c>
      <c r="M27" s="467"/>
      <c r="N27" s="466">
        <v>5</v>
      </c>
      <c r="O27" s="467"/>
      <c r="P27" s="121">
        <f t="shared" si="11"/>
        <v>3</v>
      </c>
      <c r="Q27" s="122">
        <f t="shared" si="12"/>
        <v>2</v>
      </c>
      <c r="R27" s="132"/>
      <c r="S27" s="133"/>
      <c r="U27" s="125">
        <f t="shared" si="13"/>
        <v>50</v>
      </c>
      <c r="V27" s="126">
        <f t="shared" si="13"/>
        <v>45</v>
      </c>
      <c r="W27" s="127">
        <f t="shared" si="14"/>
        <v>5</v>
      </c>
      <c r="Y27" s="134">
        <f>IF(F27="",0,IF(LEFT(F27,1)="-",ABS(F27),(IF(F27&gt;9,F27+2,11))))</f>
        <v>11</v>
      </c>
      <c r="Z27" s="135">
        <f t="shared" si="15"/>
        <v>9</v>
      </c>
      <c r="AA27" s="134">
        <f>IF(H27="",0,IF(LEFT(H27,1)="-",ABS(H27),(IF(H27&gt;9,H27+2,11))))</f>
        <v>11</v>
      </c>
      <c r="AB27" s="135">
        <f t="shared" si="16"/>
        <v>13</v>
      </c>
      <c r="AC27" s="134">
        <f>IF(J27="",0,IF(LEFT(J27,1)="-",ABS(J27),(IF(J27&gt;9,J27+2,11))))</f>
        <v>6</v>
      </c>
      <c r="AD27" s="135">
        <f t="shared" si="17"/>
        <v>11</v>
      </c>
      <c r="AE27" s="134">
        <f>IF(L27="",0,IF(LEFT(L27,1)="-",ABS(L27),(IF(L27&gt;9,L27+2,11))))</f>
        <v>11</v>
      </c>
      <c r="AF27" s="135">
        <f t="shared" si="18"/>
        <v>7</v>
      </c>
      <c r="AG27" s="134">
        <f t="shared" si="19"/>
        <v>11</v>
      </c>
      <c r="AH27" s="135">
        <f t="shared" si="20"/>
        <v>5</v>
      </c>
    </row>
    <row r="28" spans="1:34" ht="16.5" thickBot="1">
      <c r="A28" s="117" t="s">
        <v>115</v>
      </c>
      <c r="B28" s="136">
        <f>IF(B20&gt;"",B20,"")</f>
      </c>
      <c r="C28" s="137" t="str">
        <f>IF(B23&gt;"",B23,"")</f>
        <v>Seppo Miranda-Laiho</v>
      </c>
      <c r="D28" s="112"/>
      <c r="E28" s="113"/>
      <c r="F28" s="471"/>
      <c r="G28" s="472"/>
      <c r="H28" s="471"/>
      <c r="I28" s="472"/>
      <c r="J28" s="471"/>
      <c r="K28" s="472"/>
      <c r="L28" s="471"/>
      <c r="M28" s="472"/>
      <c r="N28" s="471"/>
      <c r="O28" s="472"/>
      <c r="P28" s="121">
        <f t="shared" si="11"/>
      </c>
      <c r="Q28" s="122">
        <f t="shared" si="12"/>
      </c>
      <c r="R28" s="132"/>
      <c r="S28" s="133"/>
      <c r="U28" s="125">
        <f t="shared" si="13"/>
        <v>0</v>
      </c>
      <c r="V28" s="126">
        <f t="shared" si="13"/>
        <v>0</v>
      </c>
      <c r="W28" s="127">
        <f t="shared" si="14"/>
        <v>0</v>
      </c>
      <c r="Y28" s="134">
        <f aca="true" t="shared" si="21" ref="Y28:AE31">IF(F28="",0,IF(LEFT(F28,1)="-",ABS(F28),(IF(F28&gt;9,F28+2,11))))</f>
        <v>0</v>
      </c>
      <c r="Z28" s="135">
        <f t="shared" si="15"/>
        <v>0</v>
      </c>
      <c r="AA28" s="134">
        <f t="shared" si="21"/>
        <v>0</v>
      </c>
      <c r="AB28" s="135">
        <f t="shared" si="16"/>
        <v>0</v>
      </c>
      <c r="AC28" s="134">
        <f t="shared" si="21"/>
        <v>0</v>
      </c>
      <c r="AD28" s="135">
        <f t="shared" si="17"/>
        <v>0</v>
      </c>
      <c r="AE28" s="134">
        <f t="shared" si="21"/>
        <v>0</v>
      </c>
      <c r="AF28" s="135">
        <f t="shared" si="18"/>
        <v>0</v>
      </c>
      <c r="AG28" s="134">
        <f t="shared" si="19"/>
        <v>0</v>
      </c>
      <c r="AH28" s="135">
        <f t="shared" si="20"/>
        <v>0</v>
      </c>
    </row>
    <row r="29" spans="1:34" ht="15.75">
      <c r="A29" s="117" t="s">
        <v>116</v>
      </c>
      <c r="B29" s="118" t="str">
        <f>IF(B21&gt;"",B21,"")</f>
        <v>Vilho Ruokolainen</v>
      </c>
      <c r="C29" s="130" t="str">
        <f>IF(B22&gt;"",B22,"")</f>
        <v>Malik Abudu</v>
      </c>
      <c r="D29" s="104"/>
      <c r="E29" s="120"/>
      <c r="F29" s="473">
        <v>9</v>
      </c>
      <c r="G29" s="474"/>
      <c r="H29" s="473">
        <v>11</v>
      </c>
      <c r="I29" s="474"/>
      <c r="J29" s="473">
        <v>7</v>
      </c>
      <c r="K29" s="474"/>
      <c r="L29" s="473"/>
      <c r="M29" s="474"/>
      <c r="N29" s="473"/>
      <c r="O29" s="474"/>
      <c r="P29" s="121">
        <f t="shared" si="11"/>
        <v>3</v>
      </c>
      <c r="Q29" s="122">
        <f t="shared" si="12"/>
        <v>0</v>
      </c>
      <c r="R29" s="132"/>
      <c r="S29" s="133"/>
      <c r="U29" s="125">
        <f t="shared" si="13"/>
        <v>35</v>
      </c>
      <c r="V29" s="126">
        <f t="shared" si="13"/>
        <v>27</v>
      </c>
      <c r="W29" s="127">
        <f t="shared" si="14"/>
        <v>8</v>
      </c>
      <c r="Y29" s="134">
        <f t="shared" si="21"/>
        <v>11</v>
      </c>
      <c r="Z29" s="135">
        <f t="shared" si="15"/>
        <v>9</v>
      </c>
      <c r="AA29" s="134">
        <f t="shared" si="21"/>
        <v>13</v>
      </c>
      <c r="AB29" s="135">
        <f t="shared" si="16"/>
        <v>11</v>
      </c>
      <c r="AC29" s="134">
        <f t="shared" si="21"/>
        <v>11</v>
      </c>
      <c r="AD29" s="135">
        <f t="shared" si="17"/>
        <v>7</v>
      </c>
      <c r="AE29" s="134">
        <f t="shared" si="21"/>
        <v>0</v>
      </c>
      <c r="AF29" s="135">
        <f t="shared" si="18"/>
        <v>0</v>
      </c>
      <c r="AG29" s="134">
        <f t="shared" si="19"/>
        <v>0</v>
      </c>
      <c r="AH29" s="135">
        <f t="shared" si="20"/>
        <v>0</v>
      </c>
    </row>
    <row r="30" spans="1:34" ht="15.75">
      <c r="A30" s="117" t="s">
        <v>117</v>
      </c>
      <c r="B30" s="118">
        <f>IF(B20&gt;"",B20,"")</f>
      </c>
      <c r="C30" s="130" t="str">
        <f>IF(B21&gt;"",B21,"")</f>
        <v>Vilho Ruokolainen</v>
      </c>
      <c r="D30" s="131"/>
      <c r="E30" s="120"/>
      <c r="F30" s="466"/>
      <c r="G30" s="467"/>
      <c r="H30" s="466"/>
      <c r="I30" s="467"/>
      <c r="J30" s="470"/>
      <c r="K30" s="467"/>
      <c r="L30" s="466"/>
      <c r="M30" s="467"/>
      <c r="N30" s="466"/>
      <c r="O30" s="467"/>
      <c r="P30" s="121">
        <f t="shared" si="11"/>
      </c>
      <c r="Q30" s="122">
        <f t="shared" si="12"/>
      </c>
      <c r="R30" s="132"/>
      <c r="S30" s="133"/>
      <c r="U30" s="125">
        <f t="shared" si="13"/>
        <v>0</v>
      </c>
      <c r="V30" s="126">
        <f t="shared" si="13"/>
        <v>0</v>
      </c>
      <c r="W30" s="127">
        <f t="shared" si="14"/>
        <v>0</v>
      </c>
      <c r="Y30" s="134">
        <f t="shared" si="21"/>
        <v>0</v>
      </c>
      <c r="Z30" s="135">
        <f t="shared" si="15"/>
        <v>0</v>
      </c>
      <c r="AA30" s="134">
        <f t="shared" si="21"/>
        <v>0</v>
      </c>
      <c r="AB30" s="135">
        <f t="shared" si="16"/>
        <v>0</v>
      </c>
      <c r="AC30" s="134">
        <f t="shared" si="21"/>
        <v>0</v>
      </c>
      <c r="AD30" s="135">
        <f t="shared" si="17"/>
        <v>0</v>
      </c>
      <c r="AE30" s="134">
        <f t="shared" si="21"/>
        <v>0</v>
      </c>
      <c r="AF30" s="135">
        <f t="shared" si="18"/>
        <v>0</v>
      </c>
      <c r="AG30" s="134">
        <f t="shared" si="19"/>
        <v>0</v>
      </c>
      <c r="AH30" s="135">
        <f t="shared" si="20"/>
        <v>0</v>
      </c>
    </row>
    <row r="31" spans="1:34" ht="16.5" thickBot="1">
      <c r="A31" s="138" t="s">
        <v>118</v>
      </c>
      <c r="B31" s="139" t="str">
        <f>IF(B22&gt;"",B22,"")</f>
        <v>Malik Abudu</v>
      </c>
      <c r="C31" s="140" t="str">
        <f>IF(B23&gt;"",B23,"")</f>
        <v>Seppo Miranda-Laiho</v>
      </c>
      <c r="D31" s="141"/>
      <c r="E31" s="142"/>
      <c r="F31" s="468">
        <v>12</v>
      </c>
      <c r="G31" s="469"/>
      <c r="H31" s="468">
        <v>10</v>
      </c>
      <c r="I31" s="469"/>
      <c r="J31" s="468">
        <v>-3</v>
      </c>
      <c r="K31" s="469"/>
      <c r="L31" s="468">
        <v>7</v>
      </c>
      <c r="M31" s="469"/>
      <c r="N31" s="468"/>
      <c r="O31" s="469"/>
      <c r="P31" s="143">
        <f t="shared" si="11"/>
        <v>3</v>
      </c>
      <c r="Q31" s="144">
        <f t="shared" si="12"/>
        <v>1</v>
      </c>
      <c r="R31" s="145"/>
      <c r="S31" s="146"/>
      <c r="U31" s="125">
        <f t="shared" si="13"/>
        <v>40</v>
      </c>
      <c r="V31" s="126">
        <f t="shared" si="13"/>
        <v>40</v>
      </c>
      <c r="W31" s="127">
        <f t="shared" si="14"/>
        <v>0</v>
      </c>
      <c r="Y31" s="147">
        <f t="shared" si="21"/>
        <v>14</v>
      </c>
      <c r="Z31" s="148">
        <f t="shared" si="15"/>
        <v>12</v>
      </c>
      <c r="AA31" s="147">
        <f t="shared" si="21"/>
        <v>12</v>
      </c>
      <c r="AB31" s="148">
        <f t="shared" si="16"/>
        <v>10</v>
      </c>
      <c r="AC31" s="147">
        <f t="shared" si="21"/>
        <v>3</v>
      </c>
      <c r="AD31" s="148">
        <f t="shared" si="17"/>
        <v>11</v>
      </c>
      <c r="AE31" s="147">
        <f t="shared" si="21"/>
        <v>11</v>
      </c>
      <c r="AF31" s="148">
        <f t="shared" si="18"/>
        <v>7</v>
      </c>
      <c r="AG31" s="147">
        <f t="shared" si="19"/>
        <v>0</v>
      </c>
      <c r="AH31" s="148">
        <f t="shared" si="20"/>
        <v>0</v>
      </c>
    </row>
    <row r="32" ht="14.25" thickBot="1" thickTop="1"/>
    <row r="33" spans="1:19" ht="16.5" thickTop="1">
      <c r="A33" s="50"/>
      <c r="B33" s="51" t="s">
        <v>145</v>
      </c>
      <c r="C33" s="52"/>
      <c r="D33" s="52"/>
      <c r="E33" s="52"/>
      <c r="F33" s="53"/>
      <c r="G33" s="52"/>
      <c r="H33" s="54" t="s">
        <v>89</v>
      </c>
      <c r="I33" s="55"/>
      <c r="J33" s="459" t="s">
        <v>149</v>
      </c>
      <c r="K33" s="460"/>
      <c r="L33" s="460"/>
      <c r="M33" s="461"/>
      <c r="N33" s="462" t="s">
        <v>92</v>
      </c>
      <c r="O33" s="463"/>
      <c r="P33" s="463"/>
      <c r="Q33" s="491" t="s">
        <v>127</v>
      </c>
      <c r="R33" s="492"/>
      <c r="S33" s="493"/>
    </row>
    <row r="34" spans="1:19" ht="16.5" thickBot="1">
      <c r="A34" s="56"/>
      <c r="B34" s="57" t="s">
        <v>91</v>
      </c>
      <c r="C34" s="58" t="s">
        <v>93</v>
      </c>
      <c r="D34" s="450"/>
      <c r="E34" s="451"/>
      <c r="F34" s="452"/>
      <c r="G34" s="453" t="s">
        <v>94</v>
      </c>
      <c r="H34" s="454"/>
      <c r="I34" s="454"/>
      <c r="J34" s="455">
        <v>41405</v>
      </c>
      <c r="K34" s="455"/>
      <c r="L34" s="455"/>
      <c r="M34" s="456"/>
      <c r="N34" s="59" t="s">
        <v>95</v>
      </c>
      <c r="O34" s="60"/>
      <c r="P34" s="60"/>
      <c r="Q34" s="441">
        <v>0.5</v>
      </c>
      <c r="R34" s="442"/>
      <c r="S34" s="443"/>
    </row>
    <row r="35" spans="1:23" ht="15.75" thickTop="1">
      <c r="A35" s="61"/>
      <c r="B35" s="62" t="s">
        <v>96</v>
      </c>
      <c r="C35" s="63" t="s">
        <v>148</v>
      </c>
      <c r="D35" s="487" t="s">
        <v>65</v>
      </c>
      <c r="E35" s="488"/>
      <c r="F35" s="487" t="s">
        <v>66</v>
      </c>
      <c r="G35" s="488"/>
      <c r="H35" s="487" t="s">
        <v>67</v>
      </c>
      <c r="I35" s="488"/>
      <c r="J35" s="487" t="s">
        <v>69</v>
      </c>
      <c r="K35" s="488"/>
      <c r="L35" s="487"/>
      <c r="M35" s="488"/>
      <c r="N35" s="64" t="s">
        <v>98</v>
      </c>
      <c r="O35" s="65" t="s">
        <v>99</v>
      </c>
      <c r="P35" s="66" t="s">
        <v>100</v>
      </c>
      <c r="Q35" s="67"/>
      <c r="R35" s="489" t="s">
        <v>101</v>
      </c>
      <c r="S35" s="490"/>
      <c r="U35" s="68" t="s">
        <v>102</v>
      </c>
      <c r="V35" s="69"/>
      <c r="W35" s="70" t="s">
        <v>103</v>
      </c>
    </row>
    <row r="36" spans="1:23" ht="12.75">
      <c r="A36" s="71" t="s">
        <v>65</v>
      </c>
      <c r="B36" s="370" t="s">
        <v>51</v>
      </c>
      <c r="C36" s="395" t="s">
        <v>55</v>
      </c>
      <c r="D36" s="74"/>
      <c r="E36" s="75"/>
      <c r="F36" s="76">
        <f>+P46</f>
      </c>
      <c r="G36" s="77">
        <f>+Q46</f>
      </c>
      <c r="H36" s="76">
        <f>P42</f>
      </c>
      <c r="I36" s="77">
        <f>Q42</f>
      </c>
      <c r="J36" s="76">
        <f>P44</f>
      </c>
      <c r="K36" s="77">
        <f>Q44</f>
      </c>
      <c r="L36" s="76"/>
      <c r="M36" s="77"/>
      <c r="N36" s="78">
        <f>IF(SUM(D36:M36)=0,"",COUNTIF(E36:E39,"3"))</f>
      </c>
      <c r="O36" s="79">
        <f>IF(SUM(E36:N36)=0,"",COUNTIF(D36:D39,"3"))</f>
      </c>
      <c r="P36" s="80">
        <f>IF(SUM(D36:M36)=0,"",SUM(E36:E39))</f>
      </c>
      <c r="Q36" s="81">
        <f>IF(SUM(D36:M36)=0,"",SUM(D36:D39))</f>
      </c>
      <c r="R36" s="478"/>
      <c r="S36" s="479"/>
      <c r="U36" s="82">
        <f>+U42+U44+U46</f>
        <v>0</v>
      </c>
      <c r="V36" s="83">
        <f>+V42+V44+V46</f>
        <v>0</v>
      </c>
      <c r="W36" s="84">
        <f>+U36-V36</f>
        <v>0</v>
      </c>
    </row>
    <row r="37" spans="1:23" ht="12.75">
      <c r="A37" s="85" t="s">
        <v>66</v>
      </c>
      <c r="B37" s="72" t="s">
        <v>59</v>
      </c>
      <c r="C37" s="86" t="s">
        <v>150</v>
      </c>
      <c r="D37" s="87">
        <f>+Q46</f>
      </c>
      <c r="E37" s="88">
        <f>+P46</f>
      </c>
      <c r="F37" s="89"/>
      <c r="G37" s="90"/>
      <c r="H37" s="87">
        <f>P45</f>
      </c>
      <c r="I37" s="88">
        <f>Q45</f>
      </c>
      <c r="J37" s="87">
        <f>P43</f>
      </c>
      <c r="K37" s="88">
        <f>Q43</f>
      </c>
      <c r="L37" s="87"/>
      <c r="M37" s="88"/>
      <c r="N37" s="78">
        <f>IF(SUM(D37:M37)=0,"",COUNTIF(G36:G39,"3"))</f>
      </c>
      <c r="O37" s="79">
        <f>IF(SUM(E37:N37)=0,"",COUNTIF(F36:F39,"3"))</f>
      </c>
      <c r="P37" s="80">
        <f>IF(SUM(D37:M37)=0,"",SUM(G36:G39))</f>
      </c>
      <c r="Q37" s="81">
        <f>IF(SUM(D37:M37)=0,"",SUM(F36:F39))</f>
      </c>
      <c r="R37" s="478">
        <v>1</v>
      </c>
      <c r="S37" s="479"/>
      <c r="U37" s="82">
        <f>+U43+U45+V46</f>
        <v>0</v>
      </c>
      <c r="V37" s="83">
        <f>+V43+V45+U46</f>
        <v>0</v>
      </c>
      <c r="W37" s="84">
        <f>+U37-V37</f>
        <v>0</v>
      </c>
    </row>
    <row r="38" spans="1:23" ht="12.75">
      <c r="A38" s="85" t="s">
        <v>67</v>
      </c>
      <c r="B38" s="370" t="s">
        <v>53</v>
      </c>
      <c r="C38" s="395" t="s">
        <v>55</v>
      </c>
      <c r="D38" s="87">
        <f>+Q42</f>
      </c>
      <c r="E38" s="88">
        <f>+P42</f>
      </c>
      <c r="F38" s="87">
        <f>Q45</f>
      </c>
      <c r="G38" s="88">
        <f>P45</f>
      </c>
      <c r="H38" s="89"/>
      <c r="I38" s="90"/>
      <c r="J38" s="87">
        <f>P47</f>
      </c>
      <c r="K38" s="88">
        <f>Q47</f>
      </c>
      <c r="L38" s="87"/>
      <c r="M38" s="88"/>
      <c r="N38" s="78">
        <f>IF(SUM(D38:M38)=0,"",COUNTIF(I36:I39,"3"))</f>
      </c>
      <c r="O38" s="79">
        <f>IF(SUM(E38:N38)=0,"",COUNTIF(H36:H39,"3"))</f>
      </c>
      <c r="P38" s="80">
        <f>IF(SUM(D38:M38)=0,"",SUM(I36:I39))</f>
      </c>
      <c r="Q38" s="81">
        <f>IF(SUM(D38:M38)=0,"",SUM(H36:H39))</f>
      </c>
      <c r="R38" s="478"/>
      <c r="S38" s="479"/>
      <c r="U38" s="82">
        <f>+V42+V45+U47</f>
        <v>0</v>
      </c>
      <c r="V38" s="83">
        <f>+U42+U45+V47</f>
        <v>0</v>
      </c>
      <c r="W38" s="84">
        <f>+U38-V38</f>
        <v>0</v>
      </c>
    </row>
    <row r="39" spans="1:23" ht="13.5" thickBot="1">
      <c r="A39" s="91" t="s">
        <v>69</v>
      </c>
      <c r="B39" s="92"/>
      <c r="C39" s="86"/>
      <c r="D39" s="94">
        <f>Q44</f>
      </c>
      <c r="E39" s="95">
        <f>P44</f>
      </c>
      <c r="F39" s="94">
        <f>Q43</f>
      </c>
      <c r="G39" s="95">
        <f>P43</f>
      </c>
      <c r="H39" s="94">
        <f>Q47</f>
      </c>
      <c r="I39" s="95">
        <f>P47</f>
      </c>
      <c r="J39" s="96"/>
      <c r="K39" s="97"/>
      <c r="L39" s="94"/>
      <c r="M39" s="95"/>
      <c r="N39" s="98">
        <f>IF(SUM(D39:M39)=0,"",COUNTIF(K36:K39,"3"))</f>
      </c>
      <c r="O39" s="99">
        <f>IF(SUM(E39:N39)=0,"",COUNTIF(J36:J39,"3"))</f>
      </c>
      <c r="P39" s="100">
        <f>IF(SUM(D39:M40)=0,"",SUM(K36:K39))</f>
      </c>
      <c r="Q39" s="101">
        <f>IF(SUM(D39:M39)=0,"",SUM(J36:J39))</f>
      </c>
      <c r="R39" s="480"/>
      <c r="S39" s="481"/>
      <c r="U39" s="82">
        <f>+V43+V44+V47</f>
        <v>0</v>
      </c>
      <c r="V39" s="83">
        <f>+U43+U44+U47</f>
        <v>0</v>
      </c>
      <c r="W39" s="84">
        <f>+U39-V39</f>
        <v>0</v>
      </c>
    </row>
    <row r="40" spans="1:24" ht="15.75" thickTop="1">
      <c r="A40" s="102"/>
      <c r="B40" s="103" t="s">
        <v>104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5"/>
      <c r="S40" s="106"/>
      <c r="U40" s="107"/>
      <c r="V40" s="108" t="s">
        <v>105</v>
      </c>
      <c r="W40" s="109">
        <f>SUM(W36:W39)</f>
        <v>0</v>
      </c>
      <c r="X40" s="108" t="str">
        <f>IF(W40=0,"OK","Virhe")</f>
        <v>OK</v>
      </c>
    </row>
    <row r="41" spans="1:23" ht="15.75" thickBot="1">
      <c r="A41" s="110"/>
      <c r="B41" s="111" t="s">
        <v>106</v>
      </c>
      <c r="C41" s="112"/>
      <c r="D41" s="112"/>
      <c r="E41" s="113"/>
      <c r="F41" s="482" t="s">
        <v>107</v>
      </c>
      <c r="G41" s="483"/>
      <c r="H41" s="484" t="s">
        <v>108</v>
      </c>
      <c r="I41" s="483"/>
      <c r="J41" s="484" t="s">
        <v>109</v>
      </c>
      <c r="K41" s="483"/>
      <c r="L41" s="484" t="s">
        <v>110</v>
      </c>
      <c r="M41" s="483"/>
      <c r="N41" s="484" t="s">
        <v>111</v>
      </c>
      <c r="O41" s="483"/>
      <c r="P41" s="485" t="s">
        <v>112</v>
      </c>
      <c r="Q41" s="486"/>
      <c r="S41" s="114"/>
      <c r="U41" s="115" t="s">
        <v>102</v>
      </c>
      <c r="V41" s="116"/>
      <c r="W41" s="70" t="s">
        <v>103</v>
      </c>
    </row>
    <row r="42" spans="1:34" ht="15.75">
      <c r="A42" s="117" t="s">
        <v>113</v>
      </c>
      <c r="B42" s="118" t="str">
        <f>IF(B36&gt;"",B36,"")</f>
        <v>Fredrik Lindstedt</v>
      </c>
      <c r="C42" s="119" t="str">
        <f>IF(B38&gt;"",B38,"")</f>
        <v>Rickard Lindroos</v>
      </c>
      <c r="D42" s="104"/>
      <c r="E42" s="120"/>
      <c r="F42" s="476"/>
      <c r="G42" s="477"/>
      <c r="H42" s="473"/>
      <c r="I42" s="474"/>
      <c r="J42" s="473"/>
      <c r="K42" s="474"/>
      <c r="L42" s="473"/>
      <c r="M42" s="474"/>
      <c r="N42" s="475"/>
      <c r="O42" s="474"/>
      <c r="P42" s="121">
        <f aca="true" t="shared" si="22" ref="P42:P47">IF(COUNT(F42:N42)=0,"",COUNTIF(F42:N42,"&gt;=0"))</f>
      </c>
      <c r="Q42" s="122">
        <f aca="true" t="shared" si="23" ref="Q42:Q47">IF(COUNT(F42:N42)=0,"",(IF(LEFT(F42,1)="-",1,0)+IF(LEFT(H42,1)="-",1,0)+IF(LEFT(J42,1)="-",1,0)+IF(LEFT(L42,1)="-",1,0)+IF(LEFT(N42,1)="-",1,0)))</f>
      </c>
      <c r="R42" s="123"/>
      <c r="S42" s="124"/>
      <c r="U42" s="125">
        <f aca="true" t="shared" si="24" ref="U42:U47">+Y42+AA42+AC42+AE42+AG42</f>
        <v>0</v>
      </c>
      <c r="V42" s="126">
        <f aca="true" t="shared" si="25" ref="V42:V47">+Z42+AB42+AD42+AF42+AH42</f>
        <v>0</v>
      </c>
      <c r="W42" s="127">
        <f aca="true" t="shared" si="26" ref="W42:W47">+U42-V42</f>
        <v>0</v>
      </c>
      <c r="Y42" s="128">
        <f aca="true" t="shared" si="27" ref="Y42:Y47">IF(F42="",0,IF(LEFT(F42,1)="-",ABS(F42),(IF(F42&gt;9,F42+2,11))))</f>
        <v>0</v>
      </c>
      <c r="Z42" s="129">
        <f aca="true" t="shared" si="28" ref="Z42:Z47">IF(F42="",0,IF(LEFT(F42,1)="-",(IF(ABS(F42)&gt;9,(ABS(F42)+2),11)),F42))</f>
        <v>0</v>
      </c>
      <c r="AA42" s="128">
        <f aca="true" t="shared" si="29" ref="AA42:AA47">IF(H42="",0,IF(LEFT(H42,1)="-",ABS(H42),(IF(H42&gt;9,H42+2,11))))</f>
        <v>0</v>
      </c>
      <c r="AB42" s="129">
        <f aca="true" t="shared" si="30" ref="AB42:AB47">IF(H42="",0,IF(LEFT(H42,1)="-",(IF(ABS(H42)&gt;9,(ABS(H42)+2),11)),H42))</f>
        <v>0</v>
      </c>
      <c r="AC42" s="128">
        <f aca="true" t="shared" si="31" ref="AC42:AC47">IF(J42="",0,IF(LEFT(J42,1)="-",ABS(J42),(IF(J42&gt;9,J42+2,11))))</f>
        <v>0</v>
      </c>
      <c r="AD42" s="129">
        <f aca="true" t="shared" si="32" ref="AD42:AD47">IF(J42="",0,IF(LEFT(J42,1)="-",(IF(ABS(J42)&gt;9,(ABS(J42)+2),11)),J42))</f>
        <v>0</v>
      </c>
      <c r="AE42" s="128">
        <f aca="true" t="shared" si="33" ref="AE42:AE47">IF(L42="",0,IF(LEFT(L42,1)="-",ABS(L42),(IF(L42&gt;9,L42+2,11))))</f>
        <v>0</v>
      </c>
      <c r="AF42" s="129">
        <f aca="true" t="shared" si="34" ref="AF42:AF47">IF(L42="",0,IF(LEFT(L42,1)="-",(IF(ABS(L42)&gt;9,(ABS(L42)+2),11)),L42))</f>
        <v>0</v>
      </c>
      <c r="AG42" s="128">
        <f aca="true" t="shared" si="35" ref="AG42:AG47">IF(N42="",0,IF(LEFT(N42,1)="-",ABS(N42),(IF(N42&gt;9,N42+2,11))))</f>
        <v>0</v>
      </c>
      <c r="AH42" s="129">
        <f aca="true" t="shared" si="36" ref="AH42:AH47">IF(N42="",0,IF(LEFT(N42,1)="-",(IF(ABS(N42)&gt;9,(ABS(N42)+2),11)),N42))</f>
        <v>0</v>
      </c>
    </row>
    <row r="43" spans="1:34" ht="15.75">
      <c r="A43" s="117" t="s">
        <v>114</v>
      </c>
      <c r="B43" s="118" t="str">
        <f>IF(B37&gt;"",B37,"")</f>
        <v>Gustav Söderholm</v>
      </c>
      <c r="C43" s="130">
        <f>IF(B39&gt;"",B39,"")</f>
      </c>
      <c r="D43" s="131"/>
      <c r="E43" s="120"/>
      <c r="F43" s="466"/>
      <c r="G43" s="467"/>
      <c r="H43" s="466"/>
      <c r="I43" s="467"/>
      <c r="J43" s="466"/>
      <c r="K43" s="467"/>
      <c r="L43" s="466"/>
      <c r="M43" s="467"/>
      <c r="N43" s="466"/>
      <c r="O43" s="467"/>
      <c r="P43" s="121">
        <f t="shared" si="22"/>
      </c>
      <c r="Q43" s="122">
        <f t="shared" si="23"/>
      </c>
      <c r="R43" s="132"/>
      <c r="S43" s="133"/>
      <c r="U43" s="125">
        <f t="shared" si="24"/>
        <v>0</v>
      </c>
      <c r="V43" s="126">
        <f t="shared" si="25"/>
        <v>0</v>
      </c>
      <c r="W43" s="127">
        <f t="shared" si="26"/>
        <v>0</v>
      </c>
      <c r="Y43" s="134">
        <f t="shared" si="27"/>
        <v>0</v>
      </c>
      <c r="Z43" s="135">
        <f t="shared" si="28"/>
        <v>0</v>
      </c>
      <c r="AA43" s="134">
        <f t="shared" si="29"/>
        <v>0</v>
      </c>
      <c r="AB43" s="135">
        <f t="shared" si="30"/>
        <v>0</v>
      </c>
      <c r="AC43" s="134">
        <f t="shared" si="31"/>
        <v>0</v>
      </c>
      <c r="AD43" s="135">
        <f t="shared" si="32"/>
        <v>0</v>
      </c>
      <c r="AE43" s="134">
        <f t="shared" si="33"/>
        <v>0</v>
      </c>
      <c r="AF43" s="135">
        <f t="shared" si="34"/>
        <v>0</v>
      </c>
      <c r="AG43" s="134">
        <f t="shared" si="35"/>
        <v>0</v>
      </c>
      <c r="AH43" s="135">
        <f t="shared" si="36"/>
        <v>0</v>
      </c>
    </row>
    <row r="44" spans="1:34" ht="16.5" thickBot="1">
      <c r="A44" s="117" t="s">
        <v>115</v>
      </c>
      <c r="B44" s="136" t="str">
        <f>IF(B36&gt;"",B36,"")</f>
        <v>Fredrik Lindstedt</v>
      </c>
      <c r="C44" s="137">
        <f>IF(B39&gt;"",B39,"")</f>
      </c>
      <c r="D44" s="112"/>
      <c r="E44" s="113"/>
      <c r="F44" s="471"/>
      <c r="G44" s="472"/>
      <c r="H44" s="471"/>
      <c r="I44" s="472"/>
      <c r="J44" s="471"/>
      <c r="K44" s="472"/>
      <c r="L44" s="471"/>
      <c r="M44" s="472"/>
      <c r="N44" s="471"/>
      <c r="O44" s="472"/>
      <c r="P44" s="121">
        <f t="shared" si="22"/>
      </c>
      <c r="Q44" s="122">
        <f t="shared" si="23"/>
      </c>
      <c r="R44" s="132"/>
      <c r="S44" s="133"/>
      <c r="U44" s="125">
        <f t="shared" si="24"/>
        <v>0</v>
      </c>
      <c r="V44" s="126">
        <f t="shared" si="25"/>
        <v>0</v>
      </c>
      <c r="W44" s="127">
        <f t="shared" si="26"/>
        <v>0</v>
      </c>
      <c r="Y44" s="134">
        <f t="shared" si="27"/>
        <v>0</v>
      </c>
      <c r="Z44" s="135">
        <f t="shared" si="28"/>
        <v>0</v>
      </c>
      <c r="AA44" s="134">
        <f t="shared" si="29"/>
        <v>0</v>
      </c>
      <c r="AB44" s="135">
        <f t="shared" si="30"/>
        <v>0</v>
      </c>
      <c r="AC44" s="134">
        <f t="shared" si="31"/>
        <v>0</v>
      </c>
      <c r="AD44" s="135">
        <f t="shared" si="32"/>
        <v>0</v>
      </c>
      <c r="AE44" s="134">
        <f t="shared" si="33"/>
        <v>0</v>
      </c>
      <c r="AF44" s="135">
        <f t="shared" si="34"/>
        <v>0</v>
      </c>
      <c r="AG44" s="134">
        <f t="shared" si="35"/>
        <v>0</v>
      </c>
      <c r="AH44" s="135">
        <f t="shared" si="36"/>
        <v>0</v>
      </c>
    </row>
    <row r="45" spans="1:34" ht="15.75">
      <c r="A45" s="117" t="s">
        <v>116</v>
      </c>
      <c r="B45" s="118" t="str">
        <f>IF(B37&gt;"",B37,"")</f>
        <v>Gustav Söderholm</v>
      </c>
      <c r="C45" s="130" t="str">
        <f>IF(B38&gt;"",B38,"")</f>
        <v>Rickard Lindroos</v>
      </c>
      <c r="D45" s="104"/>
      <c r="E45" s="120"/>
      <c r="F45" s="473"/>
      <c r="G45" s="474"/>
      <c r="H45" s="473"/>
      <c r="I45" s="474"/>
      <c r="J45" s="473"/>
      <c r="K45" s="474"/>
      <c r="L45" s="473"/>
      <c r="M45" s="474"/>
      <c r="N45" s="473"/>
      <c r="O45" s="474"/>
      <c r="P45" s="121">
        <f t="shared" si="22"/>
      </c>
      <c r="Q45" s="122">
        <f t="shared" si="23"/>
      </c>
      <c r="R45" s="132"/>
      <c r="S45" s="133"/>
      <c r="U45" s="125">
        <f t="shared" si="24"/>
        <v>0</v>
      </c>
      <c r="V45" s="126">
        <f t="shared" si="25"/>
        <v>0</v>
      </c>
      <c r="W45" s="127">
        <f t="shared" si="26"/>
        <v>0</v>
      </c>
      <c r="Y45" s="134">
        <f t="shared" si="27"/>
        <v>0</v>
      </c>
      <c r="Z45" s="135">
        <f t="shared" si="28"/>
        <v>0</v>
      </c>
      <c r="AA45" s="134">
        <f t="shared" si="29"/>
        <v>0</v>
      </c>
      <c r="AB45" s="135">
        <f t="shared" si="30"/>
        <v>0</v>
      </c>
      <c r="AC45" s="134">
        <f t="shared" si="31"/>
        <v>0</v>
      </c>
      <c r="AD45" s="135">
        <f t="shared" si="32"/>
        <v>0</v>
      </c>
      <c r="AE45" s="134">
        <f t="shared" si="33"/>
        <v>0</v>
      </c>
      <c r="AF45" s="135">
        <f t="shared" si="34"/>
        <v>0</v>
      </c>
      <c r="AG45" s="134">
        <f t="shared" si="35"/>
        <v>0</v>
      </c>
      <c r="AH45" s="135">
        <f t="shared" si="36"/>
        <v>0</v>
      </c>
    </row>
    <row r="46" spans="1:34" ht="15.75">
      <c r="A46" s="117" t="s">
        <v>117</v>
      </c>
      <c r="B46" s="118" t="str">
        <f>IF(B36&gt;"",B36,"")</f>
        <v>Fredrik Lindstedt</v>
      </c>
      <c r="C46" s="130" t="str">
        <f>IF(B37&gt;"",B37,"")</f>
        <v>Gustav Söderholm</v>
      </c>
      <c r="D46" s="131"/>
      <c r="E46" s="120"/>
      <c r="F46" s="466"/>
      <c r="G46" s="467"/>
      <c r="H46" s="466"/>
      <c r="I46" s="467"/>
      <c r="J46" s="470"/>
      <c r="K46" s="467"/>
      <c r="L46" s="466"/>
      <c r="M46" s="467"/>
      <c r="N46" s="466"/>
      <c r="O46" s="467"/>
      <c r="P46" s="121">
        <f t="shared" si="22"/>
      </c>
      <c r="Q46" s="122">
        <f t="shared" si="23"/>
      </c>
      <c r="R46" s="132"/>
      <c r="S46" s="133"/>
      <c r="U46" s="125">
        <f t="shared" si="24"/>
        <v>0</v>
      </c>
      <c r="V46" s="126">
        <f t="shared" si="25"/>
        <v>0</v>
      </c>
      <c r="W46" s="127">
        <f t="shared" si="26"/>
        <v>0</v>
      </c>
      <c r="Y46" s="134">
        <f t="shared" si="27"/>
        <v>0</v>
      </c>
      <c r="Z46" s="135">
        <f t="shared" si="28"/>
        <v>0</v>
      </c>
      <c r="AA46" s="134">
        <f t="shared" si="29"/>
        <v>0</v>
      </c>
      <c r="AB46" s="135">
        <f t="shared" si="30"/>
        <v>0</v>
      </c>
      <c r="AC46" s="134">
        <f t="shared" si="31"/>
        <v>0</v>
      </c>
      <c r="AD46" s="135">
        <f t="shared" si="32"/>
        <v>0</v>
      </c>
      <c r="AE46" s="134">
        <f t="shared" si="33"/>
        <v>0</v>
      </c>
      <c r="AF46" s="135">
        <f t="shared" si="34"/>
        <v>0</v>
      </c>
      <c r="AG46" s="134">
        <f t="shared" si="35"/>
        <v>0</v>
      </c>
      <c r="AH46" s="135">
        <f t="shared" si="36"/>
        <v>0</v>
      </c>
    </row>
    <row r="47" spans="1:34" ht="16.5" thickBot="1">
      <c r="A47" s="138" t="s">
        <v>118</v>
      </c>
      <c r="B47" s="139" t="str">
        <f>IF(B38&gt;"",B38,"")</f>
        <v>Rickard Lindroos</v>
      </c>
      <c r="C47" s="140">
        <f>IF(B39&gt;"",B39,"")</f>
      </c>
      <c r="D47" s="141"/>
      <c r="E47" s="142"/>
      <c r="F47" s="468"/>
      <c r="G47" s="469"/>
      <c r="H47" s="468"/>
      <c r="I47" s="469"/>
      <c r="J47" s="468"/>
      <c r="K47" s="469"/>
      <c r="L47" s="468"/>
      <c r="M47" s="469"/>
      <c r="N47" s="468"/>
      <c r="O47" s="469"/>
      <c r="P47" s="143">
        <f t="shared" si="22"/>
      </c>
      <c r="Q47" s="144">
        <f t="shared" si="23"/>
      </c>
      <c r="R47" s="145"/>
      <c r="S47" s="146"/>
      <c r="U47" s="125">
        <f t="shared" si="24"/>
        <v>0</v>
      </c>
      <c r="V47" s="126">
        <f t="shared" si="25"/>
        <v>0</v>
      </c>
      <c r="W47" s="127">
        <f t="shared" si="26"/>
        <v>0</v>
      </c>
      <c r="Y47" s="147">
        <f t="shared" si="27"/>
        <v>0</v>
      </c>
      <c r="Z47" s="148">
        <f t="shared" si="28"/>
        <v>0</v>
      </c>
      <c r="AA47" s="147">
        <f t="shared" si="29"/>
        <v>0</v>
      </c>
      <c r="AB47" s="148">
        <f t="shared" si="30"/>
        <v>0</v>
      </c>
      <c r="AC47" s="147">
        <f t="shared" si="31"/>
        <v>0</v>
      </c>
      <c r="AD47" s="148">
        <f t="shared" si="32"/>
        <v>0</v>
      </c>
      <c r="AE47" s="147">
        <f t="shared" si="33"/>
        <v>0</v>
      </c>
      <c r="AF47" s="148">
        <f t="shared" si="34"/>
        <v>0</v>
      </c>
      <c r="AG47" s="147">
        <f t="shared" si="35"/>
        <v>0</v>
      </c>
      <c r="AH47" s="148">
        <f t="shared" si="36"/>
        <v>0</v>
      </c>
    </row>
    <row r="48" ht="14.25" thickBot="1" thickTop="1"/>
    <row r="49" spans="1:19" ht="16.5" thickTop="1">
      <c r="A49" s="50"/>
      <c r="B49" s="51" t="s">
        <v>145</v>
      </c>
      <c r="C49" s="52"/>
      <c r="D49" s="52"/>
      <c r="E49" s="52"/>
      <c r="F49" s="53"/>
      <c r="G49" s="52"/>
      <c r="H49" s="54" t="s">
        <v>89</v>
      </c>
      <c r="I49" s="55"/>
      <c r="J49" s="459" t="s">
        <v>149</v>
      </c>
      <c r="K49" s="460"/>
      <c r="L49" s="460"/>
      <c r="M49" s="461"/>
      <c r="N49" s="462" t="s">
        <v>92</v>
      </c>
      <c r="O49" s="463"/>
      <c r="P49" s="463"/>
      <c r="Q49" s="491" t="s">
        <v>128</v>
      </c>
      <c r="R49" s="492"/>
      <c r="S49" s="493"/>
    </row>
    <row r="50" spans="1:19" ht="16.5" thickBot="1">
      <c r="A50" s="56"/>
      <c r="B50" s="57" t="s">
        <v>91</v>
      </c>
      <c r="C50" s="58" t="s">
        <v>93</v>
      </c>
      <c r="D50" s="450"/>
      <c r="E50" s="451"/>
      <c r="F50" s="452"/>
      <c r="G50" s="453" t="s">
        <v>94</v>
      </c>
      <c r="H50" s="454"/>
      <c r="I50" s="454"/>
      <c r="J50" s="455">
        <v>41405</v>
      </c>
      <c r="K50" s="455"/>
      <c r="L50" s="455"/>
      <c r="M50" s="456"/>
      <c r="N50" s="59" t="s">
        <v>95</v>
      </c>
      <c r="O50" s="60"/>
      <c r="P50" s="60"/>
      <c r="Q50" s="441">
        <v>0.5</v>
      </c>
      <c r="R50" s="442"/>
      <c r="S50" s="443"/>
    </row>
    <row r="51" spans="1:23" ht="15.75" thickTop="1">
      <c r="A51" s="61"/>
      <c r="B51" s="62" t="s">
        <v>96</v>
      </c>
      <c r="C51" s="63" t="s">
        <v>148</v>
      </c>
      <c r="D51" s="487" t="s">
        <v>65</v>
      </c>
      <c r="E51" s="488"/>
      <c r="F51" s="487" t="s">
        <v>66</v>
      </c>
      <c r="G51" s="488"/>
      <c r="H51" s="487" t="s">
        <v>67</v>
      </c>
      <c r="I51" s="488"/>
      <c r="J51" s="487" t="s">
        <v>69</v>
      </c>
      <c r="K51" s="488"/>
      <c r="L51" s="487"/>
      <c r="M51" s="488"/>
      <c r="N51" s="64" t="s">
        <v>98</v>
      </c>
      <c r="O51" s="65" t="s">
        <v>99</v>
      </c>
      <c r="P51" s="66" t="s">
        <v>100</v>
      </c>
      <c r="Q51" s="67"/>
      <c r="R51" s="489" t="s">
        <v>101</v>
      </c>
      <c r="S51" s="490"/>
      <c r="U51" s="68" t="s">
        <v>102</v>
      </c>
      <c r="V51" s="69"/>
      <c r="W51" s="70" t="s">
        <v>103</v>
      </c>
    </row>
    <row r="52" spans="1:23" ht="12.75">
      <c r="A52" s="71" t="s">
        <v>65</v>
      </c>
      <c r="B52" s="370" t="s">
        <v>52</v>
      </c>
      <c r="C52" s="395" t="s">
        <v>55</v>
      </c>
      <c r="D52" s="74"/>
      <c r="E52" s="75"/>
      <c r="F52" s="76">
        <f>+P62</f>
      </c>
      <c r="G52" s="77">
        <f>+Q62</f>
      </c>
      <c r="H52" s="76">
        <f>P58</f>
      </c>
      <c r="I52" s="77">
        <f>Q58</f>
      </c>
      <c r="J52" s="76">
        <f>P60</f>
      </c>
      <c r="K52" s="77">
        <f>Q60</f>
      </c>
      <c r="L52" s="76"/>
      <c r="M52" s="77"/>
      <c r="N52" s="78">
        <f>IF(SUM(D52:M52)=0,"",COUNTIF(E52:E55,"3"))</f>
      </c>
      <c r="O52" s="79">
        <f>IF(SUM(E52:N52)=0,"",COUNTIF(D52:D55,"3"))</f>
      </c>
      <c r="P52" s="80">
        <f>IF(SUM(D52:M52)=0,"",SUM(E52:E55))</f>
      </c>
      <c r="Q52" s="81">
        <f>IF(SUM(D52:M52)=0,"",SUM(D52:D55))</f>
      </c>
      <c r="R52" s="478"/>
      <c r="S52" s="479"/>
      <c r="U52" s="82">
        <f>+U58+U60+U62</f>
        <v>0</v>
      </c>
      <c r="V52" s="83">
        <f>+V58+V60+V62</f>
        <v>0</v>
      </c>
      <c r="W52" s="84">
        <f>+U52-V52</f>
        <v>0</v>
      </c>
    </row>
    <row r="53" spans="1:23" ht="12.75">
      <c r="A53" s="85" t="s">
        <v>66</v>
      </c>
      <c r="B53" s="72" t="s">
        <v>143</v>
      </c>
      <c r="C53" s="86" t="s">
        <v>150</v>
      </c>
      <c r="D53" s="87">
        <f>+Q62</f>
      </c>
      <c r="E53" s="88">
        <f>+P62</f>
      </c>
      <c r="F53" s="89"/>
      <c r="G53" s="90"/>
      <c r="H53" s="87">
        <f>P61</f>
      </c>
      <c r="I53" s="88">
        <f>Q61</f>
      </c>
      <c r="J53" s="87">
        <f>P59</f>
      </c>
      <c r="K53" s="88">
        <f>Q59</f>
      </c>
      <c r="L53" s="87"/>
      <c r="M53" s="88"/>
      <c r="N53" s="78">
        <f>IF(SUM(D53:M53)=0,"",COUNTIF(G52:G55,"3"))</f>
      </c>
      <c r="O53" s="79">
        <f>IF(SUM(E53:N53)=0,"",COUNTIF(F52:F55,"3"))</f>
      </c>
      <c r="P53" s="80">
        <f>IF(SUM(D53:M53)=0,"",SUM(G52:G55))</f>
      </c>
      <c r="Q53" s="81">
        <f>IF(SUM(D53:M53)=0,"",SUM(F52:F55))</f>
      </c>
      <c r="R53" s="478"/>
      <c r="S53" s="479"/>
      <c r="U53" s="82">
        <f>+U59+U61+V62</f>
        <v>0</v>
      </c>
      <c r="V53" s="83">
        <f>+V59+V61+U62</f>
        <v>0</v>
      </c>
      <c r="W53" s="84">
        <f>+U53-V53</f>
        <v>0</v>
      </c>
    </row>
    <row r="54" spans="1:23" ht="12.75">
      <c r="A54" s="85" t="s">
        <v>67</v>
      </c>
      <c r="B54" s="370" t="s">
        <v>58</v>
      </c>
      <c r="C54" s="395" t="s">
        <v>55</v>
      </c>
      <c r="D54" s="87">
        <f>+Q58</f>
      </c>
      <c r="E54" s="88">
        <f>+P58</f>
      </c>
      <c r="F54" s="87">
        <f>Q61</f>
      </c>
      <c r="G54" s="88">
        <f>P61</f>
      </c>
      <c r="H54" s="89"/>
      <c r="I54" s="90"/>
      <c r="J54" s="87">
        <f>P63</f>
      </c>
      <c r="K54" s="88">
        <f>Q63</f>
      </c>
      <c r="L54" s="87"/>
      <c r="M54" s="88"/>
      <c r="N54" s="78">
        <f>IF(SUM(D54:M54)=0,"",COUNTIF(I52:I55,"3"))</f>
      </c>
      <c r="O54" s="79">
        <f>IF(SUM(E54:N54)=0,"",COUNTIF(H52:H55,"3"))</f>
      </c>
      <c r="P54" s="80">
        <f>IF(SUM(D54:M54)=0,"",SUM(I52:I55))</f>
      </c>
      <c r="Q54" s="81">
        <f>IF(SUM(D54:M54)=0,"",SUM(H52:H55))</f>
      </c>
      <c r="R54" s="478"/>
      <c r="S54" s="479"/>
      <c r="U54" s="82">
        <f>+V58+V61+U63</f>
        <v>0</v>
      </c>
      <c r="V54" s="83">
        <f>+U58+U61+V63</f>
        <v>0</v>
      </c>
      <c r="W54" s="84">
        <f>+U54-V54</f>
        <v>0</v>
      </c>
    </row>
    <row r="55" spans="1:23" ht="13.5" thickBot="1">
      <c r="A55" s="91" t="s">
        <v>69</v>
      </c>
      <c r="B55" s="372" t="s">
        <v>54</v>
      </c>
      <c r="C55" s="395" t="s">
        <v>55</v>
      </c>
      <c r="D55" s="94">
        <f>Q60</f>
      </c>
      <c r="E55" s="95">
        <f>P60</f>
      </c>
      <c r="F55" s="94">
        <f>Q59</f>
      </c>
      <c r="G55" s="95">
        <f>P59</f>
      </c>
      <c r="H55" s="94">
        <f>Q63</f>
      </c>
      <c r="I55" s="95">
        <f>P63</f>
      </c>
      <c r="J55" s="96"/>
      <c r="K55" s="97"/>
      <c r="L55" s="94"/>
      <c r="M55" s="95"/>
      <c r="N55" s="98">
        <f>IF(SUM(D55:M55)=0,"",COUNTIF(K52:K55,"3"))</f>
      </c>
      <c r="O55" s="99">
        <f>IF(SUM(E55:N55)=0,"",COUNTIF(J52:J55,"3"))</f>
      </c>
      <c r="P55" s="100">
        <f>IF(SUM(D55:M56)=0,"",SUM(K52:K55))</f>
      </c>
      <c r="Q55" s="101">
        <f>IF(SUM(D55:M55)=0,"",SUM(J52:J55))</f>
      </c>
      <c r="R55" s="480"/>
      <c r="S55" s="481"/>
      <c r="U55" s="82">
        <f>+V59+V60+V63</f>
        <v>0</v>
      </c>
      <c r="V55" s="83">
        <f>+U59+U60+U63</f>
        <v>0</v>
      </c>
      <c r="W55" s="84">
        <f>+U55-V55</f>
        <v>0</v>
      </c>
    </row>
    <row r="56" spans="1:24" ht="15.75" thickTop="1">
      <c r="A56" s="102"/>
      <c r="B56" s="103" t="s">
        <v>104</v>
      </c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5"/>
      <c r="S56" s="106"/>
      <c r="U56" s="107"/>
      <c r="V56" s="108" t="s">
        <v>105</v>
      </c>
      <c r="W56" s="109">
        <f>SUM(W52:W55)</f>
        <v>0</v>
      </c>
      <c r="X56" s="108" t="str">
        <f>IF(W56=0,"OK","Virhe")</f>
        <v>OK</v>
      </c>
    </row>
    <row r="57" spans="1:23" ht="15.75" thickBot="1">
      <c r="A57" s="110"/>
      <c r="B57" s="111" t="s">
        <v>106</v>
      </c>
      <c r="C57" s="112"/>
      <c r="D57" s="112"/>
      <c r="E57" s="113"/>
      <c r="F57" s="482" t="s">
        <v>107</v>
      </c>
      <c r="G57" s="483"/>
      <c r="H57" s="484" t="s">
        <v>108</v>
      </c>
      <c r="I57" s="483"/>
      <c r="J57" s="484" t="s">
        <v>109</v>
      </c>
      <c r="K57" s="483"/>
      <c r="L57" s="484" t="s">
        <v>110</v>
      </c>
      <c r="M57" s="483"/>
      <c r="N57" s="484" t="s">
        <v>111</v>
      </c>
      <c r="O57" s="483"/>
      <c r="P57" s="485" t="s">
        <v>112</v>
      </c>
      <c r="Q57" s="486"/>
      <c r="S57" s="114"/>
      <c r="U57" s="115" t="s">
        <v>102</v>
      </c>
      <c r="V57" s="116"/>
      <c r="W57" s="70" t="s">
        <v>103</v>
      </c>
    </row>
    <row r="58" spans="1:34" ht="15.75">
      <c r="A58" s="117" t="s">
        <v>113</v>
      </c>
      <c r="B58" s="118" t="str">
        <f>IF(B52&gt;"",B52,"")</f>
        <v>Dennis Dahlqvist</v>
      </c>
      <c r="C58" s="119" t="str">
        <f>IF(B54&gt;"",B54,"")</f>
        <v>Emil Nyström</v>
      </c>
      <c r="D58" s="104"/>
      <c r="E58" s="120"/>
      <c r="F58" s="476"/>
      <c r="G58" s="477"/>
      <c r="H58" s="473"/>
      <c r="I58" s="474"/>
      <c r="J58" s="473"/>
      <c r="K58" s="474"/>
      <c r="L58" s="473"/>
      <c r="M58" s="474"/>
      <c r="N58" s="475"/>
      <c r="O58" s="474"/>
      <c r="P58" s="121">
        <f aca="true" t="shared" si="37" ref="P58:P63">IF(COUNT(F58:N58)=0,"",COUNTIF(F58:N58,"&gt;=0"))</f>
      </c>
      <c r="Q58" s="122">
        <f aca="true" t="shared" si="38" ref="Q58:Q63">IF(COUNT(F58:N58)=0,"",(IF(LEFT(F58,1)="-",1,0)+IF(LEFT(H58,1)="-",1,0)+IF(LEFT(J58,1)="-",1,0)+IF(LEFT(L58,1)="-",1,0)+IF(LEFT(N58,1)="-",1,0)))</f>
      </c>
      <c r="R58" s="123"/>
      <c r="S58" s="124"/>
      <c r="U58" s="125">
        <f aca="true" t="shared" si="39" ref="U58:U63">+Y58+AA58+AC58+AE58+AG58</f>
        <v>0</v>
      </c>
      <c r="V58" s="126">
        <f aca="true" t="shared" si="40" ref="V58:V63">+Z58+AB58+AD58+AF58+AH58</f>
        <v>0</v>
      </c>
      <c r="W58" s="127">
        <f aca="true" t="shared" si="41" ref="W58:W63">+U58-V58</f>
        <v>0</v>
      </c>
      <c r="Y58" s="128">
        <f aca="true" t="shared" si="42" ref="Y58:Y63">IF(F58="",0,IF(LEFT(F58,1)="-",ABS(F58),(IF(F58&gt;9,F58+2,11))))</f>
        <v>0</v>
      </c>
      <c r="Z58" s="129">
        <f aca="true" t="shared" si="43" ref="Z58:Z63">IF(F58="",0,IF(LEFT(F58,1)="-",(IF(ABS(F58)&gt;9,(ABS(F58)+2),11)),F58))</f>
        <v>0</v>
      </c>
      <c r="AA58" s="128">
        <f aca="true" t="shared" si="44" ref="AA58:AA63">IF(H58="",0,IF(LEFT(H58,1)="-",ABS(H58),(IF(H58&gt;9,H58+2,11))))</f>
        <v>0</v>
      </c>
      <c r="AB58" s="129">
        <f aca="true" t="shared" si="45" ref="AB58:AB63">IF(H58="",0,IF(LEFT(H58,1)="-",(IF(ABS(H58)&gt;9,(ABS(H58)+2),11)),H58))</f>
        <v>0</v>
      </c>
      <c r="AC58" s="128">
        <f aca="true" t="shared" si="46" ref="AC58:AC63">IF(J58="",0,IF(LEFT(J58,1)="-",ABS(J58),(IF(J58&gt;9,J58+2,11))))</f>
        <v>0</v>
      </c>
      <c r="AD58" s="129">
        <f aca="true" t="shared" si="47" ref="AD58:AD63">IF(J58="",0,IF(LEFT(J58,1)="-",(IF(ABS(J58)&gt;9,(ABS(J58)+2),11)),J58))</f>
        <v>0</v>
      </c>
      <c r="AE58" s="128">
        <f aca="true" t="shared" si="48" ref="AE58:AE63">IF(L58="",0,IF(LEFT(L58,1)="-",ABS(L58),(IF(L58&gt;9,L58+2,11))))</f>
        <v>0</v>
      </c>
      <c r="AF58" s="129">
        <f aca="true" t="shared" si="49" ref="AF58:AF63">IF(L58="",0,IF(LEFT(L58,1)="-",(IF(ABS(L58)&gt;9,(ABS(L58)+2),11)),L58))</f>
        <v>0</v>
      </c>
      <c r="AG58" s="128">
        <f aca="true" t="shared" si="50" ref="AG58:AG63">IF(N58="",0,IF(LEFT(N58,1)="-",ABS(N58),(IF(N58&gt;9,N58+2,11))))</f>
        <v>0</v>
      </c>
      <c r="AH58" s="129">
        <f aca="true" t="shared" si="51" ref="AH58:AH63">IF(N58="",0,IF(LEFT(N58,1)="-",(IF(ABS(N58)&gt;9,(ABS(N58)+2),11)),N58))</f>
        <v>0</v>
      </c>
    </row>
    <row r="59" spans="1:34" ht="15.75">
      <c r="A59" s="117" t="s">
        <v>114</v>
      </c>
      <c r="B59" s="118" t="str">
        <f>IF(B53&gt;"",B53,"")</f>
        <v>Liam Wihuri-Redmond</v>
      </c>
      <c r="C59" s="130" t="str">
        <f>IF(B55&gt;"",B55,"")</f>
        <v>Oliver Olin</v>
      </c>
      <c r="D59" s="131"/>
      <c r="E59" s="120"/>
      <c r="F59" s="466"/>
      <c r="G59" s="467"/>
      <c r="H59" s="466"/>
      <c r="I59" s="467"/>
      <c r="J59" s="466"/>
      <c r="K59" s="467"/>
      <c r="L59" s="466"/>
      <c r="M59" s="467"/>
      <c r="N59" s="466"/>
      <c r="O59" s="467"/>
      <c r="P59" s="121">
        <f t="shared" si="37"/>
      </c>
      <c r="Q59" s="122">
        <f t="shared" si="38"/>
      </c>
      <c r="R59" s="132"/>
      <c r="S59" s="133"/>
      <c r="U59" s="125">
        <f t="shared" si="39"/>
        <v>0</v>
      </c>
      <c r="V59" s="126">
        <f t="shared" si="40"/>
        <v>0</v>
      </c>
      <c r="W59" s="127">
        <f t="shared" si="41"/>
        <v>0</v>
      </c>
      <c r="Y59" s="134">
        <f t="shared" si="42"/>
        <v>0</v>
      </c>
      <c r="Z59" s="135">
        <f t="shared" si="43"/>
        <v>0</v>
      </c>
      <c r="AA59" s="134">
        <f t="shared" si="44"/>
        <v>0</v>
      </c>
      <c r="AB59" s="135">
        <f t="shared" si="45"/>
        <v>0</v>
      </c>
      <c r="AC59" s="134">
        <f t="shared" si="46"/>
        <v>0</v>
      </c>
      <c r="AD59" s="135">
        <f t="shared" si="47"/>
        <v>0</v>
      </c>
      <c r="AE59" s="134">
        <f t="shared" si="48"/>
        <v>0</v>
      </c>
      <c r="AF59" s="135">
        <f t="shared" si="49"/>
        <v>0</v>
      </c>
      <c r="AG59" s="134">
        <f t="shared" si="50"/>
        <v>0</v>
      </c>
      <c r="AH59" s="135">
        <f t="shared" si="51"/>
        <v>0</v>
      </c>
    </row>
    <row r="60" spans="1:34" ht="16.5" thickBot="1">
      <c r="A60" s="117" t="s">
        <v>115</v>
      </c>
      <c r="B60" s="136" t="str">
        <f>IF(B52&gt;"",B52,"")</f>
        <v>Dennis Dahlqvist</v>
      </c>
      <c r="C60" s="137" t="str">
        <f>IF(B55&gt;"",B55,"")</f>
        <v>Oliver Olin</v>
      </c>
      <c r="D60" s="112"/>
      <c r="E60" s="113"/>
      <c r="F60" s="471"/>
      <c r="G60" s="472"/>
      <c r="H60" s="471"/>
      <c r="I60" s="472"/>
      <c r="J60" s="471"/>
      <c r="K60" s="472"/>
      <c r="L60" s="471"/>
      <c r="M60" s="472"/>
      <c r="N60" s="471"/>
      <c r="O60" s="472"/>
      <c r="P60" s="121">
        <f t="shared" si="37"/>
      </c>
      <c r="Q60" s="122">
        <f t="shared" si="38"/>
      </c>
      <c r="R60" s="132"/>
      <c r="S60" s="133"/>
      <c r="U60" s="125">
        <f t="shared" si="39"/>
        <v>0</v>
      </c>
      <c r="V60" s="126">
        <f t="shared" si="40"/>
        <v>0</v>
      </c>
      <c r="W60" s="127">
        <f t="shared" si="41"/>
        <v>0</v>
      </c>
      <c r="Y60" s="134">
        <f t="shared" si="42"/>
        <v>0</v>
      </c>
      <c r="Z60" s="135">
        <f t="shared" si="43"/>
        <v>0</v>
      </c>
      <c r="AA60" s="134">
        <f t="shared" si="44"/>
        <v>0</v>
      </c>
      <c r="AB60" s="135">
        <f t="shared" si="45"/>
        <v>0</v>
      </c>
      <c r="AC60" s="134">
        <f t="shared" si="46"/>
        <v>0</v>
      </c>
      <c r="AD60" s="135">
        <f t="shared" si="47"/>
        <v>0</v>
      </c>
      <c r="AE60" s="134">
        <f t="shared" si="48"/>
        <v>0</v>
      </c>
      <c r="AF60" s="135">
        <f t="shared" si="49"/>
        <v>0</v>
      </c>
      <c r="AG60" s="134">
        <f t="shared" si="50"/>
        <v>0</v>
      </c>
      <c r="AH60" s="135">
        <f t="shared" si="51"/>
        <v>0</v>
      </c>
    </row>
    <row r="61" spans="1:34" ht="15.75">
      <c r="A61" s="117" t="s">
        <v>116</v>
      </c>
      <c r="B61" s="118" t="str">
        <f>IF(B53&gt;"",B53,"")</f>
        <v>Liam Wihuri-Redmond</v>
      </c>
      <c r="C61" s="130" t="str">
        <f>IF(B54&gt;"",B54,"")</f>
        <v>Emil Nyström</v>
      </c>
      <c r="D61" s="104"/>
      <c r="E61" s="120"/>
      <c r="F61" s="473"/>
      <c r="G61" s="474"/>
      <c r="H61" s="473"/>
      <c r="I61" s="474"/>
      <c r="J61" s="473"/>
      <c r="K61" s="474"/>
      <c r="L61" s="473"/>
      <c r="M61" s="474"/>
      <c r="N61" s="473"/>
      <c r="O61" s="474"/>
      <c r="P61" s="121">
        <f t="shared" si="37"/>
      </c>
      <c r="Q61" s="122">
        <f t="shared" si="38"/>
      </c>
      <c r="R61" s="132"/>
      <c r="S61" s="133"/>
      <c r="U61" s="125">
        <f t="shared" si="39"/>
        <v>0</v>
      </c>
      <c r="V61" s="126">
        <f t="shared" si="40"/>
        <v>0</v>
      </c>
      <c r="W61" s="127">
        <f t="shared" si="41"/>
        <v>0</v>
      </c>
      <c r="Y61" s="134">
        <f t="shared" si="42"/>
        <v>0</v>
      </c>
      <c r="Z61" s="135">
        <f t="shared" si="43"/>
        <v>0</v>
      </c>
      <c r="AA61" s="134">
        <f t="shared" si="44"/>
        <v>0</v>
      </c>
      <c r="AB61" s="135">
        <f t="shared" si="45"/>
        <v>0</v>
      </c>
      <c r="AC61" s="134">
        <f t="shared" si="46"/>
        <v>0</v>
      </c>
      <c r="AD61" s="135">
        <f t="shared" si="47"/>
        <v>0</v>
      </c>
      <c r="AE61" s="134">
        <f t="shared" si="48"/>
        <v>0</v>
      </c>
      <c r="AF61" s="135">
        <f t="shared" si="49"/>
        <v>0</v>
      </c>
      <c r="AG61" s="134">
        <f t="shared" si="50"/>
        <v>0</v>
      </c>
      <c r="AH61" s="135">
        <f t="shared" si="51"/>
        <v>0</v>
      </c>
    </row>
    <row r="62" spans="1:34" ht="15.75">
      <c r="A62" s="117" t="s">
        <v>117</v>
      </c>
      <c r="B62" s="118" t="str">
        <f>IF(B52&gt;"",B52,"")</f>
        <v>Dennis Dahlqvist</v>
      </c>
      <c r="C62" s="130" t="str">
        <f>IF(B53&gt;"",B53,"")</f>
        <v>Liam Wihuri-Redmond</v>
      </c>
      <c r="D62" s="131"/>
      <c r="E62" s="120"/>
      <c r="F62" s="466"/>
      <c r="G62" s="467"/>
      <c r="H62" s="466"/>
      <c r="I62" s="467"/>
      <c r="J62" s="470"/>
      <c r="K62" s="467"/>
      <c r="L62" s="466"/>
      <c r="M62" s="467"/>
      <c r="N62" s="466"/>
      <c r="O62" s="467"/>
      <c r="P62" s="121">
        <f t="shared" si="37"/>
      </c>
      <c r="Q62" s="122">
        <f t="shared" si="38"/>
      </c>
      <c r="R62" s="132"/>
      <c r="S62" s="133"/>
      <c r="U62" s="125">
        <f t="shared" si="39"/>
        <v>0</v>
      </c>
      <c r="V62" s="126">
        <f t="shared" si="40"/>
        <v>0</v>
      </c>
      <c r="W62" s="127">
        <f t="shared" si="41"/>
        <v>0</v>
      </c>
      <c r="Y62" s="134">
        <f t="shared" si="42"/>
        <v>0</v>
      </c>
      <c r="Z62" s="135">
        <f t="shared" si="43"/>
        <v>0</v>
      </c>
      <c r="AA62" s="134">
        <f t="shared" si="44"/>
        <v>0</v>
      </c>
      <c r="AB62" s="135">
        <f t="shared" si="45"/>
        <v>0</v>
      </c>
      <c r="AC62" s="134">
        <f t="shared" si="46"/>
        <v>0</v>
      </c>
      <c r="AD62" s="135">
        <f t="shared" si="47"/>
        <v>0</v>
      </c>
      <c r="AE62" s="134">
        <f t="shared" si="48"/>
        <v>0</v>
      </c>
      <c r="AF62" s="135">
        <f t="shared" si="49"/>
        <v>0</v>
      </c>
      <c r="AG62" s="134">
        <f t="shared" si="50"/>
        <v>0</v>
      </c>
      <c r="AH62" s="135">
        <f t="shared" si="51"/>
        <v>0</v>
      </c>
    </row>
    <row r="63" spans="1:34" ht="16.5" thickBot="1">
      <c r="A63" s="138" t="s">
        <v>118</v>
      </c>
      <c r="B63" s="139" t="str">
        <f>IF(B54&gt;"",B54,"")</f>
        <v>Emil Nyström</v>
      </c>
      <c r="C63" s="140" t="str">
        <f>IF(B55&gt;"",B55,"")</f>
        <v>Oliver Olin</v>
      </c>
      <c r="D63" s="141"/>
      <c r="E63" s="142"/>
      <c r="F63" s="468"/>
      <c r="G63" s="469"/>
      <c r="H63" s="468"/>
      <c r="I63" s="469"/>
      <c r="J63" s="468"/>
      <c r="K63" s="469"/>
      <c r="L63" s="468"/>
      <c r="M63" s="469"/>
      <c r="N63" s="468"/>
      <c r="O63" s="469"/>
      <c r="P63" s="143">
        <f t="shared" si="37"/>
      </c>
      <c r="Q63" s="144">
        <f t="shared" si="38"/>
      </c>
      <c r="R63" s="145"/>
      <c r="S63" s="146"/>
      <c r="U63" s="125">
        <f t="shared" si="39"/>
        <v>0</v>
      </c>
      <c r="V63" s="126">
        <f t="shared" si="40"/>
        <v>0</v>
      </c>
      <c r="W63" s="127">
        <f t="shared" si="41"/>
        <v>0</v>
      </c>
      <c r="Y63" s="147">
        <f t="shared" si="42"/>
        <v>0</v>
      </c>
      <c r="Z63" s="148">
        <f t="shared" si="43"/>
        <v>0</v>
      </c>
      <c r="AA63" s="147">
        <f t="shared" si="44"/>
        <v>0</v>
      </c>
      <c r="AB63" s="148">
        <f t="shared" si="45"/>
        <v>0</v>
      </c>
      <c r="AC63" s="147">
        <f t="shared" si="46"/>
        <v>0</v>
      </c>
      <c r="AD63" s="148">
        <f t="shared" si="47"/>
        <v>0</v>
      </c>
      <c r="AE63" s="147">
        <f t="shared" si="48"/>
        <v>0</v>
      </c>
      <c r="AF63" s="148">
        <f t="shared" si="49"/>
        <v>0</v>
      </c>
      <c r="AG63" s="147">
        <f t="shared" si="50"/>
        <v>0</v>
      </c>
      <c r="AH63" s="148">
        <f t="shared" si="51"/>
        <v>0</v>
      </c>
    </row>
    <row r="64" ht="13.5" thickTop="1"/>
    <row r="65" ht="13.5" thickBot="1"/>
    <row r="66" spans="2:16" ht="15.75" thickTop="1">
      <c r="B66" s="459" t="s">
        <v>296</v>
      </c>
      <c r="C66" s="460"/>
      <c r="D66" s="460"/>
      <c r="E66" s="461"/>
      <c r="P66" s="1" t="s">
        <v>112</v>
      </c>
    </row>
    <row r="67" spans="2:16" ht="12.75">
      <c r="B67" s="1" t="s">
        <v>143</v>
      </c>
      <c r="C67" s="1" t="s">
        <v>59</v>
      </c>
      <c r="F67" s="396" t="s">
        <v>298</v>
      </c>
      <c r="H67" s="397" t="s">
        <v>297</v>
      </c>
      <c r="J67" s="397" t="s">
        <v>299</v>
      </c>
      <c r="L67" s="397" t="s">
        <v>298</v>
      </c>
      <c r="N67" s="397" t="s">
        <v>300</v>
      </c>
      <c r="P67" s="398" t="s">
        <v>302</v>
      </c>
    </row>
    <row r="68" spans="2:3" ht="12.75">
      <c r="B68" s="1" t="s">
        <v>301</v>
      </c>
      <c r="C68" s="1" t="s">
        <v>301</v>
      </c>
    </row>
  </sheetData>
  <mergeCells count="213">
    <mergeCell ref="J33:M33"/>
    <mergeCell ref="N33:P33"/>
    <mergeCell ref="Q33:S33"/>
    <mergeCell ref="D34:F34"/>
    <mergeCell ref="G34:I34"/>
    <mergeCell ref="J34:M34"/>
    <mergeCell ref="Q34:S34"/>
    <mergeCell ref="D35:E35"/>
    <mergeCell ref="F35:G35"/>
    <mergeCell ref="H35:I35"/>
    <mergeCell ref="J35:K35"/>
    <mergeCell ref="L35:M35"/>
    <mergeCell ref="R35:S35"/>
    <mergeCell ref="R36:S36"/>
    <mergeCell ref="R37:S37"/>
    <mergeCell ref="R38:S38"/>
    <mergeCell ref="R39:S39"/>
    <mergeCell ref="F41:G41"/>
    <mergeCell ref="H41:I41"/>
    <mergeCell ref="J41:K41"/>
    <mergeCell ref="L41:M41"/>
    <mergeCell ref="N41:O41"/>
    <mergeCell ref="P41:Q41"/>
    <mergeCell ref="N42:O42"/>
    <mergeCell ref="F43:G43"/>
    <mergeCell ref="H43:I43"/>
    <mergeCell ref="J43:K43"/>
    <mergeCell ref="L43:M43"/>
    <mergeCell ref="N43:O43"/>
    <mergeCell ref="F42:G42"/>
    <mergeCell ref="H42:I42"/>
    <mergeCell ref="J42:K42"/>
    <mergeCell ref="L42:M42"/>
    <mergeCell ref="N44:O44"/>
    <mergeCell ref="F45:G45"/>
    <mergeCell ref="H45:I45"/>
    <mergeCell ref="J45:K45"/>
    <mergeCell ref="L45:M45"/>
    <mergeCell ref="N45:O45"/>
    <mergeCell ref="F44:G44"/>
    <mergeCell ref="H44:I44"/>
    <mergeCell ref="J44:K44"/>
    <mergeCell ref="L44:M44"/>
    <mergeCell ref="N46:O46"/>
    <mergeCell ref="F47:G47"/>
    <mergeCell ref="H47:I47"/>
    <mergeCell ref="J47:K47"/>
    <mergeCell ref="L47:M47"/>
    <mergeCell ref="N47:O47"/>
    <mergeCell ref="F46:G46"/>
    <mergeCell ref="H46:I46"/>
    <mergeCell ref="J46:K46"/>
    <mergeCell ref="L46:M46"/>
    <mergeCell ref="J49:M49"/>
    <mergeCell ref="N49:P49"/>
    <mergeCell ref="Q49:S49"/>
    <mergeCell ref="D50:F50"/>
    <mergeCell ref="G50:I50"/>
    <mergeCell ref="J50:M50"/>
    <mergeCell ref="Q50:S50"/>
    <mergeCell ref="D51:E51"/>
    <mergeCell ref="F51:G51"/>
    <mergeCell ref="H51:I51"/>
    <mergeCell ref="J51:K51"/>
    <mergeCell ref="L51:M51"/>
    <mergeCell ref="R51:S51"/>
    <mergeCell ref="R52:S52"/>
    <mergeCell ref="R53:S53"/>
    <mergeCell ref="R54:S54"/>
    <mergeCell ref="R55:S55"/>
    <mergeCell ref="F57:G57"/>
    <mergeCell ref="H57:I57"/>
    <mergeCell ref="J57:K57"/>
    <mergeCell ref="L57:M57"/>
    <mergeCell ref="N57:O57"/>
    <mergeCell ref="P57:Q57"/>
    <mergeCell ref="N58:O58"/>
    <mergeCell ref="F59:G59"/>
    <mergeCell ref="H59:I59"/>
    <mergeCell ref="J59:K59"/>
    <mergeCell ref="L59:M59"/>
    <mergeCell ref="N59:O59"/>
    <mergeCell ref="F58:G58"/>
    <mergeCell ref="H58:I58"/>
    <mergeCell ref="J58:K58"/>
    <mergeCell ref="L58:M58"/>
    <mergeCell ref="N60:O60"/>
    <mergeCell ref="F61:G61"/>
    <mergeCell ref="H61:I61"/>
    <mergeCell ref="J61:K61"/>
    <mergeCell ref="L61:M61"/>
    <mergeCell ref="N61:O61"/>
    <mergeCell ref="F60:G60"/>
    <mergeCell ref="H60:I60"/>
    <mergeCell ref="J60:K60"/>
    <mergeCell ref="L60:M60"/>
    <mergeCell ref="N62:O62"/>
    <mergeCell ref="F63:G63"/>
    <mergeCell ref="H63:I63"/>
    <mergeCell ref="J63:K63"/>
    <mergeCell ref="L63:M63"/>
    <mergeCell ref="N63:O63"/>
    <mergeCell ref="F62:G62"/>
    <mergeCell ref="H62:I62"/>
    <mergeCell ref="J62:K62"/>
    <mergeCell ref="L62:M62"/>
    <mergeCell ref="N30:O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N28:O28"/>
    <mergeCell ref="F29:G29"/>
    <mergeCell ref="H29:I29"/>
    <mergeCell ref="J29:K29"/>
    <mergeCell ref="L29:M29"/>
    <mergeCell ref="N29:O29"/>
    <mergeCell ref="F28:G28"/>
    <mergeCell ref="H28:I28"/>
    <mergeCell ref="J28:K28"/>
    <mergeCell ref="L28:M28"/>
    <mergeCell ref="N26:O26"/>
    <mergeCell ref="F27:G27"/>
    <mergeCell ref="H27:I27"/>
    <mergeCell ref="J27:K27"/>
    <mergeCell ref="L27:M27"/>
    <mergeCell ref="N27:O27"/>
    <mergeCell ref="F26:G26"/>
    <mergeCell ref="H26:I26"/>
    <mergeCell ref="J26:K26"/>
    <mergeCell ref="L26:M26"/>
    <mergeCell ref="R22:S22"/>
    <mergeCell ref="R23:S23"/>
    <mergeCell ref="F25:G25"/>
    <mergeCell ref="H25:I25"/>
    <mergeCell ref="J25:K25"/>
    <mergeCell ref="L25:M25"/>
    <mergeCell ref="N25:O25"/>
    <mergeCell ref="P25:Q25"/>
    <mergeCell ref="L19:M19"/>
    <mergeCell ref="R19:S19"/>
    <mergeCell ref="R20:S20"/>
    <mergeCell ref="R21:S21"/>
    <mergeCell ref="D19:E19"/>
    <mergeCell ref="F19:G19"/>
    <mergeCell ref="H19:I19"/>
    <mergeCell ref="J19:K19"/>
    <mergeCell ref="Q17:S17"/>
    <mergeCell ref="D18:F18"/>
    <mergeCell ref="G18:I18"/>
    <mergeCell ref="J18:M18"/>
    <mergeCell ref="Q18:S18"/>
    <mergeCell ref="J14:K14"/>
    <mergeCell ref="L14:M14"/>
    <mergeCell ref="J17:M17"/>
    <mergeCell ref="N17:P17"/>
    <mergeCell ref="J12:K12"/>
    <mergeCell ref="L12:M12"/>
    <mergeCell ref="N14:O14"/>
    <mergeCell ref="F15:G15"/>
    <mergeCell ref="H15:I15"/>
    <mergeCell ref="J15:K15"/>
    <mergeCell ref="L15:M15"/>
    <mergeCell ref="N15:O15"/>
    <mergeCell ref="F14:G14"/>
    <mergeCell ref="H14:I14"/>
    <mergeCell ref="J10:K10"/>
    <mergeCell ref="L10:M10"/>
    <mergeCell ref="N12:O12"/>
    <mergeCell ref="F13:G13"/>
    <mergeCell ref="H13:I13"/>
    <mergeCell ref="J13:K13"/>
    <mergeCell ref="L13:M13"/>
    <mergeCell ref="N13:O13"/>
    <mergeCell ref="F12:G12"/>
    <mergeCell ref="H12:I12"/>
    <mergeCell ref="N9:O9"/>
    <mergeCell ref="P9:Q9"/>
    <mergeCell ref="N10:O10"/>
    <mergeCell ref="F11:G11"/>
    <mergeCell ref="H11:I11"/>
    <mergeCell ref="J11:K11"/>
    <mergeCell ref="L11:M11"/>
    <mergeCell ref="N11:O11"/>
    <mergeCell ref="F10:G10"/>
    <mergeCell ref="H10:I10"/>
    <mergeCell ref="F9:G9"/>
    <mergeCell ref="H9:I9"/>
    <mergeCell ref="J9:K9"/>
    <mergeCell ref="L9:M9"/>
    <mergeCell ref="R4:S4"/>
    <mergeCell ref="R5:S5"/>
    <mergeCell ref="R6:S6"/>
    <mergeCell ref="R7:S7"/>
    <mergeCell ref="H3:I3"/>
    <mergeCell ref="J3:K3"/>
    <mergeCell ref="L3:M3"/>
    <mergeCell ref="R3:S3"/>
    <mergeCell ref="B66:E66"/>
    <mergeCell ref="J1:M1"/>
    <mergeCell ref="N1:P1"/>
    <mergeCell ref="Q1:S1"/>
    <mergeCell ref="D2:F2"/>
    <mergeCell ref="G2:I2"/>
    <mergeCell ref="J2:M2"/>
    <mergeCell ref="Q2:S2"/>
    <mergeCell ref="D3:E3"/>
    <mergeCell ref="F3:G3"/>
  </mergeCells>
  <printOptions/>
  <pageMargins left="0.75" right="0.75" top="1" bottom="1" header="0.4921259845" footer="0.4921259845"/>
  <pageSetup fitToHeight="1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6"/>
  <dimension ref="A1:AI116"/>
  <sheetViews>
    <sheetView workbookViewId="0" topLeftCell="A13">
      <selection activeCell="R26" sqref="R26:S26"/>
    </sheetView>
  </sheetViews>
  <sheetFormatPr defaultColWidth="9.140625" defaultRowHeight="12.75"/>
  <cols>
    <col min="1" max="1" width="5.8515625" style="1" customWidth="1"/>
    <col min="2" max="2" width="25.7109375" style="1" customWidth="1"/>
    <col min="3" max="3" width="22.421875" style="1" customWidth="1"/>
    <col min="4" max="14" width="3.8515625" style="1" customWidth="1"/>
    <col min="15" max="15" width="4.00390625" style="1" customWidth="1"/>
    <col min="16" max="16" width="3.8515625" style="1" customWidth="1"/>
    <col min="17" max="17" width="3.7109375" style="1" customWidth="1"/>
    <col min="18" max="19" width="3.57421875" style="1" customWidth="1"/>
    <col min="20" max="20" width="3.28125" style="1" customWidth="1"/>
    <col min="21" max="24" width="4.00390625" style="1" customWidth="1"/>
    <col min="25" max="33" width="3.57421875" style="1" customWidth="1"/>
    <col min="34" max="35" width="4.140625" style="1" customWidth="1"/>
    <col min="36" max="36" width="3.57421875" style="1" customWidth="1"/>
    <col min="37" max="37" width="5.57421875" style="1" customWidth="1"/>
    <col min="38" max="43" width="3.57421875" style="1" customWidth="1"/>
    <col min="44" max="44" width="6.421875" style="1" customWidth="1"/>
    <col min="45" max="45" width="9.00390625" style="1" customWidth="1"/>
    <col min="46" max="16384" width="9.140625" style="1" customWidth="1"/>
  </cols>
  <sheetData>
    <row r="1" spans="1:20" ht="16.5" thickTop="1">
      <c r="A1" s="50"/>
      <c r="B1" s="51" t="s">
        <v>145</v>
      </c>
      <c r="C1" s="52"/>
      <c r="D1" s="52"/>
      <c r="E1" s="52"/>
      <c r="F1" s="53"/>
      <c r="G1" s="52"/>
      <c r="H1" s="54" t="s">
        <v>89</v>
      </c>
      <c r="I1" s="55"/>
      <c r="J1" s="459" t="s">
        <v>151</v>
      </c>
      <c r="K1" s="460"/>
      <c r="L1" s="460"/>
      <c r="M1" s="461"/>
      <c r="N1" s="462" t="s">
        <v>92</v>
      </c>
      <c r="O1" s="463"/>
      <c r="P1" s="463"/>
      <c r="Q1" s="464" t="s">
        <v>127</v>
      </c>
      <c r="R1" s="464"/>
      <c r="S1" s="465"/>
      <c r="T1" s="49"/>
    </row>
    <row r="2" spans="1:20" ht="16.5" thickBot="1">
      <c r="A2" s="56"/>
      <c r="B2" s="57" t="s">
        <v>91</v>
      </c>
      <c r="C2" s="58" t="s">
        <v>93</v>
      </c>
      <c r="D2" s="450"/>
      <c r="E2" s="451"/>
      <c r="F2" s="452"/>
      <c r="G2" s="453" t="s">
        <v>94</v>
      </c>
      <c r="H2" s="454"/>
      <c r="I2" s="454"/>
      <c r="J2" s="455">
        <v>41405</v>
      </c>
      <c r="K2" s="455"/>
      <c r="L2" s="455"/>
      <c r="M2" s="456"/>
      <c r="N2" s="457" t="s">
        <v>95</v>
      </c>
      <c r="O2" s="458"/>
      <c r="P2" s="458"/>
      <c r="Q2" s="441">
        <v>0.5</v>
      </c>
      <c r="R2" s="442"/>
      <c r="S2" s="443"/>
      <c r="T2" s="49"/>
    </row>
    <row r="3" spans="1:23" ht="15.75" thickTop="1">
      <c r="A3" s="149"/>
      <c r="B3" s="62" t="s">
        <v>96</v>
      </c>
      <c r="C3" s="63" t="s">
        <v>97</v>
      </c>
      <c r="D3" s="444" t="s">
        <v>65</v>
      </c>
      <c r="E3" s="445"/>
      <c r="F3" s="444" t="s">
        <v>66</v>
      </c>
      <c r="G3" s="445"/>
      <c r="H3" s="444" t="s">
        <v>67</v>
      </c>
      <c r="I3" s="445"/>
      <c r="J3" s="444" t="s">
        <v>69</v>
      </c>
      <c r="K3" s="445"/>
      <c r="L3" s="444" t="s">
        <v>70</v>
      </c>
      <c r="M3" s="445"/>
      <c r="N3" s="150" t="s">
        <v>98</v>
      </c>
      <c r="O3" s="151" t="s">
        <v>99</v>
      </c>
      <c r="P3" s="446" t="s">
        <v>100</v>
      </c>
      <c r="Q3" s="447"/>
      <c r="R3" s="448" t="s">
        <v>101</v>
      </c>
      <c r="S3" s="449"/>
      <c r="T3" s="49"/>
      <c r="U3" s="152" t="s">
        <v>102</v>
      </c>
      <c r="V3" s="153"/>
      <c r="W3" s="154" t="s">
        <v>103</v>
      </c>
    </row>
    <row r="4" spans="1:23" ht="12.75">
      <c r="A4" s="155" t="s">
        <v>65</v>
      </c>
      <c r="B4" s="72" t="s">
        <v>21</v>
      </c>
      <c r="C4" s="73" t="s">
        <v>147</v>
      </c>
      <c r="D4" s="158"/>
      <c r="E4" s="159"/>
      <c r="F4" s="160">
        <f>P20</f>
        <v>3</v>
      </c>
      <c r="G4" s="161">
        <f>Q20</f>
        <v>0</v>
      </c>
      <c r="H4" s="160">
        <f>P16</f>
        <v>3</v>
      </c>
      <c r="I4" s="161">
        <f>Q16</f>
        <v>2</v>
      </c>
      <c r="J4" s="160">
        <f>P14</f>
        <v>3</v>
      </c>
      <c r="K4" s="161">
        <f>Q14</f>
        <v>0</v>
      </c>
      <c r="L4" s="160">
        <f>P11</f>
      </c>
      <c r="M4" s="161">
        <f>Q11</f>
      </c>
      <c r="N4" s="162">
        <f>IF(SUM(D4:M4)=0,"",COUNTIF(E4:E8,3))</f>
        <v>3</v>
      </c>
      <c r="O4" s="163">
        <f>IF(SUM(D4:M4)=0,"",COUNTIF(D4:D8,3))</f>
        <v>0</v>
      </c>
      <c r="P4" s="80">
        <f>IF(SUM(D4:M4)=0,"",SUM(E4:E8))</f>
        <v>9</v>
      </c>
      <c r="Q4" s="81">
        <f>IF(SUM(D4:M4)=0,"",SUM(D4:D8))</f>
        <v>2</v>
      </c>
      <c r="R4" s="439">
        <v>1</v>
      </c>
      <c r="S4" s="440"/>
      <c r="T4" s="49"/>
      <c r="U4" s="164">
        <f>+U11+U14+U16+U20</f>
        <v>115</v>
      </c>
      <c r="V4" s="165">
        <f>+V11+V14+V16+V20</f>
        <v>63</v>
      </c>
      <c r="W4" s="84">
        <f>+U4-V4</f>
        <v>52</v>
      </c>
    </row>
    <row r="5" spans="1:23" ht="12.75">
      <c r="A5" s="166" t="s">
        <v>66</v>
      </c>
      <c r="B5" s="72" t="s">
        <v>60</v>
      </c>
      <c r="C5" s="73" t="s">
        <v>147</v>
      </c>
      <c r="D5" s="167">
        <f>Q20</f>
        <v>0</v>
      </c>
      <c r="E5" s="168">
        <f>P20</f>
        <v>3</v>
      </c>
      <c r="F5" s="169"/>
      <c r="G5" s="170"/>
      <c r="H5" s="171">
        <f>P18</f>
        <v>1</v>
      </c>
      <c r="I5" s="172">
        <f>Q18</f>
        <v>3</v>
      </c>
      <c r="J5" s="171">
        <f>P12</f>
        <v>2</v>
      </c>
      <c r="K5" s="172">
        <f>Q12</f>
        <v>3</v>
      </c>
      <c r="L5" s="171">
        <f>P15</f>
      </c>
      <c r="M5" s="172">
        <f>Q15</f>
      </c>
      <c r="N5" s="162">
        <f>IF(SUM(D5:M5)=0,"",COUNTIF(G4:G8,3))</f>
        <v>0</v>
      </c>
      <c r="O5" s="163">
        <f>IF(SUM(D5:M5)=0,"",COUNTIF(F4:F8,3))</f>
        <v>3</v>
      </c>
      <c r="P5" s="80">
        <f>IF(SUM(D5:M5)=0,"",SUM(G4:G8))</f>
        <v>3</v>
      </c>
      <c r="Q5" s="81">
        <f>IF(SUM(D5:M5)=0,"",SUM(F4:F8))</f>
        <v>9</v>
      </c>
      <c r="R5" s="439">
        <v>4</v>
      </c>
      <c r="S5" s="440"/>
      <c r="T5" s="49"/>
      <c r="U5" s="164">
        <f>+U12+U15+U18+V20</f>
        <v>90</v>
      </c>
      <c r="V5" s="165">
        <f>+V12+V15+V18+U20</f>
        <v>125</v>
      </c>
      <c r="W5" s="84">
        <f>+U5-V5</f>
        <v>-35</v>
      </c>
    </row>
    <row r="6" spans="1:23" ht="12.75">
      <c r="A6" s="166" t="s">
        <v>67</v>
      </c>
      <c r="B6" s="72" t="s">
        <v>22</v>
      </c>
      <c r="C6" s="73" t="s">
        <v>264</v>
      </c>
      <c r="D6" s="173">
        <f>Q16</f>
        <v>2</v>
      </c>
      <c r="E6" s="168">
        <f>P16</f>
        <v>3</v>
      </c>
      <c r="F6" s="173">
        <f>Q18</f>
        <v>3</v>
      </c>
      <c r="G6" s="168">
        <f>P18</f>
        <v>1</v>
      </c>
      <c r="H6" s="169"/>
      <c r="I6" s="170"/>
      <c r="J6" s="171">
        <f>P19</f>
        <v>3</v>
      </c>
      <c r="K6" s="172">
        <f>Q19</f>
        <v>0</v>
      </c>
      <c r="L6" s="171">
        <f>P13</f>
      </c>
      <c r="M6" s="172">
        <f>Q13</f>
      </c>
      <c r="N6" s="162">
        <f>IF(SUM(D6:M6)=0,"",COUNTIF(I4:I8,3))</f>
        <v>2</v>
      </c>
      <c r="O6" s="163">
        <f>IF(SUM(D6:M6)=0,"",COUNTIF(H4:H8,3))</f>
        <v>1</v>
      </c>
      <c r="P6" s="80">
        <f>IF(SUM(D6:M6)=0,"",SUM(I4:I8))</f>
        <v>8</v>
      </c>
      <c r="Q6" s="81">
        <f>IF(SUM(D6:M6)=0,"",SUM(H4:H8))</f>
        <v>4</v>
      </c>
      <c r="R6" s="439">
        <v>2</v>
      </c>
      <c r="S6" s="440"/>
      <c r="T6" s="49"/>
      <c r="U6" s="164">
        <f>+U13+V16+V18+U19</f>
        <v>114</v>
      </c>
      <c r="V6" s="165">
        <f>+V13+U16+U18+V19</f>
        <v>104</v>
      </c>
      <c r="W6" s="84">
        <f>+U6-V6</f>
        <v>10</v>
      </c>
    </row>
    <row r="7" spans="1:23" ht="12.75">
      <c r="A7" s="166" t="s">
        <v>69</v>
      </c>
      <c r="B7" s="275" t="s">
        <v>34</v>
      </c>
      <c r="C7" s="73" t="s">
        <v>265</v>
      </c>
      <c r="D7" s="173">
        <f>Q14</f>
        <v>0</v>
      </c>
      <c r="E7" s="168">
        <f>P14</f>
        <v>3</v>
      </c>
      <c r="F7" s="173">
        <f>Q12</f>
        <v>3</v>
      </c>
      <c r="G7" s="168">
        <f>P12</f>
        <v>2</v>
      </c>
      <c r="H7" s="173">
        <f>Q19</f>
        <v>0</v>
      </c>
      <c r="I7" s="168">
        <f>P19</f>
        <v>3</v>
      </c>
      <c r="J7" s="169"/>
      <c r="K7" s="170"/>
      <c r="L7" s="171">
        <f>P17</f>
      </c>
      <c r="M7" s="172">
        <f>Q17</f>
      </c>
      <c r="N7" s="162">
        <f>IF(SUM(D7:M7)=0,"",COUNTIF(K4:K8,3))</f>
        <v>1</v>
      </c>
      <c r="O7" s="163">
        <f>IF(SUM(D7:M7)=0,"",COUNTIF(J4:J8,3))</f>
        <v>2</v>
      </c>
      <c r="P7" s="80">
        <f>IF(SUM(D7:M7)=0,"",SUM(K4:K8))</f>
        <v>3</v>
      </c>
      <c r="Q7" s="81">
        <f>IF(SUM(D7:M7)=0,"",SUM(J4:J8))</f>
        <v>8</v>
      </c>
      <c r="R7" s="439">
        <v>3</v>
      </c>
      <c r="S7" s="440"/>
      <c r="T7" s="49"/>
      <c r="U7" s="164">
        <f>+V12+V14+U17+V19</f>
        <v>89</v>
      </c>
      <c r="V7" s="165">
        <f>+U12+U14+V17+U19</f>
        <v>116</v>
      </c>
      <c r="W7" s="84">
        <f>+U7-V7</f>
        <v>-27</v>
      </c>
    </row>
    <row r="8" spans="1:23" ht="13.5" thickBot="1">
      <c r="A8" s="174" t="s">
        <v>70</v>
      </c>
      <c r="B8" s="175"/>
      <c r="C8" s="176"/>
      <c r="D8" s="177">
        <f>Q11</f>
      </c>
      <c r="E8" s="178">
        <f>P11</f>
      </c>
      <c r="F8" s="177">
        <f>Q15</f>
      </c>
      <c r="G8" s="178">
        <f>P15</f>
      </c>
      <c r="H8" s="177">
        <f>Q13</f>
      </c>
      <c r="I8" s="178">
        <f>P13</f>
      </c>
      <c r="J8" s="177">
        <f>Q17</f>
      </c>
      <c r="K8" s="178">
        <f>P17</f>
      </c>
      <c r="L8" s="179"/>
      <c r="M8" s="180"/>
      <c r="N8" s="181">
        <f>IF(SUM(D8:M8)=0,"",COUNTIF(M4:M8,3))</f>
      </c>
      <c r="O8" s="178">
        <f>IF(SUM(D8:M8)=0,"",COUNTIF(L4:L8,3))</f>
      </c>
      <c r="P8" s="100">
        <f>IF(SUM(D8:M8)=0,"",SUM(M4:M8))</f>
      </c>
      <c r="Q8" s="101">
        <f>IF(SUM(D8:M8)=0,"",SUM(L4:L8))</f>
      </c>
      <c r="R8" s="433"/>
      <c r="S8" s="434"/>
      <c r="T8" s="49"/>
      <c r="U8" s="164">
        <f>+V11+V13+V15+V17</f>
        <v>0</v>
      </c>
      <c r="V8" s="165">
        <f>+U11+U13+U15+U17</f>
        <v>0</v>
      </c>
      <c r="W8" s="84">
        <f>+U8-V8</f>
        <v>0</v>
      </c>
    </row>
    <row r="9" spans="1:25" ht="15.75" thickTop="1">
      <c r="A9" s="182"/>
      <c r="B9" s="103" t="s">
        <v>104</v>
      </c>
      <c r="D9" s="183"/>
      <c r="E9" s="183"/>
      <c r="F9" s="184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5"/>
      <c r="S9" s="185"/>
      <c r="T9" s="186"/>
      <c r="U9" s="187"/>
      <c r="V9" s="188" t="s">
        <v>105</v>
      </c>
      <c r="W9" s="109">
        <f>SUM(W4:W8)</f>
        <v>0</v>
      </c>
      <c r="X9" s="108" t="str">
        <f>IF(W9=0,"OK","Virhe")</f>
        <v>OK</v>
      </c>
      <c r="Y9" s="108"/>
    </row>
    <row r="10" spans="1:23" ht="15.75" thickBot="1">
      <c r="A10" s="189"/>
      <c r="B10" s="111" t="s">
        <v>106</v>
      </c>
      <c r="C10" s="190"/>
      <c r="D10" s="190"/>
      <c r="E10" s="191"/>
      <c r="F10" s="435" t="s">
        <v>107</v>
      </c>
      <c r="G10" s="436"/>
      <c r="H10" s="437" t="s">
        <v>108</v>
      </c>
      <c r="I10" s="436"/>
      <c r="J10" s="437" t="s">
        <v>109</v>
      </c>
      <c r="K10" s="436"/>
      <c r="L10" s="437" t="s">
        <v>110</v>
      </c>
      <c r="M10" s="436"/>
      <c r="N10" s="437" t="s">
        <v>111</v>
      </c>
      <c r="O10" s="436"/>
      <c r="P10" s="435" t="s">
        <v>112</v>
      </c>
      <c r="Q10" s="438"/>
      <c r="R10" s="123"/>
      <c r="S10" s="192"/>
      <c r="T10" s="193"/>
      <c r="U10" s="428" t="s">
        <v>102</v>
      </c>
      <c r="V10" s="429"/>
      <c r="W10" s="194" t="s">
        <v>119</v>
      </c>
    </row>
    <row r="11" spans="1:34" ht="15.75">
      <c r="A11" s="195" t="s">
        <v>120</v>
      </c>
      <c r="B11" s="196" t="str">
        <f>IF(B4&gt;"",B4,"")</f>
        <v>Evert Aittokallio</v>
      </c>
      <c r="C11" s="130">
        <f>IF(B8&gt;"",B8,"")</f>
      </c>
      <c r="D11" s="197"/>
      <c r="E11" s="198"/>
      <c r="F11" s="430"/>
      <c r="G11" s="431"/>
      <c r="H11" s="430"/>
      <c r="I11" s="431"/>
      <c r="J11" s="432"/>
      <c r="K11" s="431"/>
      <c r="L11" s="430"/>
      <c r="M11" s="431"/>
      <c r="N11" s="430"/>
      <c r="O11" s="431"/>
      <c r="P11" s="199">
        <f>IF(COUNTA(F11:N11)=0,"",COUNTIF(F11:N11,"&gt;=0"))</f>
      </c>
      <c r="Q11" s="200">
        <f>IF(COUNTA(F11:N11)=0,"",(IF(LEFT(F11,1)="-",1,0)+IF(LEFT(H11,1)="-",1,0)+IF(LEFT(J11,1)="-",1,0)+IF(LEFT(L11,1)="-",1,0)+IF(LEFT(N11,1)="-",1,0)))</f>
      </c>
      <c r="R11" s="132"/>
      <c r="S11" s="49"/>
      <c r="T11" s="193"/>
      <c r="U11" s="201">
        <f aca="true" t="shared" si="0" ref="U11:V20">+Y11+AA11+AC11+AE11+AG11</f>
        <v>0</v>
      </c>
      <c r="V11" s="202">
        <f t="shared" si="0"/>
        <v>0</v>
      </c>
      <c r="W11" s="203">
        <f aca="true" t="shared" si="1" ref="W11:W20">+U11-V11</f>
        <v>0</v>
      </c>
      <c r="Y11" s="128">
        <f aca="true" t="shared" si="2" ref="Y11:Y20">IF(F11="",0,IF(LEFT(F11,1)="-",ABS(F11),(IF(F11&gt;9,F11+2,11))))</f>
        <v>0</v>
      </c>
      <c r="Z11" s="129">
        <f aca="true" t="shared" si="3" ref="Z11:Z16">IF(F11="",0,IF(LEFT(F11,1)="-",(IF(ABS(F11)&gt;9,(ABS(F11)+2),11)),F11))</f>
        <v>0</v>
      </c>
      <c r="AA11" s="128">
        <f aca="true" t="shared" si="4" ref="AA11:AA20">IF(H11="",0,IF(LEFT(H11,1)="-",ABS(H11),(IF(H11&gt;9,H11+2,11))))</f>
        <v>0</v>
      </c>
      <c r="AB11" s="129">
        <f aca="true" t="shared" si="5" ref="AB11:AB16">IF(H11="",0,IF(LEFT(H11,1)="-",(IF(ABS(H11)&gt;9,(ABS(H11)+2),11)),H11))</f>
        <v>0</v>
      </c>
      <c r="AC11" s="128">
        <f aca="true" t="shared" si="6" ref="AC11:AC20">IF(J11="",0,IF(LEFT(J11,1)="-",ABS(J11),(IF(J11&gt;9,J11+2,11))))</f>
        <v>0</v>
      </c>
      <c r="AD11" s="129">
        <f aca="true" t="shared" si="7" ref="AD11:AD16">IF(J11="",0,IF(LEFT(J11,1)="-",(IF(ABS(J11)&gt;9,(ABS(J11)+2),11)),J11))</f>
        <v>0</v>
      </c>
      <c r="AE11" s="128">
        <f aca="true" t="shared" si="8" ref="AE11:AE20">IF(L11="",0,IF(LEFT(L11,1)="-",ABS(L11),(IF(L11&gt;9,L11+2,11))))</f>
        <v>0</v>
      </c>
      <c r="AF11" s="129">
        <f aca="true" t="shared" si="9" ref="AF11:AF16">IF(L11="",0,IF(LEFT(L11,1)="-",(IF(ABS(L11)&gt;9,(ABS(L11)+2),11)),L11))</f>
        <v>0</v>
      </c>
      <c r="AG11" s="128">
        <f aca="true" t="shared" si="10" ref="AG11:AG16">IF(N11="",0,IF(LEFT(N11,1)="-",ABS(N11),(IF(N11&gt;9,N11+2,11))))</f>
        <v>0</v>
      </c>
      <c r="AH11" s="129">
        <f aca="true" t="shared" si="11" ref="AH11:AH16">IF(N11="",0,IF(LEFT(N11,1)="-",(IF(ABS(N11)&gt;9,(ABS(N11)+2),11)),N11))</f>
        <v>0</v>
      </c>
    </row>
    <row r="12" spans="1:34" ht="15.75">
      <c r="A12" s="195" t="s">
        <v>114</v>
      </c>
      <c r="B12" s="118" t="str">
        <f>IF(B5&gt;"",B5,"")</f>
        <v>Juuso Iso-Järvenpää</v>
      </c>
      <c r="C12" s="130" t="str">
        <f>IF(B7&gt;"",B7,"")</f>
        <v>Joni Annunen</v>
      </c>
      <c r="D12" s="204"/>
      <c r="E12" s="198"/>
      <c r="F12" s="427">
        <v>8</v>
      </c>
      <c r="G12" s="419"/>
      <c r="H12" s="427">
        <v>11</v>
      </c>
      <c r="I12" s="419"/>
      <c r="J12" s="427">
        <v>-9</v>
      </c>
      <c r="K12" s="419"/>
      <c r="L12" s="427">
        <v>-8</v>
      </c>
      <c r="M12" s="419"/>
      <c r="N12" s="427">
        <v>-9</v>
      </c>
      <c r="O12" s="419"/>
      <c r="P12" s="199">
        <f aca="true" t="shared" si="12" ref="P12:P20">IF(COUNTA(F12:N12)=0,"",COUNTIF(F12:N12,"&gt;=0"))</f>
        <v>2</v>
      </c>
      <c r="Q12" s="200">
        <f aca="true" t="shared" si="13" ref="Q12:Q20">IF(COUNTA(F12:N12)=0,"",(IF(LEFT(F12,1)="-",1,0)+IF(LEFT(H12,1)="-",1,0)+IF(LEFT(J12,1)="-",1,0)+IF(LEFT(L12,1)="-",1,0)+IF(LEFT(N12,1)="-",1,0)))</f>
        <v>3</v>
      </c>
      <c r="R12" s="132"/>
      <c r="S12" s="49"/>
      <c r="T12" s="193"/>
      <c r="U12" s="205">
        <f t="shared" si="0"/>
        <v>50</v>
      </c>
      <c r="V12" s="206">
        <f t="shared" si="0"/>
        <v>52</v>
      </c>
      <c r="W12" s="207">
        <f t="shared" si="1"/>
        <v>-2</v>
      </c>
      <c r="Y12" s="134">
        <f t="shared" si="2"/>
        <v>11</v>
      </c>
      <c r="Z12" s="135">
        <f t="shared" si="3"/>
        <v>8</v>
      </c>
      <c r="AA12" s="134">
        <f t="shared" si="4"/>
        <v>13</v>
      </c>
      <c r="AB12" s="135">
        <f t="shared" si="5"/>
        <v>11</v>
      </c>
      <c r="AC12" s="134">
        <f t="shared" si="6"/>
        <v>9</v>
      </c>
      <c r="AD12" s="135">
        <f t="shared" si="7"/>
        <v>11</v>
      </c>
      <c r="AE12" s="134">
        <f t="shared" si="8"/>
        <v>8</v>
      </c>
      <c r="AF12" s="135">
        <f t="shared" si="9"/>
        <v>11</v>
      </c>
      <c r="AG12" s="134">
        <f t="shared" si="10"/>
        <v>9</v>
      </c>
      <c r="AH12" s="135">
        <f t="shared" si="11"/>
        <v>11</v>
      </c>
    </row>
    <row r="13" spans="1:34" ht="16.5" thickBot="1">
      <c r="A13" s="195" t="s">
        <v>121</v>
      </c>
      <c r="B13" s="208" t="str">
        <f>IF(B6&gt;"",B6,"")</f>
        <v>Juhani Miranda-Laiho</v>
      </c>
      <c r="C13" s="209">
        <f>IF(B8&gt;"",B8,"")</f>
      </c>
      <c r="D13" s="210"/>
      <c r="E13" s="211"/>
      <c r="F13" s="420"/>
      <c r="G13" s="421"/>
      <c r="H13" s="420"/>
      <c r="I13" s="421"/>
      <c r="J13" s="420"/>
      <c r="K13" s="421"/>
      <c r="L13" s="420"/>
      <c r="M13" s="421"/>
      <c r="N13" s="420"/>
      <c r="O13" s="421"/>
      <c r="P13" s="199">
        <f t="shared" si="12"/>
      </c>
      <c r="Q13" s="200">
        <f t="shared" si="13"/>
      </c>
      <c r="R13" s="132"/>
      <c r="S13" s="49"/>
      <c r="T13" s="193"/>
      <c r="U13" s="205">
        <f t="shared" si="0"/>
        <v>0</v>
      </c>
      <c r="V13" s="206">
        <f t="shared" si="0"/>
        <v>0</v>
      </c>
      <c r="W13" s="207">
        <f t="shared" si="1"/>
        <v>0</v>
      </c>
      <c r="Y13" s="134">
        <f t="shared" si="2"/>
        <v>0</v>
      </c>
      <c r="Z13" s="135">
        <f t="shared" si="3"/>
        <v>0</v>
      </c>
      <c r="AA13" s="134">
        <f t="shared" si="4"/>
        <v>0</v>
      </c>
      <c r="AB13" s="135">
        <f t="shared" si="5"/>
        <v>0</v>
      </c>
      <c r="AC13" s="134">
        <f t="shared" si="6"/>
        <v>0</v>
      </c>
      <c r="AD13" s="135">
        <f t="shared" si="7"/>
        <v>0</v>
      </c>
      <c r="AE13" s="134">
        <f t="shared" si="8"/>
        <v>0</v>
      </c>
      <c r="AF13" s="135">
        <f t="shared" si="9"/>
        <v>0</v>
      </c>
      <c r="AG13" s="134">
        <f t="shared" si="10"/>
        <v>0</v>
      </c>
      <c r="AH13" s="135">
        <f t="shared" si="11"/>
        <v>0</v>
      </c>
    </row>
    <row r="14" spans="1:34" ht="15.75">
      <c r="A14" s="195" t="s">
        <v>122</v>
      </c>
      <c r="B14" s="118" t="str">
        <f>IF(B4&gt;"",B4,"")</f>
        <v>Evert Aittokallio</v>
      </c>
      <c r="C14" s="130" t="str">
        <f>IF(B7&gt;"",B7,"")</f>
        <v>Joni Annunen</v>
      </c>
      <c r="D14" s="197"/>
      <c r="E14" s="198"/>
      <c r="F14" s="426">
        <v>6</v>
      </c>
      <c r="G14" s="425"/>
      <c r="H14" s="426">
        <v>6</v>
      </c>
      <c r="I14" s="425"/>
      <c r="J14" s="426">
        <v>4</v>
      </c>
      <c r="K14" s="425"/>
      <c r="L14" s="426"/>
      <c r="M14" s="425"/>
      <c r="N14" s="426"/>
      <c r="O14" s="425"/>
      <c r="P14" s="199">
        <f t="shared" si="12"/>
        <v>3</v>
      </c>
      <c r="Q14" s="200">
        <f t="shared" si="13"/>
        <v>0</v>
      </c>
      <c r="R14" s="132"/>
      <c r="S14" s="49"/>
      <c r="T14" s="193"/>
      <c r="U14" s="205">
        <f t="shared" si="0"/>
        <v>33</v>
      </c>
      <c r="V14" s="206">
        <f t="shared" si="0"/>
        <v>16</v>
      </c>
      <c r="W14" s="207">
        <f t="shared" si="1"/>
        <v>17</v>
      </c>
      <c r="Y14" s="134">
        <f t="shared" si="2"/>
        <v>11</v>
      </c>
      <c r="Z14" s="135">
        <f t="shared" si="3"/>
        <v>6</v>
      </c>
      <c r="AA14" s="134">
        <f t="shared" si="4"/>
        <v>11</v>
      </c>
      <c r="AB14" s="135">
        <f t="shared" si="5"/>
        <v>6</v>
      </c>
      <c r="AC14" s="134">
        <f t="shared" si="6"/>
        <v>11</v>
      </c>
      <c r="AD14" s="135">
        <f t="shared" si="7"/>
        <v>4</v>
      </c>
      <c r="AE14" s="134">
        <f t="shared" si="8"/>
        <v>0</v>
      </c>
      <c r="AF14" s="135">
        <f t="shared" si="9"/>
        <v>0</v>
      </c>
      <c r="AG14" s="134">
        <f t="shared" si="10"/>
        <v>0</v>
      </c>
      <c r="AH14" s="135">
        <f t="shared" si="11"/>
        <v>0</v>
      </c>
    </row>
    <row r="15" spans="1:34" ht="15.75">
      <c r="A15" s="195" t="s">
        <v>123</v>
      </c>
      <c r="B15" s="118" t="str">
        <f>IF(B5&gt;"",B5,"")</f>
        <v>Juuso Iso-Järvenpää</v>
      </c>
      <c r="C15" s="130">
        <f>IF(B8&gt;"",B8,"")</f>
      </c>
      <c r="D15" s="204"/>
      <c r="E15" s="198"/>
      <c r="F15" s="422"/>
      <c r="G15" s="423"/>
      <c r="H15" s="422"/>
      <c r="I15" s="423"/>
      <c r="J15" s="422"/>
      <c r="K15" s="423"/>
      <c r="L15" s="418"/>
      <c r="M15" s="419"/>
      <c r="N15" s="418"/>
      <c r="O15" s="419"/>
      <c r="P15" s="199">
        <f t="shared" si="12"/>
      </c>
      <c r="Q15" s="200">
        <f t="shared" si="13"/>
      </c>
      <c r="R15" s="132"/>
      <c r="S15" s="49"/>
      <c r="T15" s="193"/>
      <c r="U15" s="205">
        <f t="shared" si="0"/>
        <v>0</v>
      </c>
      <c r="V15" s="206">
        <f t="shared" si="0"/>
        <v>0</v>
      </c>
      <c r="W15" s="207">
        <f t="shared" si="1"/>
        <v>0</v>
      </c>
      <c r="Y15" s="134">
        <f t="shared" si="2"/>
        <v>0</v>
      </c>
      <c r="Z15" s="135">
        <f t="shared" si="3"/>
        <v>0</v>
      </c>
      <c r="AA15" s="134">
        <f t="shared" si="4"/>
        <v>0</v>
      </c>
      <c r="AB15" s="135">
        <f t="shared" si="5"/>
        <v>0</v>
      </c>
      <c r="AC15" s="134">
        <f t="shared" si="6"/>
        <v>0</v>
      </c>
      <c r="AD15" s="135">
        <f t="shared" si="7"/>
        <v>0</v>
      </c>
      <c r="AE15" s="134">
        <f t="shared" si="8"/>
        <v>0</v>
      </c>
      <c r="AF15" s="135">
        <f t="shared" si="9"/>
        <v>0</v>
      </c>
      <c r="AG15" s="134">
        <f t="shared" si="10"/>
        <v>0</v>
      </c>
      <c r="AH15" s="135">
        <f t="shared" si="11"/>
        <v>0</v>
      </c>
    </row>
    <row r="16" spans="1:34" ht="16.5" thickBot="1">
      <c r="A16" s="195" t="s">
        <v>113</v>
      </c>
      <c r="B16" s="208" t="str">
        <f>IF(B4&gt;"",B4,"")</f>
        <v>Evert Aittokallio</v>
      </c>
      <c r="C16" s="209" t="str">
        <f>IF(B6&gt;"",B6,"")</f>
        <v>Juhani Miranda-Laiho</v>
      </c>
      <c r="D16" s="210"/>
      <c r="E16" s="211"/>
      <c r="F16" s="420">
        <v>-8</v>
      </c>
      <c r="G16" s="421"/>
      <c r="H16" s="420">
        <v>4</v>
      </c>
      <c r="I16" s="421"/>
      <c r="J16" s="420">
        <v>9</v>
      </c>
      <c r="K16" s="421"/>
      <c r="L16" s="420">
        <v>-8</v>
      </c>
      <c r="M16" s="421"/>
      <c r="N16" s="420">
        <v>6</v>
      </c>
      <c r="O16" s="421"/>
      <c r="P16" s="199">
        <f t="shared" si="12"/>
        <v>3</v>
      </c>
      <c r="Q16" s="200">
        <f t="shared" si="13"/>
        <v>2</v>
      </c>
      <c r="R16" s="132"/>
      <c r="S16" s="49"/>
      <c r="T16" s="193"/>
      <c r="U16" s="205">
        <f t="shared" si="0"/>
        <v>49</v>
      </c>
      <c r="V16" s="206">
        <f t="shared" si="0"/>
        <v>41</v>
      </c>
      <c r="W16" s="207">
        <f t="shared" si="1"/>
        <v>8</v>
      </c>
      <c r="Y16" s="147">
        <f t="shared" si="2"/>
        <v>8</v>
      </c>
      <c r="Z16" s="148">
        <f t="shared" si="3"/>
        <v>11</v>
      </c>
      <c r="AA16" s="147">
        <f t="shared" si="4"/>
        <v>11</v>
      </c>
      <c r="AB16" s="148">
        <f t="shared" si="5"/>
        <v>4</v>
      </c>
      <c r="AC16" s="147">
        <f t="shared" si="6"/>
        <v>11</v>
      </c>
      <c r="AD16" s="148">
        <f t="shared" si="7"/>
        <v>9</v>
      </c>
      <c r="AE16" s="147">
        <f t="shared" si="8"/>
        <v>8</v>
      </c>
      <c r="AF16" s="148">
        <f t="shared" si="9"/>
        <v>11</v>
      </c>
      <c r="AG16" s="147">
        <f t="shared" si="10"/>
        <v>11</v>
      </c>
      <c r="AH16" s="148">
        <f t="shared" si="11"/>
        <v>6</v>
      </c>
    </row>
    <row r="17" spans="1:34" ht="15.75">
      <c r="A17" s="195" t="s">
        <v>124</v>
      </c>
      <c r="B17" s="118" t="str">
        <f>IF(B7&gt;"",B7,"")</f>
        <v>Joni Annunen</v>
      </c>
      <c r="C17" s="130">
        <f>IF(B8&gt;"",B8,"")</f>
      </c>
      <c r="D17" s="197"/>
      <c r="E17" s="198"/>
      <c r="F17" s="426"/>
      <c r="G17" s="425"/>
      <c r="H17" s="426"/>
      <c r="I17" s="425"/>
      <c r="J17" s="426"/>
      <c r="K17" s="425"/>
      <c r="L17" s="426"/>
      <c r="M17" s="425"/>
      <c r="N17" s="426"/>
      <c r="O17" s="425"/>
      <c r="P17" s="199">
        <f t="shared" si="12"/>
      </c>
      <c r="Q17" s="200">
        <f t="shared" si="13"/>
      </c>
      <c r="R17" s="132"/>
      <c r="S17" s="49"/>
      <c r="T17" s="193"/>
      <c r="U17" s="205">
        <f t="shared" si="0"/>
        <v>0</v>
      </c>
      <c r="V17" s="206">
        <f t="shared" si="0"/>
        <v>0</v>
      </c>
      <c r="W17" s="207">
        <f t="shared" si="1"/>
        <v>0</v>
      </c>
      <c r="Y17" s="128">
        <f t="shared" si="2"/>
        <v>0</v>
      </c>
      <c r="Z17" s="129">
        <f>IF(F17="",0,IF(LEFT(F17,1)="-",(IF(ABS(F17)&gt;9,(ABS(F17)+2),11)),F17))</f>
        <v>0</v>
      </c>
      <c r="AA17" s="128">
        <f t="shared" si="4"/>
        <v>0</v>
      </c>
      <c r="AB17" s="129">
        <f>IF(H17="",0,IF(LEFT(H17,1)="-",(IF(ABS(H17)&gt;9,(ABS(H17)+2),11)),H17))</f>
        <v>0</v>
      </c>
      <c r="AC17" s="128">
        <f t="shared" si="6"/>
        <v>0</v>
      </c>
      <c r="AD17" s="129">
        <f>IF(J17="",0,IF(LEFT(J17,1)="-",(IF(ABS(J17)&gt;9,(ABS(J17)+2),11)),J17))</f>
        <v>0</v>
      </c>
      <c r="AE17" s="128">
        <f t="shared" si="8"/>
        <v>0</v>
      </c>
      <c r="AF17" s="129">
        <f>IF(L17="",0,IF(LEFT(L17,1)="-",(IF(ABS(L17)&gt;9,(ABS(L17)+2),11)),L17))</f>
        <v>0</v>
      </c>
      <c r="AG17" s="128">
        <f>IF(N17="",0,IF(LEFT(N17,1)="-",ABS(N17),(IF(N17&gt;9,N17+2,11))))</f>
        <v>0</v>
      </c>
      <c r="AH17" s="129">
        <f>IF(N17="",0,IF(LEFT(N17,1)="-",(IF(ABS(N17)&gt;9,(ABS(N17)+2),11)),N17))</f>
        <v>0</v>
      </c>
    </row>
    <row r="18" spans="1:34" ht="15.75">
      <c r="A18" s="195" t="s">
        <v>116</v>
      </c>
      <c r="B18" s="118" t="str">
        <f>IF(B5&gt;"",B5,"")</f>
        <v>Juuso Iso-Järvenpää</v>
      </c>
      <c r="C18" s="130" t="str">
        <f>IF(B6&gt;"",B6,"")</f>
        <v>Juhani Miranda-Laiho</v>
      </c>
      <c r="D18" s="204"/>
      <c r="E18" s="198"/>
      <c r="F18" s="422">
        <v>7</v>
      </c>
      <c r="G18" s="423"/>
      <c r="H18" s="422">
        <v>-6</v>
      </c>
      <c r="I18" s="423"/>
      <c r="J18" s="422">
        <v>-8</v>
      </c>
      <c r="K18" s="423"/>
      <c r="L18" s="418">
        <v>-9</v>
      </c>
      <c r="M18" s="419"/>
      <c r="N18" s="418"/>
      <c r="O18" s="419"/>
      <c r="P18" s="199">
        <f t="shared" si="12"/>
        <v>1</v>
      </c>
      <c r="Q18" s="200">
        <f t="shared" si="13"/>
        <v>3</v>
      </c>
      <c r="R18" s="132"/>
      <c r="S18" s="49"/>
      <c r="T18" s="193"/>
      <c r="U18" s="205">
        <f t="shared" si="0"/>
        <v>34</v>
      </c>
      <c r="V18" s="206">
        <f t="shared" si="0"/>
        <v>40</v>
      </c>
      <c r="W18" s="207">
        <f t="shared" si="1"/>
        <v>-6</v>
      </c>
      <c r="Y18" s="134">
        <f t="shared" si="2"/>
        <v>11</v>
      </c>
      <c r="Z18" s="135">
        <f>IF(F18="",0,IF(LEFT(F18,1)="-",(IF(ABS(F18)&gt;9,(ABS(F18)+2),11)),F18))</f>
        <v>7</v>
      </c>
      <c r="AA18" s="134">
        <f t="shared" si="4"/>
        <v>6</v>
      </c>
      <c r="AB18" s="135">
        <f>IF(H18="",0,IF(LEFT(H18,1)="-",(IF(ABS(H18)&gt;9,(ABS(H18)+2),11)),H18))</f>
        <v>11</v>
      </c>
      <c r="AC18" s="134">
        <f t="shared" si="6"/>
        <v>8</v>
      </c>
      <c r="AD18" s="135">
        <f>IF(J18="",0,IF(LEFT(J18,1)="-",(IF(ABS(J18)&gt;9,(ABS(J18)+2),11)),J18))</f>
        <v>11</v>
      </c>
      <c r="AE18" s="134">
        <f t="shared" si="8"/>
        <v>9</v>
      </c>
      <c r="AF18" s="135">
        <f>IF(L18="",0,IF(LEFT(L18,1)="-",(IF(ABS(L18)&gt;9,(ABS(L18)+2),11)),L18))</f>
        <v>11</v>
      </c>
      <c r="AG18" s="134">
        <f>IF(N18="",0,IF(LEFT(N18,1)="-",ABS(N18),(IF(N18&gt;9,N18+2,11))))</f>
        <v>0</v>
      </c>
      <c r="AH18" s="135">
        <f>IF(N18="",0,IF(LEFT(N18,1)="-",(IF(ABS(N18)&gt;9,(ABS(N18)+2),11)),N18))</f>
        <v>0</v>
      </c>
    </row>
    <row r="19" spans="1:34" ht="16.5" thickBot="1">
      <c r="A19" s="195" t="s">
        <v>125</v>
      </c>
      <c r="B19" s="208" t="str">
        <f>IF(B6&gt;"",B6,"")</f>
        <v>Juhani Miranda-Laiho</v>
      </c>
      <c r="C19" s="209" t="str">
        <f>IF(B7&gt;"",B7,"")</f>
        <v>Joni Annunen</v>
      </c>
      <c r="D19" s="210"/>
      <c r="E19" s="211"/>
      <c r="F19" s="420">
        <v>4</v>
      </c>
      <c r="G19" s="421"/>
      <c r="H19" s="420">
        <v>8</v>
      </c>
      <c r="I19" s="421"/>
      <c r="J19" s="420">
        <v>9</v>
      </c>
      <c r="K19" s="421"/>
      <c r="L19" s="420"/>
      <c r="M19" s="421"/>
      <c r="N19" s="420"/>
      <c r="O19" s="421"/>
      <c r="P19" s="199">
        <f t="shared" si="12"/>
        <v>3</v>
      </c>
      <c r="Q19" s="200">
        <f t="shared" si="13"/>
        <v>0</v>
      </c>
      <c r="R19" s="132"/>
      <c r="S19" s="49"/>
      <c r="T19" s="193"/>
      <c r="U19" s="205">
        <f t="shared" si="0"/>
        <v>33</v>
      </c>
      <c r="V19" s="206">
        <f t="shared" si="0"/>
        <v>21</v>
      </c>
      <c r="W19" s="207">
        <f t="shared" si="1"/>
        <v>12</v>
      </c>
      <c r="Y19" s="134">
        <f t="shared" si="2"/>
        <v>11</v>
      </c>
      <c r="Z19" s="135">
        <f>IF(F19="",0,IF(LEFT(F19,1)="-",(IF(ABS(F19)&gt;9,(ABS(F19)+2),11)),F19))</f>
        <v>4</v>
      </c>
      <c r="AA19" s="134">
        <f t="shared" si="4"/>
        <v>11</v>
      </c>
      <c r="AB19" s="135">
        <f>IF(H19="",0,IF(LEFT(H19,1)="-",(IF(ABS(H19)&gt;9,(ABS(H19)+2),11)),H19))</f>
        <v>8</v>
      </c>
      <c r="AC19" s="134">
        <f t="shared" si="6"/>
        <v>11</v>
      </c>
      <c r="AD19" s="135">
        <f>IF(J19="",0,IF(LEFT(J19,1)="-",(IF(ABS(J19)&gt;9,(ABS(J19)+2),11)),J19))</f>
        <v>9</v>
      </c>
      <c r="AE19" s="134">
        <f t="shared" si="8"/>
        <v>0</v>
      </c>
      <c r="AF19" s="135">
        <f>IF(L19="",0,IF(LEFT(L19,1)="-",(IF(ABS(L19)&gt;9,(ABS(L19)+2),11)),L19))</f>
        <v>0</v>
      </c>
      <c r="AG19" s="134">
        <f>IF(N19="",0,IF(LEFT(N19,1)="-",ABS(N19),(IF(N19&gt;9,N19+2,11))))</f>
        <v>0</v>
      </c>
      <c r="AH19" s="135">
        <f>IF(N19="",0,IF(LEFT(N19,1)="-",(IF(ABS(N19)&gt;9,(ABS(N19)+2),11)),N19))</f>
        <v>0</v>
      </c>
    </row>
    <row r="20" spans="1:34" ht="16.5" thickBot="1">
      <c r="A20" s="212" t="s">
        <v>117</v>
      </c>
      <c r="B20" s="139" t="str">
        <f>IF(B4&gt;"",B4,"")</f>
        <v>Evert Aittokallio</v>
      </c>
      <c r="C20" s="140" t="str">
        <f>IF(B5&gt;"",B5,"")</f>
        <v>Juuso Iso-Järvenpää</v>
      </c>
      <c r="D20" s="213"/>
      <c r="E20" s="214"/>
      <c r="F20" s="416">
        <v>3</v>
      </c>
      <c r="G20" s="417"/>
      <c r="H20" s="416">
        <v>2</v>
      </c>
      <c r="I20" s="417"/>
      <c r="J20" s="416">
        <v>1</v>
      </c>
      <c r="K20" s="417"/>
      <c r="L20" s="416"/>
      <c r="M20" s="417"/>
      <c r="N20" s="416"/>
      <c r="O20" s="417"/>
      <c r="P20" s="215">
        <f t="shared" si="12"/>
        <v>3</v>
      </c>
      <c r="Q20" s="216">
        <f t="shared" si="13"/>
        <v>0</v>
      </c>
      <c r="R20" s="145"/>
      <c r="S20" s="217"/>
      <c r="T20" s="193"/>
      <c r="U20" s="218">
        <f t="shared" si="0"/>
        <v>33</v>
      </c>
      <c r="V20" s="219">
        <f t="shared" si="0"/>
        <v>6</v>
      </c>
      <c r="W20" s="220">
        <f t="shared" si="1"/>
        <v>27</v>
      </c>
      <c r="Y20" s="134">
        <f t="shared" si="2"/>
        <v>11</v>
      </c>
      <c r="Z20" s="135">
        <f>IF(F20="",0,IF(LEFT(F20,1)="-",(IF(ABS(F20)&gt;9,(ABS(F20)+2),11)),F20))</f>
        <v>3</v>
      </c>
      <c r="AA20" s="134">
        <f t="shared" si="4"/>
        <v>11</v>
      </c>
      <c r="AB20" s="135">
        <f>IF(H20="",0,IF(LEFT(H20,1)="-",(IF(ABS(H20)&gt;9,(ABS(H20)+2),11)),H20))</f>
        <v>2</v>
      </c>
      <c r="AC20" s="134">
        <f t="shared" si="6"/>
        <v>11</v>
      </c>
      <c r="AD20" s="135">
        <f>IF(J20="",0,IF(LEFT(J20,1)="-",(IF(ABS(J20)&gt;9,(ABS(J20)+2),11)),J20))</f>
        <v>1</v>
      </c>
      <c r="AE20" s="134">
        <f t="shared" si="8"/>
        <v>0</v>
      </c>
      <c r="AF20" s="135">
        <f>IF(L20="",0,IF(LEFT(L20,1)="-",(IF(ABS(L20)&gt;9,(ABS(L20)+2),11)),L20))</f>
        <v>0</v>
      </c>
      <c r="AG20" s="134">
        <f>IF(N20="",0,IF(LEFT(N20,1)="-",ABS(N20),(IF(N20&gt;9,N20+2,11))))</f>
        <v>0</v>
      </c>
      <c r="AH20" s="135">
        <f>IF(N20="",0,IF(LEFT(N20,1)="-",(IF(ABS(N20)&gt;9,(ABS(N20)+2),11)),N20))</f>
        <v>0</v>
      </c>
    </row>
    <row r="21" ht="14.25" thickBot="1" thickTop="1"/>
    <row r="22" spans="1:35" ht="16.5" thickTop="1">
      <c r="A22" s="50"/>
      <c r="B22" s="51" t="s">
        <v>145</v>
      </c>
      <c r="C22" s="52"/>
      <c r="D22" s="52"/>
      <c r="E22" s="52"/>
      <c r="F22" s="53"/>
      <c r="G22" s="52"/>
      <c r="H22" s="54" t="s">
        <v>89</v>
      </c>
      <c r="I22" s="55"/>
      <c r="J22" s="459" t="s">
        <v>151</v>
      </c>
      <c r="K22" s="460"/>
      <c r="L22" s="460"/>
      <c r="M22" s="461"/>
      <c r="N22" s="462" t="s">
        <v>92</v>
      </c>
      <c r="O22" s="463"/>
      <c r="P22" s="463"/>
      <c r="Q22" s="491" t="s">
        <v>128</v>
      </c>
      <c r="R22" s="492"/>
      <c r="S22" s="493"/>
      <c r="AI22"/>
    </row>
    <row r="23" spans="1:35" ht="16.5" thickBot="1">
      <c r="A23" s="56"/>
      <c r="B23" s="57" t="s">
        <v>91</v>
      </c>
      <c r="C23" s="58" t="s">
        <v>93</v>
      </c>
      <c r="D23" s="450"/>
      <c r="E23" s="451"/>
      <c r="F23" s="452"/>
      <c r="G23" s="453" t="s">
        <v>94</v>
      </c>
      <c r="H23" s="454"/>
      <c r="I23" s="454"/>
      <c r="J23" s="455">
        <v>41405</v>
      </c>
      <c r="K23" s="455"/>
      <c r="L23" s="455"/>
      <c r="M23" s="456"/>
      <c r="N23" s="59" t="s">
        <v>95</v>
      </c>
      <c r="O23" s="60"/>
      <c r="P23" s="60"/>
      <c r="Q23" s="441">
        <v>0.5</v>
      </c>
      <c r="R23" s="442"/>
      <c r="S23" s="443"/>
      <c r="AI23"/>
    </row>
    <row r="24" spans="1:35" ht="15.75" thickTop="1">
      <c r="A24" s="61"/>
      <c r="B24" s="62" t="s">
        <v>96</v>
      </c>
      <c r="C24" s="63" t="s">
        <v>148</v>
      </c>
      <c r="D24" s="487" t="s">
        <v>65</v>
      </c>
      <c r="E24" s="488"/>
      <c r="F24" s="487" t="s">
        <v>66</v>
      </c>
      <c r="G24" s="488"/>
      <c r="H24" s="487" t="s">
        <v>67</v>
      </c>
      <c r="I24" s="488"/>
      <c r="J24" s="487" t="s">
        <v>69</v>
      </c>
      <c r="K24" s="488"/>
      <c r="L24" s="487"/>
      <c r="M24" s="488"/>
      <c r="N24" s="64" t="s">
        <v>98</v>
      </c>
      <c r="O24" s="65" t="s">
        <v>99</v>
      </c>
      <c r="P24" s="66" t="s">
        <v>100</v>
      </c>
      <c r="Q24" s="67"/>
      <c r="R24" s="489" t="s">
        <v>101</v>
      </c>
      <c r="S24" s="490"/>
      <c r="U24" s="68" t="s">
        <v>102</v>
      </c>
      <c r="V24" s="69"/>
      <c r="W24" s="70" t="s">
        <v>103</v>
      </c>
      <c r="AI24"/>
    </row>
    <row r="25" spans="1:35" ht="12.75">
      <c r="A25" s="71" t="s">
        <v>65</v>
      </c>
      <c r="B25" s="72" t="s">
        <v>15</v>
      </c>
      <c r="C25" s="73" t="s">
        <v>262</v>
      </c>
      <c r="D25" s="74"/>
      <c r="E25" s="75"/>
      <c r="F25" s="76">
        <f>+P35</f>
        <v>3</v>
      </c>
      <c r="G25" s="77">
        <f>+Q35</f>
        <v>0</v>
      </c>
      <c r="H25" s="76">
        <f>P31</f>
        <v>3</v>
      </c>
      <c r="I25" s="77">
        <f>Q31</f>
        <v>0</v>
      </c>
      <c r="J25" s="76">
        <f>P33</f>
        <v>3</v>
      </c>
      <c r="K25" s="77">
        <f>Q33</f>
        <v>0</v>
      </c>
      <c r="L25" s="76"/>
      <c r="M25" s="77"/>
      <c r="N25" s="78">
        <f>IF(SUM(D25:M25)=0,"",COUNTIF(E25:E28,"3"))</f>
        <v>3</v>
      </c>
      <c r="O25" s="79">
        <f>IF(SUM(E25:N25)=0,"",COUNTIF(D25:D28,"3"))</f>
        <v>0</v>
      </c>
      <c r="P25" s="80">
        <f>IF(SUM(D25:M25)=0,"",SUM(E25:E28))</f>
        <v>9</v>
      </c>
      <c r="Q25" s="81">
        <f>IF(SUM(D25:M25)=0,"",SUM(D25:D28))</f>
        <v>0</v>
      </c>
      <c r="R25" s="478">
        <v>1</v>
      </c>
      <c r="S25" s="479"/>
      <c r="U25" s="82">
        <f>+U31+U33+U35</f>
        <v>102</v>
      </c>
      <c r="V25" s="83">
        <f>+V31+V33+V35</f>
        <v>63</v>
      </c>
      <c r="W25" s="84">
        <f>+U25-V25</f>
        <v>39</v>
      </c>
      <c r="AI25"/>
    </row>
    <row r="26" spans="1:35" ht="12.75">
      <c r="A26" s="85" t="s">
        <v>66</v>
      </c>
      <c r="B26" s="72" t="s">
        <v>14</v>
      </c>
      <c r="C26" s="86" t="s">
        <v>263</v>
      </c>
      <c r="D26" s="87">
        <f>+Q35</f>
        <v>0</v>
      </c>
      <c r="E26" s="88">
        <f>+P35</f>
        <v>3</v>
      </c>
      <c r="F26" s="89"/>
      <c r="G26" s="90"/>
      <c r="H26" s="87">
        <f>P34</f>
        <v>0</v>
      </c>
      <c r="I26" s="88">
        <f>Q34</f>
        <v>3</v>
      </c>
      <c r="J26" s="87">
        <f>P32</f>
        <v>0</v>
      </c>
      <c r="K26" s="88">
        <f>Q32</f>
        <v>3</v>
      </c>
      <c r="L26" s="87"/>
      <c r="M26" s="88"/>
      <c r="N26" s="78">
        <f>IF(SUM(D26:M26)=0,"",COUNTIF(G25:G28,"3"))</f>
        <v>0</v>
      </c>
      <c r="O26" s="79">
        <f>IF(SUM(E26:N26)=0,"",COUNTIF(F25:F28,"3"))</f>
        <v>3</v>
      </c>
      <c r="P26" s="80">
        <f>IF(SUM(D26:M26)=0,"",SUM(G25:G28))</f>
        <v>0</v>
      </c>
      <c r="Q26" s="81">
        <f>IF(SUM(D26:M26)=0,"",SUM(F25:F28))</f>
        <v>9</v>
      </c>
      <c r="R26" s="478">
        <v>4</v>
      </c>
      <c r="S26" s="479"/>
      <c r="U26" s="82">
        <f>+U32+U34+V35</f>
        <v>77</v>
      </c>
      <c r="V26" s="83">
        <f>+V32+V34+U35</f>
        <v>106</v>
      </c>
      <c r="W26" s="84">
        <f>+U26-V26</f>
        <v>-29</v>
      </c>
      <c r="AI26"/>
    </row>
    <row r="27" spans="1:35" ht="12.75">
      <c r="A27" s="85" t="s">
        <v>67</v>
      </c>
      <c r="B27" s="72" t="s">
        <v>23</v>
      </c>
      <c r="C27" s="73" t="s">
        <v>267</v>
      </c>
      <c r="D27" s="87">
        <f>+Q31</f>
        <v>0</v>
      </c>
      <c r="E27" s="88">
        <f>+P31</f>
        <v>3</v>
      </c>
      <c r="F27" s="87">
        <f>Q34</f>
        <v>3</v>
      </c>
      <c r="G27" s="88">
        <f>P34</f>
        <v>0</v>
      </c>
      <c r="H27" s="89"/>
      <c r="I27" s="90"/>
      <c r="J27" s="87">
        <f>P36</f>
        <v>3</v>
      </c>
      <c r="K27" s="88">
        <f>Q36</f>
        <v>2</v>
      </c>
      <c r="L27" s="87"/>
      <c r="M27" s="88"/>
      <c r="N27" s="78">
        <f>IF(SUM(D27:M27)=0,"",COUNTIF(I25:I28,"3"))</f>
        <v>2</v>
      </c>
      <c r="O27" s="79">
        <f>IF(SUM(E27:N27)=0,"",COUNTIF(H25:H28,"3"))</f>
        <v>1</v>
      </c>
      <c r="P27" s="80">
        <f>IF(SUM(D27:M27)=0,"",SUM(I25:I28))</f>
        <v>6</v>
      </c>
      <c r="Q27" s="81">
        <f>IF(SUM(D27:M27)=0,"",SUM(H25:H28))</f>
        <v>5</v>
      </c>
      <c r="R27" s="478">
        <v>2</v>
      </c>
      <c r="S27" s="479"/>
      <c r="U27" s="82">
        <f>+V31+V34+U36</f>
        <v>98</v>
      </c>
      <c r="V27" s="83">
        <f>+U31+U34+V36</f>
        <v>94</v>
      </c>
      <c r="W27" s="84">
        <f>+U27-V27</f>
        <v>4</v>
      </c>
      <c r="AI27"/>
    </row>
    <row r="28" spans="1:35" ht="13.5" thickBot="1">
      <c r="A28" s="91" t="s">
        <v>69</v>
      </c>
      <c r="B28" s="92" t="s">
        <v>29</v>
      </c>
      <c r="C28" s="86" t="s">
        <v>152</v>
      </c>
      <c r="D28" s="94">
        <f>Q33</f>
        <v>0</v>
      </c>
      <c r="E28" s="95">
        <f>P33</f>
        <v>3</v>
      </c>
      <c r="F28" s="94">
        <f>Q32</f>
        <v>3</v>
      </c>
      <c r="G28" s="95">
        <f>P32</f>
        <v>0</v>
      </c>
      <c r="H28" s="94">
        <f>Q36</f>
        <v>2</v>
      </c>
      <c r="I28" s="95">
        <f>P36</f>
        <v>3</v>
      </c>
      <c r="J28" s="96"/>
      <c r="K28" s="97"/>
      <c r="L28" s="94"/>
      <c r="M28" s="95"/>
      <c r="N28" s="98">
        <f>IF(SUM(D28:M28)=0,"",COUNTIF(K25:K28,"3"))</f>
        <v>1</v>
      </c>
      <c r="O28" s="99">
        <f>IF(SUM(E28:N28)=0,"",COUNTIF(J25:J28,"3"))</f>
        <v>2</v>
      </c>
      <c r="P28" s="100">
        <f>IF(SUM(D28:M29)=0,"",SUM(K25:K28))</f>
        <v>5</v>
      </c>
      <c r="Q28" s="101">
        <f>IF(SUM(D28:M28)=0,"",SUM(J25:J28))</f>
        <v>6</v>
      </c>
      <c r="R28" s="480">
        <v>3</v>
      </c>
      <c r="S28" s="481"/>
      <c r="U28" s="82">
        <f>+V32+V33+V36</f>
        <v>87</v>
      </c>
      <c r="V28" s="83">
        <f>+U32+U33+U36</f>
        <v>101</v>
      </c>
      <c r="W28" s="84">
        <f>+U28-V28</f>
        <v>-14</v>
      </c>
      <c r="AI28"/>
    </row>
    <row r="29" spans="1:35" ht="15.75" thickTop="1">
      <c r="A29" s="102"/>
      <c r="B29" s="103" t="s">
        <v>104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5"/>
      <c r="S29" s="106"/>
      <c r="U29" s="107"/>
      <c r="V29" s="108" t="s">
        <v>105</v>
      </c>
      <c r="W29" s="109">
        <f>SUM(W25:W28)</f>
        <v>0</v>
      </c>
      <c r="X29" s="108" t="str">
        <f>IF(W29=0,"OK","Virhe")</f>
        <v>OK</v>
      </c>
      <c r="AI29"/>
    </row>
    <row r="30" spans="1:35" ht="15.75" thickBot="1">
      <c r="A30" s="110"/>
      <c r="B30" s="111" t="s">
        <v>106</v>
      </c>
      <c r="C30" s="112"/>
      <c r="D30" s="112"/>
      <c r="E30" s="113"/>
      <c r="F30" s="482" t="s">
        <v>107</v>
      </c>
      <c r="G30" s="483"/>
      <c r="H30" s="484" t="s">
        <v>108</v>
      </c>
      <c r="I30" s="483"/>
      <c r="J30" s="484" t="s">
        <v>109</v>
      </c>
      <c r="K30" s="483"/>
      <c r="L30" s="484" t="s">
        <v>110</v>
      </c>
      <c r="M30" s="483"/>
      <c r="N30" s="484" t="s">
        <v>111</v>
      </c>
      <c r="O30" s="483"/>
      <c r="P30" s="485" t="s">
        <v>112</v>
      </c>
      <c r="Q30" s="486"/>
      <c r="S30" s="114"/>
      <c r="U30" s="115" t="s">
        <v>102</v>
      </c>
      <c r="V30" s="116"/>
      <c r="W30" s="70" t="s">
        <v>103</v>
      </c>
      <c r="AI30"/>
    </row>
    <row r="31" spans="1:35" ht="15.75">
      <c r="A31" s="117" t="s">
        <v>113</v>
      </c>
      <c r="B31" s="118" t="str">
        <f>IF(B25&gt;"",B25,"")</f>
        <v>Matias Ojala</v>
      </c>
      <c r="C31" s="119" t="str">
        <f>IF(B27&gt;"",B27,"")</f>
        <v>Arvo Valkama</v>
      </c>
      <c r="D31" s="104"/>
      <c r="E31" s="120"/>
      <c r="F31" s="476">
        <v>8</v>
      </c>
      <c r="G31" s="477"/>
      <c r="H31" s="473">
        <v>3</v>
      </c>
      <c r="I31" s="474"/>
      <c r="J31" s="473">
        <v>7</v>
      </c>
      <c r="K31" s="474"/>
      <c r="L31" s="473"/>
      <c r="M31" s="474"/>
      <c r="N31" s="475"/>
      <c r="O31" s="474"/>
      <c r="P31" s="121">
        <f aca="true" t="shared" si="14" ref="P31:P36">IF(COUNT(F31:N31)=0,"",COUNTIF(F31:N31,"&gt;=0"))</f>
        <v>3</v>
      </c>
      <c r="Q31" s="122">
        <f aca="true" t="shared" si="15" ref="Q31:Q36">IF(COUNT(F31:N31)=0,"",(IF(LEFT(F31,1)="-",1,0)+IF(LEFT(H31,1)="-",1,0)+IF(LEFT(J31,1)="-",1,0)+IF(LEFT(L31,1)="-",1,0)+IF(LEFT(N31,1)="-",1,0)))</f>
        <v>0</v>
      </c>
      <c r="R31" s="123"/>
      <c r="S31" s="124"/>
      <c r="U31" s="125">
        <f aca="true" t="shared" si="16" ref="U31:V36">+Y31+AA31+AC31+AE31+AG31</f>
        <v>33</v>
      </c>
      <c r="V31" s="126">
        <f t="shared" si="16"/>
        <v>18</v>
      </c>
      <c r="W31" s="127">
        <f aca="true" t="shared" si="17" ref="W31:W36">+U31-V31</f>
        <v>15</v>
      </c>
      <c r="Y31" s="128">
        <f>IF(F31="",0,IF(LEFT(F31,1)="-",ABS(F31),(IF(F31&gt;9,F31+2,11))))</f>
        <v>11</v>
      </c>
      <c r="Z31" s="129">
        <f aca="true" t="shared" si="18" ref="Z31:Z36">IF(F31="",0,IF(LEFT(F31,1)="-",(IF(ABS(F31)&gt;9,(ABS(F31)+2),11)),F31))</f>
        <v>8</v>
      </c>
      <c r="AA31" s="128">
        <f>IF(H31="",0,IF(LEFT(H31,1)="-",ABS(H31),(IF(H31&gt;9,H31+2,11))))</f>
        <v>11</v>
      </c>
      <c r="AB31" s="129">
        <f aca="true" t="shared" si="19" ref="AB31:AB36">IF(H31="",0,IF(LEFT(H31,1)="-",(IF(ABS(H31)&gt;9,(ABS(H31)+2),11)),H31))</f>
        <v>3</v>
      </c>
      <c r="AC31" s="128">
        <f>IF(J31="",0,IF(LEFT(J31,1)="-",ABS(J31),(IF(J31&gt;9,J31+2,11))))</f>
        <v>11</v>
      </c>
      <c r="AD31" s="129">
        <f aca="true" t="shared" si="20" ref="AD31:AD36">IF(J31="",0,IF(LEFT(J31,1)="-",(IF(ABS(J31)&gt;9,(ABS(J31)+2),11)),J31))</f>
        <v>7</v>
      </c>
      <c r="AE31" s="128">
        <f>IF(L31="",0,IF(LEFT(L31,1)="-",ABS(L31),(IF(L31&gt;9,L31+2,11))))</f>
        <v>0</v>
      </c>
      <c r="AF31" s="129">
        <f aca="true" t="shared" si="21" ref="AF31:AF36">IF(L31="",0,IF(LEFT(L31,1)="-",(IF(ABS(L31)&gt;9,(ABS(L31)+2),11)),L31))</f>
        <v>0</v>
      </c>
      <c r="AG31" s="128">
        <f aca="true" t="shared" si="22" ref="AG31:AG36">IF(N31="",0,IF(LEFT(N31,1)="-",ABS(N31),(IF(N31&gt;9,N31+2,11))))</f>
        <v>0</v>
      </c>
      <c r="AH31" s="129">
        <f aca="true" t="shared" si="23" ref="AH31:AH36">IF(N31="",0,IF(LEFT(N31,1)="-",(IF(ABS(N31)&gt;9,(ABS(N31)+2),11)),N31))</f>
        <v>0</v>
      </c>
      <c r="AI31"/>
    </row>
    <row r="32" spans="1:35" ht="15.75">
      <c r="A32" s="117" t="s">
        <v>114</v>
      </c>
      <c r="B32" s="118" t="str">
        <f>IF(B26&gt;"",B26,"")</f>
        <v>Paavo Collanus</v>
      </c>
      <c r="C32" s="130" t="str">
        <f>IF(B28&gt;"",B28,"")</f>
        <v>Paul Jokinen</v>
      </c>
      <c r="D32" s="131"/>
      <c r="E32" s="120"/>
      <c r="F32" s="466">
        <v>-9</v>
      </c>
      <c r="G32" s="467"/>
      <c r="H32" s="466">
        <v>-8</v>
      </c>
      <c r="I32" s="467"/>
      <c r="J32" s="466">
        <v>-8</v>
      </c>
      <c r="K32" s="467"/>
      <c r="L32" s="466"/>
      <c r="M32" s="467"/>
      <c r="N32" s="466"/>
      <c r="O32" s="467"/>
      <c r="P32" s="121">
        <f t="shared" si="14"/>
        <v>0</v>
      </c>
      <c r="Q32" s="122">
        <f t="shared" si="15"/>
        <v>3</v>
      </c>
      <c r="R32" s="132"/>
      <c r="S32" s="133"/>
      <c r="U32" s="125">
        <f t="shared" si="16"/>
        <v>25</v>
      </c>
      <c r="V32" s="126">
        <f t="shared" si="16"/>
        <v>33</v>
      </c>
      <c r="W32" s="127">
        <f t="shared" si="17"/>
        <v>-8</v>
      </c>
      <c r="Y32" s="134">
        <f>IF(F32="",0,IF(LEFT(F32,1)="-",ABS(F32),(IF(F32&gt;9,F32+2,11))))</f>
        <v>9</v>
      </c>
      <c r="Z32" s="135">
        <f t="shared" si="18"/>
        <v>11</v>
      </c>
      <c r="AA32" s="134">
        <f>IF(H32="",0,IF(LEFT(H32,1)="-",ABS(H32),(IF(H32&gt;9,H32+2,11))))</f>
        <v>8</v>
      </c>
      <c r="AB32" s="135">
        <f t="shared" si="19"/>
        <v>11</v>
      </c>
      <c r="AC32" s="134">
        <f>IF(J32="",0,IF(LEFT(J32,1)="-",ABS(J32),(IF(J32&gt;9,J32+2,11))))</f>
        <v>8</v>
      </c>
      <c r="AD32" s="135">
        <f t="shared" si="20"/>
        <v>11</v>
      </c>
      <c r="AE32" s="134">
        <f>IF(L32="",0,IF(LEFT(L32,1)="-",ABS(L32),(IF(L32&gt;9,L32+2,11))))</f>
        <v>0</v>
      </c>
      <c r="AF32" s="135">
        <f t="shared" si="21"/>
        <v>0</v>
      </c>
      <c r="AG32" s="134">
        <f t="shared" si="22"/>
        <v>0</v>
      </c>
      <c r="AH32" s="135">
        <f t="shared" si="23"/>
        <v>0</v>
      </c>
      <c r="AI32"/>
    </row>
    <row r="33" spans="1:35" ht="16.5" thickBot="1">
      <c r="A33" s="117" t="s">
        <v>115</v>
      </c>
      <c r="B33" s="136" t="str">
        <f>IF(B25&gt;"",B25,"")</f>
        <v>Matias Ojala</v>
      </c>
      <c r="C33" s="137" t="str">
        <f>IF(B28&gt;"",B28,"")</f>
        <v>Paul Jokinen</v>
      </c>
      <c r="D33" s="112"/>
      <c r="E33" s="113"/>
      <c r="F33" s="471">
        <v>9</v>
      </c>
      <c r="G33" s="472"/>
      <c r="H33" s="471">
        <v>5</v>
      </c>
      <c r="I33" s="472"/>
      <c r="J33" s="471">
        <v>3</v>
      </c>
      <c r="K33" s="472"/>
      <c r="L33" s="471"/>
      <c r="M33" s="472"/>
      <c r="N33" s="471"/>
      <c r="O33" s="472"/>
      <c r="P33" s="121">
        <f t="shared" si="14"/>
        <v>3</v>
      </c>
      <c r="Q33" s="122">
        <f t="shared" si="15"/>
        <v>0</v>
      </c>
      <c r="R33" s="132"/>
      <c r="S33" s="133"/>
      <c r="U33" s="125">
        <f t="shared" si="16"/>
        <v>33</v>
      </c>
      <c r="V33" s="126">
        <f t="shared" si="16"/>
        <v>17</v>
      </c>
      <c r="W33" s="127">
        <f t="shared" si="17"/>
        <v>16</v>
      </c>
      <c r="Y33" s="134">
        <f aca="true" t="shared" si="24" ref="Y33:AE36">IF(F33="",0,IF(LEFT(F33,1)="-",ABS(F33),(IF(F33&gt;9,F33+2,11))))</f>
        <v>11</v>
      </c>
      <c r="Z33" s="135">
        <f t="shared" si="18"/>
        <v>9</v>
      </c>
      <c r="AA33" s="134">
        <f t="shared" si="24"/>
        <v>11</v>
      </c>
      <c r="AB33" s="135">
        <f t="shared" si="19"/>
        <v>5</v>
      </c>
      <c r="AC33" s="134">
        <f t="shared" si="24"/>
        <v>11</v>
      </c>
      <c r="AD33" s="135">
        <f t="shared" si="20"/>
        <v>3</v>
      </c>
      <c r="AE33" s="134">
        <f t="shared" si="24"/>
        <v>0</v>
      </c>
      <c r="AF33" s="135">
        <f t="shared" si="21"/>
        <v>0</v>
      </c>
      <c r="AG33" s="134">
        <f t="shared" si="22"/>
        <v>0</v>
      </c>
      <c r="AH33" s="135">
        <f t="shared" si="23"/>
        <v>0</v>
      </c>
      <c r="AI33"/>
    </row>
    <row r="34" spans="1:35" ht="15.75">
      <c r="A34" s="117" t="s">
        <v>116</v>
      </c>
      <c r="B34" s="118" t="str">
        <f>IF(B26&gt;"",B26,"")</f>
        <v>Paavo Collanus</v>
      </c>
      <c r="C34" s="130" t="str">
        <f>IF(B27&gt;"",B27,"")</f>
        <v>Arvo Valkama</v>
      </c>
      <c r="D34" s="104"/>
      <c r="E34" s="120"/>
      <c r="F34" s="473">
        <v>-13</v>
      </c>
      <c r="G34" s="474"/>
      <c r="H34" s="473">
        <v>-7</v>
      </c>
      <c r="I34" s="474"/>
      <c r="J34" s="473">
        <v>-4</v>
      </c>
      <c r="K34" s="474"/>
      <c r="L34" s="473"/>
      <c r="M34" s="474"/>
      <c r="N34" s="473"/>
      <c r="O34" s="474"/>
      <c r="P34" s="121">
        <f t="shared" si="14"/>
        <v>0</v>
      </c>
      <c r="Q34" s="122">
        <f t="shared" si="15"/>
        <v>3</v>
      </c>
      <c r="R34" s="132"/>
      <c r="S34" s="133"/>
      <c r="U34" s="125">
        <f t="shared" si="16"/>
        <v>24</v>
      </c>
      <c r="V34" s="126">
        <f t="shared" si="16"/>
        <v>37</v>
      </c>
      <c r="W34" s="127">
        <f t="shared" si="17"/>
        <v>-13</v>
      </c>
      <c r="Y34" s="134">
        <f t="shared" si="24"/>
        <v>13</v>
      </c>
      <c r="Z34" s="135">
        <f t="shared" si="18"/>
        <v>15</v>
      </c>
      <c r="AA34" s="134">
        <f t="shared" si="24"/>
        <v>7</v>
      </c>
      <c r="AB34" s="135">
        <f t="shared" si="19"/>
        <v>11</v>
      </c>
      <c r="AC34" s="134">
        <f t="shared" si="24"/>
        <v>4</v>
      </c>
      <c r="AD34" s="135">
        <f t="shared" si="20"/>
        <v>11</v>
      </c>
      <c r="AE34" s="134">
        <f t="shared" si="24"/>
        <v>0</v>
      </c>
      <c r="AF34" s="135">
        <f t="shared" si="21"/>
        <v>0</v>
      </c>
      <c r="AG34" s="134">
        <f t="shared" si="22"/>
        <v>0</v>
      </c>
      <c r="AH34" s="135">
        <f t="shared" si="23"/>
        <v>0</v>
      </c>
      <c r="AI34"/>
    </row>
    <row r="35" spans="1:35" ht="15.75">
      <c r="A35" s="117" t="s">
        <v>117</v>
      </c>
      <c r="B35" s="118" t="str">
        <f>IF(B25&gt;"",B25,"")</f>
        <v>Matias Ojala</v>
      </c>
      <c r="C35" s="130" t="str">
        <f>IF(B26&gt;"",B26,"")</f>
        <v>Paavo Collanus</v>
      </c>
      <c r="D35" s="131"/>
      <c r="E35" s="120"/>
      <c r="F35" s="466">
        <v>10</v>
      </c>
      <c r="G35" s="467"/>
      <c r="H35" s="466">
        <v>11</v>
      </c>
      <c r="I35" s="467"/>
      <c r="J35" s="470">
        <v>7</v>
      </c>
      <c r="K35" s="467"/>
      <c r="L35" s="466"/>
      <c r="M35" s="467"/>
      <c r="N35" s="466"/>
      <c r="O35" s="467"/>
      <c r="P35" s="121">
        <f t="shared" si="14"/>
        <v>3</v>
      </c>
      <c r="Q35" s="122">
        <f t="shared" si="15"/>
        <v>0</v>
      </c>
      <c r="R35" s="132"/>
      <c r="S35" s="133"/>
      <c r="U35" s="125">
        <f t="shared" si="16"/>
        <v>36</v>
      </c>
      <c r="V35" s="126">
        <f t="shared" si="16"/>
        <v>28</v>
      </c>
      <c r="W35" s="127">
        <f t="shared" si="17"/>
        <v>8</v>
      </c>
      <c r="Y35" s="134">
        <f t="shared" si="24"/>
        <v>12</v>
      </c>
      <c r="Z35" s="135">
        <f t="shared" si="18"/>
        <v>10</v>
      </c>
      <c r="AA35" s="134">
        <f t="shared" si="24"/>
        <v>13</v>
      </c>
      <c r="AB35" s="135">
        <f t="shared" si="19"/>
        <v>11</v>
      </c>
      <c r="AC35" s="134">
        <f t="shared" si="24"/>
        <v>11</v>
      </c>
      <c r="AD35" s="135">
        <f t="shared" si="20"/>
        <v>7</v>
      </c>
      <c r="AE35" s="134">
        <f t="shared" si="24"/>
        <v>0</v>
      </c>
      <c r="AF35" s="135">
        <f t="shared" si="21"/>
        <v>0</v>
      </c>
      <c r="AG35" s="134">
        <f t="shared" si="22"/>
        <v>0</v>
      </c>
      <c r="AH35" s="135">
        <f t="shared" si="23"/>
        <v>0</v>
      </c>
      <c r="AI35"/>
    </row>
    <row r="36" spans="1:35" ht="16.5" thickBot="1">
      <c r="A36" s="138" t="s">
        <v>118</v>
      </c>
      <c r="B36" s="139" t="str">
        <f>IF(B27&gt;"",B27,"")</f>
        <v>Arvo Valkama</v>
      </c>
      <c r="C36" s="140" t="str">
        <f>IF(B28&gt;"",B28,"")</f>
        <v>Paul Jokinen</v>
      </c>
      <c r="D36" s="141"/>
      <c r="E36" s="142"/>
      <c r="F36" s="468">
        <v>-4</v>
      </c>
      <c r="G36" s="469"/>
      <c r="H36" s="468">
        <v>8</v>
      </c>
      <c r="I36" s="469"/>
      <c r="J36" s="468">
        <v>-6</v>
      </c>
      <c r="K36" s="469"/>
      <c r="L36" s="468">
        <v>7</v>
      </c>
      <c r="M36" s="469"/>
      <c r="N36" s="468">
        <v>0</v>
      </c>
      <c r="O36" s="469"/>
      <c r="P36" s="143">
        <f t="shared" si="14"/>
        <v>3</v>
      </c>
      <c r="Q36" s="144">
        <f t="shared" si="15"/>
        <v>2</v>
      </c>
      <c r="R36" s="145"/>
      <c r="S36" s="146"/>
      <c r="U36" s="125">
        <f t="shared" si="16"/>
        <v>43</v>
      </c>
      <c r="V36" s="126">
        <f t="shared" si="16"/>
        <v>37</v>
      </c>
      <c r="W36" s="127">
        <f t="shared" si="17"/>
        <v>6</v>
      </c>
      <c r="Y36" s="147">
        <f t="shared" si="24"/>
        <v>4</v>
      </c>
      <c r="Z36" s="148">
        <f t="shared" si="18"/>
        <v>11</v>
      </c>
      <c r="AA36" s="147">
        <f t="shared" si="24"/>
        <v>11</v>
      </c>
      <c r="AB36" s="148">
        <f t="shared" si="19"/>
        <v>8</v>
      </c>
      <c r="AC36" s="147">
        <f t="shared" si="24"/>
        <v>6</v>
      </c>
      <c r="AD36" s="148">
        <f t="shared" si="20"/>
        <v>11</v>
      </c>
      <c r="AE36" s="147">
        <f t="shared" si="24"/>
        <v>11</v>
      </c>
      <c r="AF36" s="148">
        <f t="shared" si="21"/>
        <v>7</v>
      </c>
      <c r="AG36" s="147">
        <f t="shared" si="22"/>
        <v>11</v>
      </c>
      <c r="AH36" s="148">
        <f t="shared" si="23"/>
        <v>0</v>
      </c>
      <c r="AI36"/>
    </row>
    <row r="37" ht="14.25" thickBot="1" thickTop="1">
      <c r="AI37"/>
    </row>
    <row r="38" spans="1:35" ht="16.5" thickTop="1">
      <c r="A38" s="50"/>
      <c r="B38" s="51" t="s">
        <v>145</v>
      </c>
      <c r="C38" s="52"/>
      <c r="D38" s="52"/>
      <c r="E38" s="52"/>
      <c r="F38" s="53"/>
      <c r="G38" s="508" t="s">
        <v>89</v>
      </c>
      <c r="H38" s="509"/>
      <c r="I38" s="509"/>
      <c r="J38" s="517" t="s">
        <v>295</v>
      </c>
      <c r="K38" s="460"/>
      <c r="L38" s="460"/>
      <c r="M38" s="461"/>
      <c r="N38" s="462" t="s">
        <v>153</v>
      </c>
      <c r="O38" s="518"/>
      <c r="P38" s="518"/>
      <c r="Q38" s="464" t="s">
        <v>127</v>
      </c>
      <c r="R38" s="464"/>
      <c r="S38" s="464"/>
      <c r="T38" s="229"/>
      <c r="AI38"/>
    </row>
    <row r="39" spans="1:35" ht="16.5" thickBot="1">
      <c r="A39" s="56"/>
      <c r="B39" s="57" t="s">
        <v>91</v>
      </c>
      <c r="C39" s="58" t="s">
        <v>93</v>
      </c>
      <c r="D39" s="450"/>
      <c r="E39" s="451"/>
      <c r="F39" s="452"/>
      <c r="G39" s="453" t="s">
        <v>94</v>
      </c>
      <c r="H39" s="454"/>
      <c r="I39" s="454"/>
      <c r="J39" s="494">
        <v>41405</v>
      </c>
      <c r="K39" s="495"/>
      <c r="L39" s="495"/>
      <c r="M39" s="495"/>
      <c r="N39" s="510" t="s">
        <v>95</v>
      </c>
      <c r="O39" s="511"/>
      <c r="P39" s="512"/>
      <c r="Q39" s="512"/>
      <c r="R39" s="513">
        <v>0.5</v>
      </c>
      <c r="S39" s="512"/>
      <c r="T39" s="514"/>
      <c r="U39" s="230"/>
      <c r="V39" s="230"/>
      <c r="W39" s="230"/>
      <c r="AI39"/>
    </row>
    <row r="40" spans="1:35" ht="15.75" thickTop="1">
      <c r="A40" s="61"/>
      <c r="B40" s="62" t="s">
        <v>96</v>
      </c>
      <c r="C40" s="63" t="s">
        <v>97</v>
      </c>
      <c r="D40" s="487" t="s">
        <v>65</v>
      </c>
      <c r="E40" s="488"/>
      <c r="F40" s="487" t="s">
        <v>66</v>
      </c>
      <c r="G40" s="488"/>
      <c r="H40" s="487" t="s">
        <v>67</v>
      </c>
      <c r="I40" s="488"/>
      <c r="J40" s="487" t="s">
        <v>69</v>
      </c>
      <c r="K40" s="488"/>
      <c r="L40" s="498" t="s">
        <v>70</v>
      </c>
      <c r="M40" s="488"/>
      <c r="N40" s="515" t="s">
        <v>71</v>
      </c>
      <c r="O40" s="516"/>
      <c r="P40" s="64" t="s">
        <v>98</v>
      </c>
      <c r="Q40" s="65" t="s">
        <v>99</v>
      </c>
      <c r="R40" s="499" t="s">
        <v>100</v>
      </c>
      <c r="S40" s="500"/>
      <c r="T40" s="231" t="s">
        <v>101</v>
      </c>
      <c r="U40" s="429" t="s">
        <v>102</v>
      </c>
      <c r="V40" s="505"/>
      <c r="W40" s="70" t="s">
        <v>103</v>
      </c>
      <c r="AI40"/>
    </row>
    <row r="41" spans="1:35" ht="15.75">
      <c r="A41" s="71" t="s">
        <v>65</v>
      </c>
      <c r="B41" s="273" t="s">
        <v>61</v>
      </c>
      <c r="C41" s="232" t="s">
        <v>166</v>
      </c>
      <c r="D41" s="74"/>
      <c r="E41" s="75"/>
      <c r="F41" s="76">
        <f>+P61</f>
        <v>3</v>
      </c>
      <c r="G41" s="77">
        <f>+Q61</f>
        <v>2</v>
      </c>
      <c r="H41" s="76">
        <f>P55</f>
        <v>3</v>
      </c>
      <c r="I41" s="77">
        <f>Q55</f>
        <v>2</v>
      </c>
      <c r="J41" s="76">
        <f>P52</f>
      </c>
      <c r="K41" s="77">
        <f>Q52</f>
      </c>
      <c r="L41" s="76">
        <f>P49</f>
        <v>3</v>
      </c>
      <c r="M41" s="77">
        <f>Q49</f>
        <v>0</v>
      </c>
      <c r="N41" s="76">
        <f>P59</f>
        <v>3</v>
      </c>
      <c r="O41" s="77">
        <f>Q59</f>
        <v>0</v>
      </c>
      <c r="P41" s="233">
        <f>IF(SUM(D41:O41)=0,"",COUNTIF(E41:E46,"3"))</f>
        <v>4</v>
      </c>
      <c r="Q41" s="234">
        <f>IF(SUM(E41:P41)=0,"",COUNTIF(D41:D46,"3"))</f>
        <v>0</v>
      </c>
      <c r="R41" s="235">
        <f>IF(SUM(E41:E46)=0,"",SUM(E41:E46))</f>
        <v>12</v>
      </c>
      <c r="S41" s="236">
        <f>IF(SUM(D41:D46)=0,"",SUM(D41:D46))</f>
        <v>4</v>
      </c>
      <c r="T41" s="237">
        <v>1</v>
      </c>
      <c r="U41" s="83">
        <f>+U49+U52+U55+U59+U61</f>
        <v>157</v>
      </c>
      <c r="V41" s="83">
        <f>+V49+V52+V55+V59+V61</f>
        <v>116</v>
      </c>
      <c r="W41" s="84">
        <f aca="true" t="shared" si="25" ref="W41:W46">+U41-V41</f>
        <v>41</v>
      </c>
      <c r="AI41"/>
    </row>
    <row r="42" spans="1:35" ht="15.75">
      <c r="A42" s="85" t="s">
        <v>66</v>
      </c>
      <c r="B42" s="273" t="s">
        <v>234</v>
      </c>
      <c r="C42" s="238" t="s">
        <v>167</v>
      </c>
      <c r="D42" s="87">
        <f>+Q61</f>
        <v>2</v>
      </c>
      <c r="E42" s="88">
        <f>+P61</f>
        <v>3</v>
      </c>
      <c r="F42" s="89"/>
      <c r="G42" s="90"/>
      <c r="H42" s="87">
        <f>P58</f>
        <v>0</v>
      </c>
      <c r="I42" s="88">
        <f>Q58</f>
        <v>3</v>
      </c>
      <c r="J42" s="87">
        <f>P50</f>
      </c>
      <c r="K42" s="88">
        <f>Q50</f>
      </c>
      <c r="L42" s="76">
        <f>P56</f>
        <v>3</v>
      </c>
      <c r="M42" s="77">
        <f>Q56</f>
        <v>2</v>
      </c>
      <c r="N42" s="76">
        <f>P53</f>
        <v>1</v>
      </c>
      <c r="O42" s="77">
        <f>Q53</f>
        <v>3</v>
      </c>
      <c r="P42" s="233">
        <f>IF(SUM(D42:O42)=0,"",COUNTIF(G41:G46,"3"))</f>
        <v>1</v>
      </c>
      <c r="Q42" s="234">
        <f>IF(SUM(E42:P42)=0,"",COUNTIF(F41:F46,"3"))</f>
        <v>3</v>
      </c>
      <c r="R42" s="235">
        <f>IF(SUM(G41:G46)=0,"",SUM(G41:G46))</f>
        <v>6</v>
      </c>
      <c r="S42" s="236">
        <f>IF(SUM(F41:F46)=0,"",SUM(F41:F46))</f>
        <v>11</v>
      </c>
      <c r="T42" s="237">
        <v>4</v>
      </c>
      <c r="U42" s="83">
        <f>+U50+U53+U56+U58+V61</f>
        <v>139</v>
      </c>
      <c r="V42" s="83">
        <f>+V50+V53+V56+V58+U61</f>
        <v>158</v>
      </c>
      <c r="W42" s="84">
        <f t="shared" si="25"/>
        <v>-19</v>
      </c>
      <c r="AI42"/>
    </row>
    <row r="43" spans="1:35" ht="15.75">
      <c r="A43" s="85" t="s">
        <v>67</v>
      </c>
      <c r="B43" s="273" t="s">
        <v>46</v>
      </c>
      <c r="C43" s="238" t="s">
        <v>168</v>
      </c>
      <c r="D43" s="87">
        <f>+Q55</f>
        <v>2</v>
      </c>
      <c r="E43" s="88">
        <f>+P55</f>
        <v>3</v>
      </c>
      <c r="F43" s="87">
        <f>Q58</f>
        <v>3</v>
      </c>
      <c r="G43" s="88">
        <f>P58</f>
        <v>0</v>
      </c>
      <c r="H43" s="89"/>
      <c r="I43" s="90"/>
      <c r="J43" s="87">
        <f>P62</f>
      </c>
      <c r="K43" s="88">
        <f>Q62</f>
      </c>
      <c r="L43" s="76">
        <f>P54</f>
        <v>3</v>
      </c>
      <c r="M43" s="77">
        <f>Q54</f>
        <v>0</v>
      </c>
      <c r="N43" s="76">
        <f>P51</f>
        <v>3</v>
      </c>
      <c r="O43" s="77">
        <f>Q51</f>
        <v>0</v>
      </c>
      <c r="P43" s="233">
        <f>IF(SUM(D43:O43)=0,"",COUNTIF(I41:I46,"3"))</f>
        <v>3</v>
      </c>
      <c r="Q43" s="234">
        <f>IF(SUM(E43:P43)=0,"",COUNTIF(H41:H46,"3"))</f>
        <v>1</v>
      </c>
      <c r="R43" s="235">
        <f>IF(SUM(I41:I46)=0,"",SUM(I41:I46))</f>
        <v>11</v>
      </c>
      <c r="S43" s="236">
        <f>IF(SUM(H41:H46)=0,"",SUM(H41:H46))</f>
        <v>3</v>
      </c>
      <c r="T43" s="237">
        <v>2</v>
      </c>
      <c r="U43" s="83">
        <f>+U51+U54+V55+V58+U62</f>
        <v>137</v>
      </c>
      <c r="V43" s="83">
        <f>+V51+V54+U55+U58+V62</f>
        <v>85</v>
      </c>
      <c r="W43" s="84">
        <f t="shared" si="25"/>
        <v>52</v>
      </c>
      <c r="AI43"/>
    </row>
    <row r="44" spans="1:35" ht="15.75">
      <c r="A44" s="85" t="s">
        <v>69</v>
      </c>
      <c r="B44" s="273"/>
      <c r="C44" s="238"/>
      <c r="D44" s="87">
        <f>Q52</f>
      </c>
      <c r="E44" s="88">
        <f>P52</f>
      </c>
      <c r="F44" s="87">
        <f>Q50</f>
      </c>
      <c r="G44" s="88">
        <f>P50</f>
      </c>
      <c r="H44" s="87">
        <f>Q62</f>
      </c>
      <c r="I44" s="88">
        <f>P62</f>
      </c>
      <c r="J44" s="89"/>
      <c r="K44" s="90"/>
      <c r="L44" s="76">
        <f>P60</f>
      </c>
      <c r="M44" s="77">
        <f>Q60</f>
      </c>
      <c r="N44" s="76">
        <f>P57</f>
      </c>
      <c r="O44" s="77">
        <f>Q57</f>
      </c>
      <c r="P44" s="233">
        <f>IF(SUM(D44:O44)=0,"",COUNTIF(K41:K46,"3"))</f>
      </c>
      <c r="Q44" s="234">
        <f>IF(SUM(E44:P44)=0,"",COUNTIF(J41:J46,"3"))</f>
      </c>
      <c r="R44" s="235">
        <f>IF(SUM(K41:K46)=0,"",SUM(K41:K46))</f>
      </c>
      <c r="S44" s="236">
        <f>IF(SUM(J41:J46)=0,"",SUM(J41:J46))</f>
      </c>
      <c r="T44" s="237"/>
      <c r="U44" s="83">
        <f>+V50+V52+U57+U60+V62</f>
        <v>0</v>
      </c>
      <c r="V44" s="83">
        <f>+U50+U52+V57+V60+U62</f>
        <v>0</v>
      </c>
      <c r="W44" s="84">
        <f t="shared" si="25"/>
        <v>0</v>
      </c>
      <c r="AI44"/>
    </row>
    <row r="45" spans="1:35" ht="15.75">
      <c r="A45" s="85" t="s">
        <v>70</v>
      </c>
      <c r="B45" s="273" t="s">
        <v>47</v>
      </c>
      <c r="C45" s="238" t="s">
        <v>168</v>
      </c>
      <c r="D45" s="87">
        <f>+Q49</f>
        <v>0</v>
      </c>
      <c r="E45" s="88">
        <f>+P49</f>
        <v>3</v>
      </c>
      <c r="F45" s="87">
        <f>Q56</f>
        <v>2</v>
      </c>
      <c r="G45" s="88">
        <f>P56</f>
        <v>3</v>
      </c>
      <c r="H45" s="87">
        <f>Q54</f>
        <v>0</v>
      </c>
      <c r="I45" s="88">
        <f>P54</f>
        <v>3</v>
      </c>
      <c r="J45" s="87">
        <f>Q60</f>
      </c>
      <c r="K45" s="88">
        <f>P60</f>
      </c>
      <c r="L45" s="239"/>
      <c r="M45" s="239"/>
      <c r="N45" s="76">
        <f>P63</f>
        <v>1</v>
      </c>
      <c r="O45" s="240">
        <f>Q63</f>
        <v>3</v>
      </c>
      <c r="P45" s="241">
        <f>IF(SUM(D45:O45)=0,"",COUNTIF(M41:M46,"3"))</f>
        <v>0</v>
      </c>
      <c r="Q45" s="234">
        <f>IF(SUM(E45:P45)=0,"",COUNTIF(L41:L46,"3"))</f>
        <v>4</v>
      </c>
      <c r="R45" s="235">
        <f>IF(SUM(M41:M46)=0,"",SUM(M41:M46))</f>
        <v>3</v>
      </c>
      <c r="S45" s="236">
        <f>IF(SUM(L41:L46)=0,"",SUM(L41:L46))</f>
        <v>12</v>
      </c>
      <c r="T45" s="237">
        <v>5</v>
      </c>
      <c r="U45" s="83">
        <f>+V49+V54+V56+V60+U63</f>
        <v>109</v>
      </c>
      <c r="V45" s="83">
        <f>+U49+U54+U56+U60+V63</f>
        <v>157</v>
      </c>
      <c r="W45" s="84">
        <f t="shared" si="25"/>
        <v>-48</v>
      </c>
      <c r="X45" s="230"/>
      <c r="AI45"/>
    </row>
    <row r="46" spans="1:35" ht="16.5" thickBot="1">
      <c r="A46" s="91" t="s">
        <v>71</v>
      </c>
      <c r="B46" s="274" t="s">
        <v>48</v>
      </c>
      <c r="C46" s="238" t="s">
        <v>49</v>
      </c>
      <c r="D46" s="94">
        <f>Q59</f>
        <v>0</v>
      </c>
      <c r="E46" s="95">
        <f>P59</f>
        <v>3</v>
      </c>
      <c r="F46" s="94">
        <f>Q53</f>
        <v>3</v>
      </c>
      <c r="G46" s="95">
        <f>P53</f>
        <v>1</v>
      </c>
      <c r="H46" s="94">
        <f>Q51</f>
        <v>0</v>
      </c>
      <c r="I46" s="95">
        <f>P51</f>
        <v>3</v>
      </c>
      <c r="J46" s="94">
        <f>Q57</f>
      </c>
      <c r="K46" s="95">
        <f>P57</f>
      </c>
      <c r="L46" s="94">
        <f>Q63</f>
        <v>3</v>
      </c>
      <c r="M46" s="95">
        <f>P63</f>
        <v>1</v>
      </c>
      <c r="N46" s="242"/>
      <c r="O46" s="242"/>
      <c r="P46" s="243">
        <f>IF(SUM(D46:O46)=0,"",COUNTIF(O41:O46,"3"))</f>
        <v>2</v>
      </c>
      <c r="Q46" s="244">
        <f>IF(SUM(D46:O46)=0,"",COUNTIF(N41:N46,"3"))</f>
        <v>2</v>
      </c>
      <c r="R46" s="245">
        <f>IF(SUM(O41:O46)=0,"",SUM(O41:O46))</f>
        <v>6</v>
      </c>
      <c r="S46" s="246">
        <f>IF(SUM(N41:N46)=0,"",SUM(N41:N46))</f>
        <v>8</v>
      </c>
      <c r="T46" s="247">
        <v>3</v>
      </c>
      <c r="U46" s="83">
        <f>+V51+V53+V57+V59+V63</f>
        <v>107</v>
      </c>
      <c r="V46" s="83">
        <f>+U51+U53+U57+U59+U63</f>
        <v>133</v>
      </c>
      <c r="W46" s="84">
        <f t="shared" si="25"/>
        <v>-26</v>
      </c>
      <c r="AI46"/>
    </row>
    <row r="47" spans="1:35" ht="15.75" thickTop="1">
      <c r="A47" s="102"/>
      <c r="B47" s="103" t="s">
        <v>104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6"/>
      <c r="U47" s="230"/>
      <c r="V47" s="108" t="s">
        <v>105</v>
      </c>
      <c r="W47" s="248">
        <f>SUM(W41:W46)</f>
        <v>0</v>
      </c>
      <c r="X47" s="108" t="str">
        <f>IF(W47=0,"OK","Virhe")</f>
        <v>OK</v>
      </c>
      <c r="AI47"/>
    </row>
    <row r="48" spans="1:35" ht="15.75" thickBot="1">
      <c r="A48" s="249"/>
      <c r="B48" s="111" t="s">
        <v>106</v>
      </c>
      <c r="C48" s="112"/>
      <c r="D48" s="112"/>
      <c r="E48" s="113"/>
      <c r="F48" s="501" t="s">
        <v>107</v>
      </c>
      <c r="G48" s="497"/>
      <c r="H48" s="496" t="s">
        <v>108</v>
      </c>
      <c r="I48" s="497"/>
      <c r="J48" s="496" t="s">
        <v>109</v>
      </c>
      <c r="K48" s="497"/>
      <c r="L48" s="496" t="s">
        <v>110</v>
      </c>
      <c r="M48" s="502"/>
      <c r="N48" s="496" t="s">
        <v>111</v>
      </c>
      <c r="O48" s="497"/>
      <c r="P48" s="506" t="s">
        <v>112</v>
      </c>
      <c r="Q48" s="507"/>
      <c r="R48" s="49"/>
      <c r="S48" s="49"/>
      <c r="T48" s="133"/>
      <c r="U48" s="429" t="s">
        <v>102</v>
      </c>
      <c r="V48" s="429"/>
      <c r="W48" s="250" t="s">
        <v>103</v>
      </c>
      <c r="AI48"/>
    </row>
    <row r="49" spans="1:35" ht="15">
      <c r="A49" s="117" t="s">
        <v>120</v>
      </c>
      <c r="B49" s="118" t="str">
        <f>IF(B41&gt;"",B41,"")</f>
        <v>Jesse Järvinen</v>
      </c>
      <c r="C49" s="119" t="str">
        <f>IF(B45&gt;"",B45,"")</f>
        <v>Valto Purho</v>
      </c>
      <c r="D49" s="104"/>
      <c r="E49" s="120"/>
      <c r="F49" s="430">
        <v>9</v>
      </c>
      <c r="G49" s="431"/>
      <c r="H49" s="430">
        <v>4</v>
      </c>
      <c r="I49" s="431"/>
      <c r="J49" s="432">
        <v>6</v>
      </c>
      <c r="K49" s="431"/>
      <c r="L49" s="430"/>
      <c r="M49" s="431"/>
      <c r="N49" s="430"/>
      <c r="O49" s="431"/>
      <c r="P49" s="251">
        <f aca="true" t="shared" si="26" ref="P49:P63">IF(SUM(F49:O49)=0,"",COUNTIF(F49:O49,"&gt;=0"))</f>
        <v>3</v>
      </c>
      <c r="Q49" s="252">
        <f aca="true" t="shared" si="27" ref="Q49:Q63">IF(SUM(F49:N49)=0,"",(IF(LEFT(F49,1)="-",1,0)+IF(LEFT(H49,1)="-",1,0)+IF(LEFT(J49,1)="-",1,0)+IF(LEFT(L49,1)="-",1,0)+IF(LEFT(N49,1)="-",1,0)))</f>
        <v>0</v>
      </c>
      <c r="R49" s="49"/>
      <c r="S49" s="49"/>
      <c r="T49" s="133"/>
      <c r="U49" s="253">
        <f aca="true" t="shared" si="28" ref="U49:V63">+Y49+AA49+AC49+AE49+AG49</f>
        <v>33</v>
      </c>
      <c r="V49" s="254">
        <f t="shared" si="28"/>
        <v>19</v>
      </c>
      <c r="W49" s="255">
        <f aca="true" t="shared" si="29" ref="W49:W63">+U49-V49</f>
        <v>14</v>
      </c>
      <c r="Y49" s="128">
        <f>IF(F49="",0,IF(LEFT(F49,1)="-",ABS(F49),(IF(F49&gt;9,F49+2,11))))</f>
        <v>11</v>
      </c>
      <c r="Z49" s="129">
        <f aca="true" t="shared" si="30" ref="Z49:Z63">IF(F49="",0,IF(LEFT(F49,1)="-",(IF(ABS(F49)&gt;9,(ABS(F49)+2),11)),F49))</f>
        <v>9</v>
      </c>
      <c r="AA49" s="128">
        <f>IF(H49="",0,IF(LEFT(H49,1)="-",ABS(H49),(IF(H49&gt;9,H49+2,11))))</f>
        <v>11</v>
      </c>
      <c r="AB49" s="129">
        <f aca="true" t="shared" si="31" ref="AB49:AB63">IF(H49="",0,IF(LEFT(H49,1)="-",(IF(ABS(H49)&gt;9,(ABS(H49)+2),11)),H49))</f>
        <v>4</v>
      </c>
      <c r="AC49" s="128">
        <f>IF(J49="",0,IF(LEFT(J49,1)="-",ABS(J49),(IF(J49&gt;9,J49+2,11))))</f>
        <v>11</v>
      </c>
      <c r="AD49" s="129">
        <f aca="true" t="shared" si="32" ref="AD49:AD63">IF(J49="",0,IF(LEFT(J49,1)="-",(IF(ABS(J49)&gt;9,(ABS(J49)+2),11)),J49))</f>
        <v>6</v>
      </c>
      <c r="AE49" s="128">
        <f>IF(L49="",0,IF(LEFT(L49,1)="-",ABS(L49),(IF(L49&gt;9,L49+2,11))))</f>
        <v>0</v>
      </c>
      <c r="AF49" s="129">
        <f aca="true" t="shared" si="33" ref="AF49:AF63">IF(L49="",0,IF(LEFT(L49,1)="-",(IF(ABS(L49)&gt;9,(ABS(L49)+2),11)),L49))</f>
        <v>0</v>
      </c>
      <c r="AG49" s="128">
        <f aca="true" t="shared" si="34" ref="AG49:AG63">IF(N49="",0,IF(LEFT(N49,1)="-",ABS(N49),(IF(N49&gt;9,N49+2,11))))</f>
        <v>0</v>
      </c>
      <c r="AH49" s="129">
        <f aca="true" t="shared" si="35" ref="AH49:AH63">IF(N49="",0,IF(LEFT(N49,1)="-",(IF(ABS(N49)&gt;9,(ABS(N49)+2),11)),N49))</f>
        <v>0</v>
      </c>
      <c r="AI49"/>
    </row>
    <row r="50" spans="1:35" ht="15">
      <c r="A50" s="117" t="s">
        <v>154</v>
      </c>
      <c r="B50" s="118" t="str">
        <f>IF(B42&gt;"",B42,"")</f>
        <v>Marianna Saarialho</v>
      </c>
      <c r="C50" s="130">
        <f>IF(B44&gt;"",B44,"")</f>
      </c>
      <c r="D50" s="131"/>
      <c r="E50" s="120"/>
      <c r="F50" s="427"/>
      <c r="G50" s="419"/>
      <c r="H50" s="427"/>
      <c r="I50" s="419"/>
      <c r="J50" s="427"/>
      <c r="K50" s="419"/>
      <c r="L50" s="427"/>
      <c r="M50" s="419"/>
      <c r="N50" s="427"/>
      <c r="O50" s="419"/>
      <c r="P50" s="233">
        <f t="shared" si="26"/>
      </c>
      <c r="Q50" s="256">
        <f t="shared" si="27"/>
      </c>
      <c r="R50" s="49"/>
      <c r="S50" s="49"/>
      <c r="T50" s="133"/>
      <c r="U50" s="257">
        <f t="shared" si="28"/>
        <v>0</v>
      </c>
      <c r="V50" s="258">
        <f t="shared" si="28"/>
        <v>0</v>
      </c>
      <c r="W50" s="255">
        <f t="shared" si="29"/>
        <v>0</v>
      </c>
      <c r="Y50" s="134">
        <f>IF(F50="",0,IF(LEFT(F50,1)="-",ABS(F50),(IF(F50&gt;9,F50+2,11))))</f>
        <v>0</v>
      </c>
      <c r="Z50" s="135">
        <f t="shared" si="30"/>
        <v>0</v>
      </c>
      <c r="AA50" s="134">
        <f>IF(H50="",0,IF(LEFT(H50,1)="-",ABS(H50),(IF(H50&gt;9,H50+2,11))))</f>
        <v>0</v>
      </c>
      <c r="AB50" s="135">
        <f t="shared" si="31"/>
        <v>0</v>
      </c>
      <c r="AC50" s="134">
        <f>IF(J50="",0,IF(LEFT(J50,1)="-",ABS(J50),(IF(J50&gt;9,J50+2,11))))</f>
        <v>0</v>
      </c>
      <c r="AD50" s="135">
        <f t="shared" si="32"/>
        <v>0</v>
      </c>
      <c r="AE50" s="134">
        <f>IF(L50="",0,IF(LEFT(L50,1)="-",ABS(L50),(IF(L50&gt;9,L50+2,11))))</f>
        <v>0</v>
      </c>
      <c r="AF50" s="135">
        <f t="shared" si="33"/>
        <v>0</v>
      </c>
      <c r="AG50" s="134">
        <f t="shared" si="34"/>
        <v>0</v>
      </c>
      <c r="AH50" s="135">
        <f t="shared" si="35"/>
        <v>0</v>
      </c>
      <c r="AI50"/>
    </row>
    <row r="51" spans="1:35" ht="15.75" thickBot="1">
      <c r="A51" s="259" t="s">
        <v>155</v>
      </c>
      <c r="B51" s="260" t="str">
        <f>IF(B43&gt;"",B43,"")</f>
        <v>Luka Penttinen</v>
      </c>
      <c r="C51" s="261" t="str">
        <f>IF(B46&gt;"",B46,"")</f>
        <v>Erik Holmberg</v>
      </c>
      <c r="D51" s="112"/>
      <c r="E51" s="262"/>
      <c r="F51" s="420">
        <v>4</v>
      </c>
      <c r="G51" s="421"/>
      <c r="H51" s="420">
        <v>4</v>
      </c>
      <c r="I51" s="421"/>
      <c r="J51" s="420">
        <v>4</v>
      </c>
      <c r="K51" s="421"/>
      <c r="L51" s="420"/>
      <c r="M51" s="421"/>
      <c r="N51" s="420"/>
      <c r="O51" s="421"/>
      <c r="P51" s="263">
        <f t="shared" si="26"/>
        <v>3</v>
      </c>
      <c r="Q51" s="264">
        <f t="shared" si="27"/>
        <v>0</v>
      </c>
      <c r="R51" s="49"/>
      <c r="S51" s="49"/>
      <c r="T51" s="133"/>
      <c r="U51" s="257">
        <f t="shared" si="28"/>
        <v>33</v>
      </c>
      <c r="V51" s="258">
        <f t="shared" si="28"/>
        <v>12</v>
      </c>
      <c r="W51" s="255">
        <f t="shared" si="29"/>
        <v>21</v>
      </c>
      <c r="Y51" s="134">
        <f aca="true" t="shared" si="36" ref="Y51:Y63">IF(F51="",0,IF(LEFT(F51,1)="-",ABS(F51),(IF(F51&gt;9,F51+2,11))))</f>
        <v>11</v>
      </c>
      <c r="Z51" s="135">
        <f t="shared" si="30"/>
        <v>4</v>
      </c>
      <c r="AA51" s="134">
        <f aca="true" t="shared" si="37" ref="AA51:AA63">IF(H51="",0,IF(LEFT(H51,1)="-",ABS(H51),(IF(H51&gt;9,H51+2,11))))</f>
        <v>11</v>
      </c>
      <c r="AB51" s="135">
        <f t="shared" si="31"/>
        <v>4</v>
      </c>
      <c r="AC51" s="134">
        <f aca="true" t="shared" si="38" ref="AC51:AC63">IF(J51="",0,IF(LEFT(J51,1)="-",ABS(J51),(IF(J51&gt;9,J51+2,11))))</f>
        <v>11</v>
      </c>
      <c r="AD51" s="135">
        <f t="shared" si="32"/>
        <v>4</v>
      </c>
      <c r="AE51" s="134">
        <f aca="true" t="shared" si="39" ref="AE51:AE63">IF(L51="",0,IF(LEFT(L51,1)="-",ABS(L51),(IF(L51&gt;9,L51+2,11))))</f>
        <v>0</v>
      </c>
      <c r="AF51" s="135">
        <f t="shared" si="33"/>
        <v>0</v>
      </c>
      <c r="AG51" s="134">
        <f t="shared" si="34"/>
        <v>0</v>
      </c>
      <c r="AH51" s="135">
        <f t="shared" si="35"/>
        <v>0</v>
      </c>
      <c r="AI51"/>
    </row>
    <row r="52" spans="1:35" ht="15">
      <c r="A52" s="117" t="s">
        <v>122</v>
      </c>
      <c r="B52" s="118" t="str">
        <f>IF(B41&gt;"",B41,"")</f>
        <v>Jesse Järvinen</v>
      </c>
      <c r="C52" s="130">
        <f>IF(B44&gt;"",B44,"")</f>
      </c>
      <c r="D52" s="104"/>
      <c r="E52" s="120"/>
      <c r="F52" s="426"/>
      <c r="G52" s="425"/>
      <c r="H52" s="426"/>
      <c r="I52" s="425"/>
      <c r="J52" s="426"/>
      <c r="K52" s="425"/>
      <c r="L52" s="426"/>
      <c r="M52" s="425"/>
      <c r="N52" s="426"/>
      <c r="O52" s="425"/>
      <c r="P52" s="265">
        <f t="shared" si="26"/>
      </c>
      <c r="Q52" s="252">
        <f t="shared" si="27"/>
      </c>
      <c r="R52" s="49"/>
      <c r="S52" s="49"/>
      <c r="T52" s="133"/>
      <c r="U52" s="257">
        <f t="shared" si="28"/>
        <v>0</v>
      </c>
      <c r="V52" s="258">
        <f t="shared" si="28"/>
        <v>0</v>
      </c>
      <c r="W52" s="255">
        <f t="shared" si="29"/>
        <v>0</v>
      </c>
      <c r="Y52" s="134">
        <f t="shared" si="36"/>
        <v>0</v>
      </c>
      <c r="Z52" s="135">
        <f t="shared" si="30"/>
        <v>0</v>
      </c>
      <c r="AA52" s="134">
        <f t="shared" si="37"/>
        <v>0</v>
      </c>
      <c r="AB52" s="135">
        <f t="shared" si="31"/>
        <v>0</v>
      </c>
      <c r="AC52" s="134">
        <f t="shared" si="38"/>
        <v>0</v>
      </c>
      <c r="AD52" s="135">
        <f t="shared" si="32"/>
        <v>0</v>
      </c>
      <c r="AE52" s="134">
        <f t="shared" si="39"/>
        <v>0</v>
      </c>
      <c r="AF52" s="135">
        <f t="shared" si="33"/>
        <v>0</v>
      </c>
      <c r="AG52" s="134">
        <f t="shared" si="34"/>
        <v>0</v>
      </c>
      <c r="AH52" s="135">
        <f t="shared" si="35"/>
        <v>0</v>
      </c>
      <c r="AI52"/>
    </row>
    <row r="53" spans="1:35" ht="15">
      <c r="A53" s="117" t="s">
        <v>156</v>
      </c>
      <c r="B53" s="118" t="str">
        <f>IF(B42&gt;"",B42,"")</f>
        <v>Marianna Saarialho</v>
      </c>
      <c r="C53" s="130" t="str">
        <f>IF(B46&gt;"",B46,"")</f>
        <v>Erik Holmberg</v>
      </c>
      <c r="D53" s="131"/>
      <c r="E53" s="120"/>
      <c r="F53" s="422">
        <v>7</v>
      </c>
      <c r="G53" s="423"/>
      <c r="H53" s="422">
        <v>-6</v>
      </c>
      <c r="I53" s="423"/>
      <c r="J53" s="422">
        <v>-8</v>
      </c>
      <c r="K53" s="423"/>
      <c r="L53" s="418">
        <v>-6</v>
      </c>
      <c r="M53" s="419"/>
      <c r="N53" s="418"/>
      <c r="O53" s="419"/>
      <c r="P53" s="233">
        <f t="shared" si="26"/>
        <v>1</v>
      </c>
      <c r="Q53" s="256">
        <f t="shared" si="27"/>
        <v>3</v>
      </c>
      <c r="R53" s="49"/>
      <c r="S53" s="49"/>
      <c r="T53" s="133"/>
      <c r="U53" s="257">
        <f t="shared" si="28"/>
        <v>31</v>
      </c>
      <c r="V53" s="258">
        <f t="shared" si="28"/>
        <v>40</v>
      </c>
      <c r="W53" s="255">
        <f t="shared" si="29"/>
        <v>-9</v>
      </c>
      <c r="Y53" s="134">
        <f t="shared" si="36"/>
        <v>11</v>
      </c>
      <c r="Z53" s="135">
        <f t="shared" si="30"/>
        <v>7</v>
      </c>
      <c r="AA53" s="134">
        <f t="shared" si="37"/>
        <v>6</v>
      </c>
      <c r="AB53" s="135">
        <f t="shared" si="31"/>
        <v>11</v>
      </c>
      <c r="AC53" s="134">
        <f t="shared" si="38"/>
        <v>8</v>
      </c>
      <c r="AD53" s="135">
        <f t="shared" si="32"/>
        <v>11</v>
      </c>
      <c r="AE53" s="134">
        <f t="shared" si="39"/>
        <v>6</v>
      </c>
      <c r="AF53" s="135">
        <f t="shared" si="33"/>
        <v>11</v>
      </c>
      <c r="AG53" s="134">
        <f t="shared" si="34"/>
        <v>0</v>
      </c>
      <c r="AH53" s="135">
        <f t="shared" si="35"/>
        <v>0</v>
      </c>
      <c r="AI53"/>
    </row>
    <row r="54" spans="1:35" ht="15.75" thickBot="1">
      <c r="A54" s="259" t="s">
        <v>157</v>
      </c>
      <c r="B54" s="260" t="str">
        <f>IF(B43&gt;"",B43,"")</f>
        <v>Luka Penttinen</v>
      </c>
      <c r="C54" s="261" t="str">
        <f>IF(B45&gt;"",B45,"")</f>
        <v>Valto Purho</v>
      </c>
      <c r="D54" s="112"/>
      <c r="E54" s="262"/>
      <c r="F54" s="420">
        <v>2</v>
      </c>
      <c r="G54" s="421"/>
      <c r="H54" s="420">
        <v>7</v>
      </c>
      <c r="I54" s="421"/>
      <c r="J54" s="420">
        <v>5</v>
      </c>
      <c r="K54" s="421"/>
      <c r="L54" s="420"/>
      <c r="M54" s="421"/>
      <c r="N54" s="420"/>
      <c r="O54" s="421"/>
      <c r="P54" s="263">
        <f t="shared" si="26"/>
        <v>3</v>
      </c>
      <c r="Q54" s="264">
        <f t="shared" si="27"/>
        <v>0</v>
      </c>
      <c r="R54" s="49"/>
      <c r="S54" s="49"/>
      <c r="T54" s="133"/>
      <c r="U54" s="257">
        <f t="shared" si="28"/>
        <v>33</v>
      </c>
      <c r="V54" s="258">
        <f t="shared" si="28"/>
        <v>14</v>
      </c>
      <c r="W54" s="255">
        <f t="shared" si="29"/>
        <v>19</v>
      </c>
      <c r="Y54" s="147">
        <f t="shared" si="36"/>
        <v>11</v>
      </c>
      <c r="Z54" s="148">
        <f t="shared" si="30"/>
        <v>2</v>
      </c>
      <c r="AA54" s="147">
        <f t="shared" si="37"/>
        <v>11</v>
      </c>
      <c r="AB54" s="148">
        <f t="shared" si="31"/>
        <v>7</v>
      </c>
      <c r="AC54" s="147">
        <f t="shared" si="38"/>
        <v>11</v>
      </c>
      <c r="AD54" s="148">
        <f t="shared" si="32"/>
        <v>5</v>
      </c>
      <c r="AE54" s="147">
        <f t="shared" si="39"/>
        <v>0</v>
      </c>
      <c r="AF54" s="148">
        <f t="shared" si="33"/>
        <v>0</v>
      </c>
      <c r="AG54" s="147">
        <f t="shared" si="34"/>
        <v>0</v>
      </c>
      <c r="AH54" s="148">
        <f t="shared" si="35"/>
        <v>0</v>
      </c>
      <c r="AI54"/>
    </row>
    <row r="55" spans="1:35" ht="15">
      <c r="A55" s="117" t="s">
        <v>158</v>
      </c>
      <c r="B55" s="118" t="str">
        <f>IF(B41&gt;"",B41,"")</f>
        <v>Jesse Järvinen</v>
      </c>
      <c r="C55" s="130" t="str">
        <f>IF(B43&gt;"",B43,"")</f>
        <v>Luka Penttinen</v>
      </c>
      <c r="D55" s="104"/>
      <c r="E55" s="120"/>
      <c r="F55" s="424">
        <v>7</v>
      </c>
      <c r="G55" s="425"/>
      <c r="H55" s="426">
        <v>-4</v>
      </c>
      <c r="I55" s="425"/>
      <c r="J55" s="426">
        <v>-9</v>
      </c>
      <c r="K55" s="425"/>
      <c r="L55" s="426">
        <v>4</v>
      </c>
      <c r="M55" s="425"/>
      <c r="N55" s="426">
        <v>5</v>
      </c>
      <c r="O55" s="425"/>
      <c r="P55" s="265">
        <f t="shared" si="26"/>
        <v>3</v>
      </c>
      <c r="Q55" s="252">
        <f t="shared" si="27"/>
        <v>2</v>
      </c>
      <c r="R55" s="49"/>
      <c r="S55" s="49"/>
      <c r="T55" s="133"/>
      <c r="U55" s="257">
        <f t="shared" si="28"/>
        <v>46</v>
      </c>
      <c r="V55" s="258">
        <f t="shared" si="28"/>
        <v>38</v>
      </c>
      <c r="W55" s="255">
        <f t="shared" si="29"/>
        <v>8</v>
      </c>
      <c r="Y55" s="128">
        <f t="shared" si="36"/>
        <v>11</v>
      </c>
      <c r="Z55" s="129">
        <f t="shared" si="30"/>
        <v>7</v>
      </c>
      <c r="AA55" s="128">
        <f t="shared" si="37"/>
        <v>4</v>
      </c>
      <c r="AB55" s="129">
        <f t="shared" si="31"/>
        <v>11</v>
      </c>
      <c r="AC55" s="128">
        <f t="shared" si="38"/>
        <v>9</v>
      </c>
      <c r="AD55" s="129">
        <f t="shared" si="32"/>
        <v>11</v>
      </c>
      <c r="AE55" s="128">
        <f t="shared" si="39"/>
        <v>11</v>
      </c>
      <c r="AF55" s="129">
        <f t="shared" si="33"/>
        <v>4</v>
      </c>
      <c r="AG55" s="128">
        <f t="shared" si="34"/>
        <v>11</v>
      </c>
      <c r="AH55" s="129">
        <f t="shared" si="35"/>
        <v>5</v>
      </c>
      <c r="AI55"/>
    </row>
    <row r="56" spans="1:35" ht="15">
      <c r="A56" s="117" t="s">
        <v>123</v>
      </c>
      <c r="B56" s="118" t="str">
        <f>IF(B42&gt;"",B42,"")</f>
        <v>Marianna Saarialho</v>
      </c>
      <c r="C56" s="130" t="str">
        <f>IF(B45&gt;"",B45,"")</f>
        <v>Valto Purho</v>
      </c>
      <c r="D56" s="131"/>
      <c r="E56" s="120"/>
      <c r="F56" s="422">
        <v>9</v>
      </c>
      <c r="G56" s="423"/>
      <c r="H56" s="422">
        <v>-7</v>
      </c>
      <c r="I56" s="423"/>
      <c r="J56" s="422">
        <v>-9</v>
      </c>
      <c r="K56" s="423"/>
      <c r="L56" s="418">
        <v>8</v>
      </c>
      <c r="M56" s="419"/>
      <c r="N56" s="418">
        <v>1</v>
      </c>
      <c r="O56" s="419"/>
      <c r="P56" s="233">
        <f t="shared" si="26"/>
        <v>3</v>
      </c>
      <c r="Q56" s="256">
        <f t="shared" si="27"/>
        <v>2</v>
      </c>
      <c r="R56" s="49"/>
      <c r="S56" s="49"/>
      <c r="T56" s="133"/>
      <c r="U56" s="257">
        <f t="shared" si="28"/>
        <v>49</v>
      </c>
      <c r="V56" s="258">
        <f t="shared" si="28"/>
        <v>40</v>
      </c>
      <c r="W56" s="255">
        <f t="shared" si="29"/>
        <v>9</v>
      </c>
      <c r="Y56" s="134">
        <f t="shared" si="36"/>
        <v>11</v>
      </c>
      <c r="Z56" s="135">
        <f t="shared" si="30"/>
        <v>9</v>
      </c>
      <c r="AA56" s="134">
        <f t="shared" si="37"/>
        <v>7</v>
      </c>
      <c r="AB56" s="135">
        <f t="shared" si="31"/>
        <v>11</v>
      </c>
      <c r="AC56" s="134">
        <f t="shared" si="38"/>
        <v>9</v>
      </c>
      <c r="AD56" s="135">
        <f t="shared" si="32"/>
        <v>11</v>
      </c>
      <c r="AE56" s="134">
        <f t="shared" si="39"/>
        <v>11</v>
      </c>
      <c r="AF56" s="135">
        <f t="shared" si="33"/>
        <v>8</v>
      </c>
      <c r="AG56" s="134">
        <f t="shared" si="34"/>
        <v>11</v>
      </c>
      <c r="AH56" s="135">
        <f t="shared" si="35"/>
        <v>1</v>
      </c>
      <c r="AI56"/>
    </row>
    <row r="57" spans="1:35" ht="15.75" thickBot="1">
      <c r="A57" s="259" t="s">
        <v>159</v>
      </c>
      <c r="B57" s="260">
        <f>IF(B44&gt;"",B44,"")</f>
      </c>
      <c r="C57" s="261" t="str">
        <f>IF(B46&gt;"",B46,"")</f>
        <v>Erik Holmberg</v>
      </c>
      <c r="D57" s="112"/>
      <c r="E57" s="262"/>
      <c r="F57" s="420"/>
      <c r="G57" s="421"/>
      <c r="H57" s="420"/>
      <c r="I57" s="421"/>
      <c r="J57" s="420"/>
      <c r="K57" s="421"/>
      <c r="L57" s="420"/>
      <c r="M57" s="421"/>
      <c r="N57" s="420"/>
      <c r="O57" s="421"/>
      <c r="P57" s="263">
        <f t="shared" si="26"/>
      </c>
      <c r="Q57" s="264">
        <f t="shared" si="27"/>
      </c>
      <c r="R57" s="49"/>
      <c r="S57" s="49"/>
      <c r="T57" s="133"/>
      <c r="U57" s="257">
        <f t="shared" si="28"/>
        <v>0</v>
      </c>
      <c r="V57" s="258">
        <f t="shared" si="28"/>
        <v>0</v>
      </c>
      <c r="W57" s="255">
        <f t="shared" si="29"/>
        <v>0</v>
      </c>
      <c r="X57" s="230"/>
      <c r="Y57" s="134">
        <f t="shared" si="36"/>
        <v>0</v>
      </c>
      <c r="Z57" s="135">
        <f t="shared" si="30"/>
        <v>0</v>
      </c>
      <c r="AA57" s="134">
        <f t="shared" si="37"/>
        <v>0</v>
      </c>
      <c r="AB57" s="135">
        <f t="shared" si="31"/>
        <v>0</v>
      </c>
      <c r="AC57" s="134">
        <f t="shared" si="38"/>
        <v>0</v>
      </c>
      <c r="AD57" s="135">
        <f t="shared" si="32"/>
        <v>0</v>
      </c>
      <c r="AE57" s="134">
        <f t="shared" si="39"/>
        <v>0</v>
      </c>
      <c r="AF57" s="135">
        <f t="shared" si="33"/>
        <v>0</v>
      </c>
      <c r="AG57" s="134">
        <f t="shared" si="34"/>
        <v>0</v>
      </c>
      <c r="AH57" s="135">
        <f t="shared" si="35"/>
        <v>0</v>
      </c>
      <c r="AI57"/>
    </row>
    <row r="58" spans="1:35" ht="15">
      <c r="A58" s="117" t="s">
        <v>160</v>
      </c>
      <c r="B58" s="118" t="str">
        <f>IF(B42&gt;"",B42,"")</f>
        <v>Marianna Saarialho</v>
      </c>
      <c r="C58" s="130" t="str">
        <f>IF(B43&gt;"",B43,"")</f>
        <v>Luka Penttinen</v>
      </c>
      <c r="D58" s="104"/>
      <c r="E58" s="120"/>
      <c r="F58" s="426">
        <v>-4</v>
      </c>
      <c r="G58" s="425"/>
      <c r="H58" s="426">
        <v>-6</v>
      </c>
      <c r="I58" s="425"/>
      <c r="J58" s="426">
        <v>-3</v>
      </c>
      <c r="K58" s="425"/>
      <c r="L58" s="426"/>
      <c r="M58" s="425"/>
      <c r="N58" s="426"/>
      <c r="O58" s="425"/>
      <c r="P58" s="265">
        <f t="shared" si="26"/>
        <v>0</v>
      </c>
      <c r="Q58" s="252">
        <f t="shared" si="27"/>
        <v>3</v>
      </c>
      <c r="R58" s="49"/>
      <c r="S58" s="49"/>
      <c r="T58" s="133"/>
      <c r="U58" s="257">
        <f t="shared" si="28"/>
        <v>13</v>
      </c>
      <c r="V58" s="258">
        <f t="shared" si="28"/>
        <v>33</v>
      </c>
      <c r="W58" s="255">
        <f t="shared" si="29"/>
        <v>-20</v>
      </c>
      <c r="X58" s="230"/>
      <c r="Y58" s="134">
        <f t="shared" si="36"/>
        <v>4</v>
      </c>
      <c r="Z58" s="135">
        <f t="shared" si="30"/>
        <v>11</v>
      </c>
      <c r="AA58" s="134">
        <f t="shared" si="37"/>
        <v>6</v>
      </c>
      <c r="AB58" s="135">
        <f t="shared" si="31"/>
        <v>11</v>
      </c>
      <c r="AC58" s="134">
        <f t="shared" si="38"/>
        <v>3</v>
      </c>
      <c r="AD58" s="135">
        <f t="shared" si="32"/>
        <v>11</v>
      </c>
      <c r="AE58" s="134">
        <f t="shared" si="39"/>
        <v>0</v>
      </c>
      <c r="AF58" s="135">
        <f t="shared" si="33"/>
        <v>0</v>
      </c>
      <c r="AG58" s="134">
        <f t="shared" si="34"/>
        <v>0</v>
      </c>
      <c r="AH58" s="135">
        <f t="shared" si="35"/>
        <v>0</v>
      </c>
      <c r="AI58"/>
    </row>
    <row r="59" spans="1:35" ht="15">
      <c r="A59" s="117" t="s">
        <v>161</v>
      </c>
      <c r="B59" s="118" t="str">
        <f>IF(B41&gt;"",B41,"")</f>
        <v>Jesse Järvinen</v>
      </c>
      <c r="C59" s="130" t="str">
        <f>IF(B46&gt;"",B46,"")</f>
        <v>Erik Holmberg</v>
      </c>
      <c r="D59" s="131"/>
      <c r="E59" s="120"/>
      <c r="F59" s="427">
        <v>5</v>
      </c>
      <c r="G59" s="419"/>
      <c r="H59" s="427">
        <v>6</v>
      </c>
      <c r="I59" s="419"/>
      <c r="J59" s="418">
        <v>2</v>
      </c>
      <c r="K59" s="419"/>
      <c r="L59" s="418"/>
      <c r="M59" s="419"/>
      <c r="N59" s="418"/>
      <c r="O59" s="419"/>
      <c r="P59" s="233">
        <f t="shared" si="26"/>
        <v>3</v>
      </c>
      <c r="Q59" s="256">
        <f t="shared" si="27"/>
        <v>0</v>
      </c>
      <c r="R59" s="49"/>
      <c r="S59" s="49"/>
      <c r="T59" s="133"/>
      <c r="U59" s="257">
        <f t="shared" si="28"/>
        <v>33</v>
      </c>
      <c r="V59" s="258">
        <f t="shared" si="28"/>
        <v>13</v>
      </c>
      <c r="W59" s="255">
        <f t="shared" si="29"/>
        <v>20</v>
      </c>
      <c r="X59" s="230"/>
      <c r="Y59" s="134">
        <f t="shared" si="36"/>
        <v>11</v>
      </c>
      <c r="Z59" s="135">
        <f t="shared" si="30"/>
        <v>5</v>
      </c>
      <c r="AA59" s="134">
        <f t="shared" si="37"/>
        <v>11</v>
      </c>
      <c r="AB59" s="135">
        <f t="shared" si="31"/>
        <v>6</v>
      </c>
      <c r="AC59" s="134">
        <f t="shared" si="38"/>
        <v>11</v>
      </c>
      <c r="AD59" s="135">
        <f t="shared" si="32"/>
        <v>2</v>
      </c>
      <c r="AE59" s="134">
        <f t="shared" si="39"/>
        <v>0</v>
      </c>
      <c r="AF59" s="135">
        <f t="shared" si="33"/>
        <v>0</v>
      </c>
      <c r="AG59" s="134">
        <f t="shared" si="34"/>
        <v>0</v>
      </c>
      <c r="AH59" s="135">
        <f t="shared" si="35"/>
        <v>0</v>
      </c>
      <c r="AI59"/>
    </row>
    <row r="60" spans="1:35" ht="15.75" thickBot="1">
      <c r="A60" s="259" t="s">
        <v>162</v>
      </c>
      <c r="B60" s="260">
        <f>IF(B44&gt;"",B44,"")</f>
      </c>
      <c r="C60" s="261" t="str">
        <f>IF(B45&gt;"",B45,"")</f>
        <v>Valto Purho</v>
      </c>
      <c r="D60" s="112"/>
      <c r="E60" s="262"/>
      <c r="F60" s="420"/>
      <c r="G60" s="421"/>
      <c r="H60" s="420"/>
      <c r="I60" s="421"/>
      <c r="J60" s="420"/>
      <c r="K60" s="421"/>
      <c r="L60" s="420"/>
      <c r="M60" s="421"/>
      <c r="N60" s="420"/>
      <c r="O60" s="421"/>
      <c r="P60" s="263">
        <f t="shared" si="26"/>
      </c>
      <c r="Q60" s="264">
        <f t="shared" si="27"/>
      </c>
      <c r="R60" s="49"/>
      <c r="S60" s="49"/>
      <c r="T60" s="133"/>
      <c r="U60" s="257">
        <f t="shared" si="28"/>
        <v>0</v>
      </c>
      <c r="V60" s="258">
        <f t="shared" si="28"/>
        <v>0</v>
      </c>
      <c r="W60" s="255">
        <f t="shared" si="29"/>
        <v>0</v>
      </c>
      <c r="X60" s="230"/>
      <c r="Y60" s="147">
        <f t="shared" si="36"/>
        <v>0</v>
      </c>
      <c r="Z60" s="148">
        <f t="shared" si="30"/>
        <v>0</v>
      </c>
      <c r="AA60" s="147">
        <f t="shared" si="37"/>
        <v>0</v>
      </c>
      <c r="AB60" s="148">
        <f t="shared" si="31"/>
        <v>0</v>
      </c>
      <c r="AC60" s="147">
        <f t="shared" si="38"/>
        <v>0</v>
      </c>
      <c r="AD60" s="148">
        <f t="shared" si="32"/>
        <v>0</v>
      </c>
      <c r="AE60" s="147">
        <f t="shared" si="39"/>
        <v>0</v>
      </c>
      <c r="AF60" s="148">
        <f t="shared" si="33"/>
        <v>0</v>
      </c>
      <c r="AG60" s="147">
        <f t="shared" si="34"/>
        <v>0</v>
      </c>
      <c r="AH60" s="148">
        <f t="shared" si="35"/>
        <v>0</v>
      </c>
      <c r="AI60"/>
    </row>
    <row r="61" spans="1:35" ht="15">
      <c r="A61" s="117" t="s">
        <v>163</v>
      </c>
      <c r="B61" s="118" t="str">
        <f>IF(B41&gt;"",B41,"")</f>
        <v>Jesse Järvinen</v>
      </c>
      <c r="C61" s="130" t="str">
        <f>IF(B42&gt;"",B42,"")</f>
        <v>Marianna Saarialho</v>
      </c>
      <c r="D61" s="104"/>
      <c r="E61" s="120"/>
      <c r="F61" s="426">
        <v>-5</v>
      </c>
      <c r="G61" s="425"/>
      <c r="H61" s="426">
        <v>4</v>
      </c>
      <c r="I61" s="425"/>
      <c r="J61" s="426">
        <v>-5</v>
      </c>
      <c r="K61" s="425"/>
      <c r="L61" s="426">
        <v>9</v>
      </c>
      <c r="M61" s="425"/>
      <c r="N61" s="426">
        <v>11</v>
      </c>
      <c r="O61" s="425"/>
      <c r="P61" s="265">
        <f t="shared" si="26"/>
        <v>3</v>
      </c>
      <c r="Q61" s="252">
        <f t="shared" si="27"/>
        <v>2</v>
      </c>
      <c r="R61" s="49"/>
      <c r="S61" s="49"/>
      <c r="T61" s="133"/>
      <c r="U61" s="257">
        <f t="shared" si="28"/>
        <v>45</v>
      </c>
      <c r="V61" s="258">
        <f t="shared" si="28"/>
        <v>46</v>
      </c>
      <c r="W61" s="255">
        <f t="shared" si="29"/>
        <v>-1</v>
      </c>
      <c r="X61" s="230"/>
      <c r="Y61" s="128">
        <f t="shared" si="36"/>
        <v>5</v>
      </c>
      <c r="Z61" s="129">
        <f t="shared" si="30"/>
        <v>11</v>
      </c>
      <c r="AA61" s="128">
        <f t="shared" si="37"/>
        <v>11</v>
      </c>
      <c r="AB61" s="129">
        <f t="shared" si="31"/>
        <v>4</v>
      </c>
      <c r="AC61" s="128">
        <f t="shared" si="38"/>
        <v>5</v>
      </c>
      <c r="AD61" s="129">
        <f t="shared" si="32"/>
        <v>11</v>
      </c>
      <c r="AE61" s="128">
        <f t="shared" si="39"/>
        <v>11</v>
      </c>
      <c r="AF61" s="129">
        <f t="shared" si="33"/>
        <v>9</v>
      </c>
      <c r="AG61" s="128">
        <f t="shared" si="34"/>
        <v>13</v>
      </c>
      <c r="AH61" s="129">
        <f t="shared" si="35"/>
        <v>11</v>
      </c>
      <c r="AI61"/>
    </row>
    <row r="62" spans="1:35" ht="15">
      <c r="A62" s="117" t="s">
        <v>164</v>
      </c>
      <c r="B62" s="118" t="str">
        <f>IF(B43&gt;"",B43,"")</f>
        <v>Luka Penttinen</v>
      </c>
      <c r="C62" s="130">
        <f>IF(B44&gt;"",B44,"")</f>
      </c>
      <c r="D62" s="131"/>
      <c r="E62" s="120"/>
      <c r="F62" s="427"/>
      <c r="G62" s="419"/>
      <c r="H62" s="427"/>
      <c r="I62" s="419"/>
      <c r="J62" s="418"/>
      <c r="K62" s="419"/>
      <c r="L62" s="418"/>
      <c r="M62" s="419"/>
      <c r="N62" s="418"/>
      <c r="O62" s="419"/>
      <c r="P62" s="233">
        <f t="shared" si="26"/>
      </c>
      <c r="Q62" s="256">
        <f t="shared" si="27"/>
      </c>
      <c r="R62" s="49"/>
      <c r="S62" s="49"/>
      <c r="T62" s="133"/>
      <c r="U62" s="257">
        <f t="shared" si="28"/>
        <v>0</v>
      </c>
      <c r="V62" s="258">
        <f t="shared" si="28"/>
        <v>0</v>
      </c>
      <c r="W62" s="255">
        <f t="shared" si="29"/>
        <v>0</v>
      </c>
      <c r="X62" s="230"/>
      <c r="Y62" s="134">
        <f t="shared" si="36"/>
        <v>0</v>
      </c>
      <c r="Z62" s="135">
        <f t="shared" si="30"/>
        <v>0</v>
      </c>
      <c r="AA62" s="134">
        <f t="shared" si="37"/>
        <v>0</v>
      </c>
      <c r="AB62" s="135">
        <f t="shared" si="31"/>
        <v>0</v>
      </c>
      <c r="AC62" s="134">
        <f t="shared" si="38"/>
        <v>0</v>
      </c>
      <c r="AD62" s="135">
        <f t="shared" si="32"/>
        <v>0</v>
      </c>
      <c r="AE62" s="134">
        <f t="shared" si="39"/>
        <v>0</v>
      </c>
      <c r="AF62" s="135">
        <f t="shared" si="33"/>
        <v>0</v>
      </c>
      <c r="AG62" s="134">
        <f t="shared" si="34"/>
        <v>0</v>
      </c>
      <c r="AH62" s="135">
        <f t="shared" si="35"/>
        <v>0</v>
      </c>
      <c r="AI62"/>
    </row>
    <row r="63" spans="1:35" ht="15.75" thickBot="1">
      <c r="A63" s="138" t="s">
        <v>165</v>
      </c>
      <c r="B63" s="266" t="str">
        <f>IF(B45&gt;"",B45,"")</f>
        <v>Valto Purho</v>
      </c>
      <c r="C63" s="267" t="str">
        <f>IF(B46&gt;"",B46,"")</f>
        <v>Erik Holmberg</v>
      </c>
      <c r="D63" s="141"/>
      <c r="E63" s="142"/>
      <c r="F63" s="503">
        <v>8</v>
      </c>
      <c r="G63" s="504"/>
      <c r="H63" s="503">
        <v>-7</v>
      </c>
      <c r="I63" s="504"/>
      <c r="J63" s="503">
        <v>-8</v>
      </c>
      <c r="K63" s="504"/>
      <c r="L63" s="503">
        <v>-10</v>
      </c>
      <c r="M63" s="504"/>
      <c r="N63" s="503"/>
      <c r="O63" s="504"/>
      <c r="P63" s="268">
        <f t="shared" si="26"/>
        <v>1</v>
      </c>
      <c r="Q63" s="269">
        <f t="shared" si="27"/>
        <v>3</v>
      </c>
      <c r="R63" s="217"/>
      <c r="S63" s="217"/>
      <c r="T63" s="146"/>
      <c r="U63" s="270">
        <f t="shared" si="28"/>
        <v>36</v>
      </c>
      <c r="V63" s="271">
        <f t="shared" si="28"/>
        <v>42</v>
      </c>
      <c r="W63" s="272">
        <f t="shared" si="29"/>
        <v>-6</v>
      </c>
      <c r="X63" s="230"/>
      <c r="Y63" s="134">
        <f t="shared" si="36"/>
        <v>11</v>
      </c>
      <c r="Z63" s="135">
        <f t="shared" si="30"/>
        <v>8</v>
      </c>
      <c r="AA63" s="134">
        <f t="shared" si="37"/>
        <v>7</v>
      </c>
      <c r="AB63" s="135">
        <f t="shared" si="31"/>
        <v>11</v>
      </c>
      <c r="AC63" s="134">
        <f t="shared" si="38"/>
        <v>8</v>
      </c>
      <c r="AD63" s="135">
        <f t="shared" si="32"/>
        <v>11</v>
      </c>
      <c r="AE63" s="134">
        <f t="shared" si="39"/>
        <v>10</v>
      </c>
      <c r="AF63" s="135">
        <f t="shared" si="33"/>
        <v>12</v>
      </c>
      <c r="AG63" s="134">
        <f t="shared" si="34"/>
        <v>0</v>
      </c>
      <c r="AH63" s="135">
        <f t="shared" si="35"/>
        <v>0</v>
      </c>
      <c r="AI63"/>
    </row>
    <row r="64" spans="1:35" ht="14.25" thickBot="1" thickTop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ht="16.5" thickTop="1">
      <c r="A65" s="50"/>
      <c r="B65" s="51" t="s">
        <v>145</v>
      </c>
      <c r="C65" s="52"/>
      <c r="D65" s="52"/>
      <c r="E65" s="52"/>
      <c r="F65" s="53"/>
      <c r="G65" s="52"/>
      <c r="H65" s="54" t="s">
        <v>89</v>
      </c>
      <c r="I65" s="55"/>
      <c r="J65" s="459" t="s">
        <v>169</v>
      </c>
      <c r="K65" s="460"/>
      <c r="L65" s="460"/>
      <c r="M65" s="461"/>
      <c r="N65" s="462" t="s">
        <v>92</v>
      </c>
      <c r="O65" s="463"/>
      <c r="P65" s="463"/>
      <c r="Q65" s="491" t="s">
        <v>127</v>
      </c>
      <c r="R65" s="492"/>
      <c r="S65" s="493"/>
      <c r="AI65"/>
    </row>
    <row r="66" spans="1:35" ht="16.5" thickBot="1">
      <c r="A66" s="56"/>
      <c r="B66" s="57" t="s">
        <v>91</v>
      </c>
      <c r="C66" s="58" t="s">
        <v>93</v>
      </c>
      <c r="D66" s="450"/>
      <c r="E66" s="451"/>
      <c r="F66" s="452"/>
      <c r="G66" s="453" t="s">
        <v>94</v>
      </c>
      <c r="H66" s="454"/>
      <c r="I66" s="454"/>
      <c r="J66" s="455">
        <v>41405</v>
      </c>
      <c r="K66" s="455"/>
      <c r="L66" s="455"/>
      <c r="M66" s="456"/>
      <c r="N66" s="59" t="s">
        <v>95</v>
      </c>
      <c r="O66" s="60"/>
      <c r="P66" s="60"/>
      <c r="Q66" s="441">
        <v>0.5833333333333334</v>
      </c>
      <c r="R66" s="442"/>
      <c r="S66" s="443"/>
      <c r="AI66"/>
    </row>
    <row r="67" spans="1:35" ht="15.75" thickTop="1">
      <c r="A67" s="61"/>
      <c r="B67" s="62" t="s">
        <v>96</v>
      </c>
      <c r="C67" s="63" t="s">
        <v>148</v>
      </c>
      <c r="D67" s="487" t="s">
        <v>65</v>
      </c>
      <c r="E67" s="488"/>
      <c r="F67" s="487" t="s">
        <v>66</v>
      </c>
      <c r="G67" s="488"/>
      <c r="H67" s="487" t="s">
        <v>67</v>
      </c>
      <c r="I67" s="488"/>
      <c r="J67" s="487" t="s">
        <v>69</v>
      </c>
      <c r="K67" s="488"/>
      <c r="L67" s="487"/>
      <c r="M67" s="488"/>
      <c r="N67" s="64" t="s">
        <v>98</v>
      </c>
      <c r="O67" s="65" t="s">
        <v>99</v>
      </c>
      <c r="P67" s="66" t="s">
        <v>100</v>
      </c>
      <c r="Q67" s="67"/>
      <c r="R67" s="489" t="s">
        <v>101</v>
      </c>
      <c r="S67" s="490"/>
      <c r="U67" s="68" t="s">
        <v>102</v>
      </c>
      <c r="V67" s="69"/>
      <c r="W67" s="70" t="s">
        <v>103</v>
      </c>
      <c r="AI67"/>
    </row>
    <row r="68" spans="1:35" ht="12.75">
      <c r="A68" s="71" t="s">
        <v>65</v>
      </c>
      <c r="B68" s="72" t="s">
        <v>142</v>
      </c>
      <c r="C68" s="73" t="s">
        <v>170</v>
      </c>
      <c r="D68" s="74"/>
      <c r="E68" s="75"/>
      <c r="F68" s="76">
        <f>+P78</f>
        <v>3</v>
      </c>
      <c r="G68" s="77">
        <f>+Q78</f>
        <v>0</v>
      </c>
      <c r="H68" s="76">
        <f>P74</f>
        <v>3</v>
      </c>
      <c r="I68" s="77">
        <f>Q74</f>
        <v>0</v>
      </c>
      <c r="J68" s="76">
        <f>P76</f>
      </c>
      <c r="K68" s="77">
        <f>Q76</f>
      </c>
      <c r="L68" s="76"/>
      <c r="M68" s="77"/>
      <c r="N68" s="78">
        <f>IF(SUM(D68:M68)=0,"",COUNTIF(E68:E71,"3"))</f>
        <v>2</v>
      </c>
      <c r="O68" s="79">
        <f>IF(SUM(E68:N68)=0,"",COUNTIF(D68:D71,"3"))</f>
        <v>0</v>
      </c>
      <c r="P68" s="80">
        <f>IF(SUM(D68:M68)=0,"",SUM(E68:E71))</f>
        <v>6</v>
      </c>
      <c r="Q68" s="81">
        <f>IF(SUM(D68:M68)=0,"",SUM(D68:D71))</f>
        <v>0</v>
      </c>
      <c r="R68" s="478">
        <v>1</v>
      </c>
      <c r="S68" s="479"/>
      <c r="U68" s="82">
        <f>+U74+U76+U78</f>
        <v>66</v>
      </c>
      <c r="V68" s="83">
        <f>+V74+V76+V78</f>
        <v>26</v>
      </c>
      <c r="W68" s="84">
        <f>+U68-V68</f>
        <v>40</v>
      </c>
      <c r="AI68"/>
    </row>
    <row r="69" spans="1:35" ht="12.75">
      <c r="A69" s="85" t="s">
        <v>66</v>
      </c>
      <c r="B69" s="72" t="s">
        <v>50</v>
      </c>
      <c r="C69" s="86" t="s">
        <v>171</v>
      </c>
      <c r="D69" s="87">
        <f>+Q78</f>
        <v>0</v>
      </c>
      <c r="E69" s="88">
        <f>+P78</f>
        <v>3</v>
      </c>
      <c r="F69" s="89"/>
      <c r="G69" s="90"/>
      <c r="H69" s="87">
        <f>P77</f>
        <v>3</v>
      </c>
      <c r="I69" s="88">
        <f>Q77</f>
        <v>0</v>
      </c>
      <c r="J69" s="87">
        <f>P75</f>
      </c>
      <c r="K69" s="88">
        <f>Q75</f>
      </c>
      <c r="L69" s="87"/>
      <c r="M69" s="88"/>
      <c r="N69" s="78">
        <f>IF(SUM(D69:M69)=0,"",COUNTIF(G68:G71,"3"))</f>
        <v>1</v>
      </c>
      <c r="O69" s="79">
        <f>IF(SUM(E69:N69)=0,"",COUNTIF(F68:F71,"3"))</f>
        <v>1</v>
      </c>
      <c r="P69" s="80">
        <f>IF(SUM(D69:M69)=0,"",SUM(G68:G71))</f>
        <v>3</v>
      </c>
      <c r="Q69" s="81">
        <f>IF(SUM(D69:M69)=0,"",SUM(F68:F71))</f>
        <v>3</v>
      </c>
      <c r="R69" s="478">
        <v>2</v>
      </c>
      <c r="S69" s="479"/>
      <c r="U69" s="82">
        <f>+U75+U77+V78</f>
        <v>42</v>
      </c>
      <c r="V69" s="83">
        <f>+V75+V77+U78</f>
        <v>48</v>
      </c>
      <c r="W69" s="84">
        <f>+U69-V69</f>
        <v>-6</v>
      </c>
      <c r="AI69"/>
    </row>
    <row r="70" spans="1:35" ht="12.75">
      <c r="A70" s="85" t="s">
        <v>67</v>
      </c>
      <c r="B70" s="72" t="s">
        <v>141</v>
      </c>
      <c r="C70" s="73" t="s">
        <v>167</v>
      </c>
      <c r="D70" s="87">
        <f>+Q74</f>
        <v>0</v>
      </c>
      <c r="E70" s="88">
        <f>+P74</f>
        <v>3</v>
      </c>
      <c r="F70" s="87">
        <f>Q77</f>
        <v>0</v>
      </c>
      <c r="G70" s="88">
        <f>P77</f>
        <v>3</v>
      </c>
      <c r="H70" s="89"/>
      <c r="I70" s="90"/>
      <c r="J70" s="87">
        <f>P79</f>
      </c>
      <c r="K70" s="88">
        <f>Q79</f>
      </c>
      <c r="L70" s="87"/>
      <c r="M70" s="88"/>
      <c r="N70" s="78">
        <f>IF(SUM(D70:M70)=0,"",COUNTIF(I68:I71,"3"))</f>
        <v>0</v>
      </c>
      <c r="O70" s="79">
        <f>IF(SUM(E70:N70)=0,"",COUNTIF(H68:H71,"3"))</f>
        <v>2</v>
      </c>
      <c r="P70" s="80">
        <f>IF(SUM(D70:M70)=0,"",SUM(I68:I71))</f>
        <v>0</v>
      </c>
      <c r="Q70" s="81">
        <f>IF(SUM(D70:M70)=0,"",SUM(H68:H71))</f>
        <v>6</v>
      </c>
      <c r="R70" s="478">
        <v>3</v>
      </c>
      <c r="S70" s="479"/>
      <c r="U70" s="82">
        <f>+V74+V77+U79</f>
        <v>32</v>
      </c>
      <c r="V70" s="83">
        <f>+U74+U77+V79</f>
        <v>66</v>
      </c>
      <c r="W70" s="84">
        <f>+U70-V70</f>
        <v>-34</v>
      </c>
      <c r="AI70"/>
    </row>
    <row r="71" spans="1:35" ht="13.5" thickBot="1">
      <c r="A71" s="91" t="s">
        <v>69</v>
      </c>
      <c r="B71" s="92"/>
      <c r="C71" s="86"/>
      <c r="D71" s="94">
        <f>Q76</f>
      </c>
      <c r="E71" s="95">
        <f>P76</f>
      </c>
      <c r="F71" s="94">
        <f>Q75</f>
      </c>
      <c r="G71" s="95">
        <f>P75</f>
      </c>
      <c r="H71" s="94">
        <f>Q79</f>
      </c>
      <c r="I71" s="95">
        <f>P79</f>
      </c>
      <c r="J71" s="96"/>
      <c r="K71" s="97"/>
      <c r="L71" s="94"/>
      <c r="M71" s="95"/>
      <c r="N71" s="98">
        <f>IF(SUM(D71:M71)=0,"",COUNTIF(K68:K71,"3"))</f>
      </c>
      <c r="O71" s="99">
        <f>IF(SUM(E71:N71)=0,"",COUNTIF(J68:J71,"3"))</f>
      </c>
      <c r="P71" s="100">
        <f>IF(SUM(D71:M72)=0,"",SUM(K68:K71))</f>
      </c>
      <c r="Q71" s="101">
        <f>IF(SUM(D71:M71)=0,"",SUM(J68:J71))</f>
      </c>
      <c r="R71" s="480"/>
      <c r="S71" s="481"/>
      <c r="U71" s="82">
        <f>+V75+V76+V79</f>
        <v>0</v>
      </c>
      <c r="V71" s="83">
        <f>+U75+U76+U79</f>
        <v>0</v>
      </c>
      <c r="W71" s="84">
        <f>+U71-V71</f>
        <v>0</v>
      </c>
      <c r="AI71"/>
    </row>
    <row r="72" spans="1:35" ht="15.75" thickTop="1">
      <c r="A72" s="102"/>
      <c r="B72" s="103" t="s">
        <v>104</v>
      </c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5"/>
      <c r="S72" s="106"/>
      <c r="U72" s="107"/>
      <c r="V72" s="108" t="s">
        <v>105</v>
      </c>
      <c r="W72" s="109">
        <f>SUM(W68:W71)</f>
        <v>0</v>
      </c>
      <c r="X72" s="108" t="str">
        <f>IF(W72=0,"OK","Virhe")</f>
        <v>OK</v>
      </c>
      <c r="AI72"/>
    </row>
    <row r="73" spans="1:35" ht="15.75" thickBot="1">
      <c r="A73" s="110"/>
      <c r="B73" s="111" t="s">
        <v>106</v>
      </c>
      <c r="C73" s="112"/>
      <c r="D73" s="112"/>
      <c r="E73" s="113"/>
      <c r="F73" s="482" t="s">
        <v>107</v>
      </c>
      <c r="G73" s="483"/>
      <c r="H73" s="484" t="s">
        <v>108</v>
      </c>
      <c r="I73" s="483"/>
      <c r="J73" s="484" t="s">
        <v>109</v>
      </c>
      <c r="K73" s="483"/>
      <c r="L73" s="484" t="s">
        <v>110</v>
      </c>
      <c r="M73" s="483"/>
      <c r="N73" s="484" t="s">
        <v>111</v>
      </c>
      <c r="O73" s="483"/>
      <c r="P73" s="485" t="s">
        <v>112</v>
      </c>
      <c r="Q73" s="486"/>
      <c r="S73" s="114"/>
      <c r="U73" s="115" t="s">
        <v>102</v>
      </c>
      <c r="V73" s="116"/>
      <c r="W73" s="70" t="s">
        <v>103</v>
      </c>
      <c r="AI73"/>
    </row>
    <row r="74" spans="1:35" ht="15.75">
      <c r="A74" s="117" t="s">
        <v>113</v>
      </c>
      <c r="B74" s="118" t="str">
        <f>IF(B68&gt;"",B68,"")</f>
        <v>Jussi Mäkelä</v>
      </c>
      <c r="C74" s="119" t="str">
        <f>IF(B70&gt;"",B70,"")</f>
        <v>Jarkko Rautell</v>
      </c>
      <c r="D74" s="104"/>
      <c r="E74" s="120"/>
      <c r="F74" s="476">
        <v>4</v>
      </c>
      <c r="G74" s="477"/>
      <c r="H74" s="473">
        <v>6</v>
      </c>
      <c r="I74" s="474"/>
      <c r="J74" s="473">
        <v>7</v>
      </c>
      <c r="K74" s="474"/>
      <c r="L74" s="473"/>
      <c r="M74" s="474"/>
      <c r="N74" s="475"/>
      <c r="O74" s="474"/>
      <c r="P74" s="121">
        <f aca="true" t="shared" si="40" ref="P74:P79">IF(COUNT(F74:N74)=0,"",COUNTIF(F74:N74,"&gt;=0"))</f>
        <v>3</v>
      </c>
      <c r="Q74" s="122">
        <f aca="true" t="shared" si="41" ref="Q74:Q79">IF(COUNT(F74:N74)=0,"",(IF(LEFT(F74,1)="-",1,0)+IF(LEFT(H74,1)="-",1,0)+IF(LEFT(J74,1)="-",1,0)+IF(LEFT(L74,1)="-",1,0)+IF(LEFT(N74,1)="-",1,0)))</f>
        <v>0</v>
      </c>
      <c r="R74" s="123"/>
      <c r="S74" s="124"/>
      <c r="U74" s="125">
        <f aca="true" t="shared" si="42" ref="U74:U79">+Y74+AA74+AC74+AE74+AG74</f>
        <v>33</v>
      </c>
      <c r="V74" s="126">
        <f aca="true" t="shared" si="43" ref="V74:V79">+Z74+AB74+AD74+AF74+AH74</f>
        <v>17</v>
      </c>
      <c r="W74" s="127">
        <f aca="true" t="shared" si="44" ref="W74:W79">+U74-V74</f>
        <v>16</v>
      </c>
      <c r="Y74" s="128">
        <f aca="true" t="shared" si="45" ref="Y74:Y79">IF(F74="",0,IF(LEFT(F74,1)="-",ABS(F74),(IF(F74&gt;9,F74+2,11))))</f>
        <v>11</v>
      </c>
      <c r="Z74" s="129">
        <f aca="true" t="shared" si="46" ref="Z74:Z79">IF(F74="",0,IF(LEFT(F74,1)="-",(IF(ABS(F74)&gt;9,(ABS(F74)+2),11)),F74))</f>
        <v>4</v>
      </c>
      <c r="AA74" s="128">
        <f aca="true" t="shared" si="47" ref="AA74:AA79">IF(H74="",0,IF(LEFT(H74,1)="-",ABS(H74),(IF(H74&gt;9,H74+2,11))))</f>
        <v>11</v>
      </c>
      <c r="AB74" s="129">
        <f aca="true" t="shared" si="48" ref="AB74:AB79">IF(H74="",0,IF(LEFT(H74,1)="-",(IF(ABS(H74)&gt;9,(ABS(H74)+2),11)),H74))</f>
        <v>6</v>
      </c>
      <c r="AC74" s="128">
        <f aca="true" t="shared" si="49" ref="AC74:AC79">IF(J74="",0,IF(LEFT(J74,1)="-",ABS(J74),(IF(J74&gt;9,J74+2,11))))</f>
        <v>11</v>
      </c>
      <c r="AD74" s="129">
        <f aca="true" t="shared" si="50" ref="AD74:AD79">IF(J74="",0,IF(LEFT(J74,1)="-",(IF(ABS(J74)&gt;9,(ABS(J74)+2),11)),J74))</f>
        <v>7</v>
      </c>
      <c r="AE74" s="128">
        <f aca="true" t="shared" si="51" ref="AE74:AE79">IF(L74="",0,IF(LEFT(L74,1)="-",ABS(L74),(IF(L74&gt;9,L74+2,11))))</f>
        <v>0</v>
      </c>
      <c r="AF74" s="129">
        <f aca="true" t="shared" si="52" ref="AF74:AF79">IF(L74="",0,IF(LEFT(L74,1)="-",(IF(ABS(L74)&gt;9,(ABS(L74)+2),11)),L74))</f>
        <v>0</v>
      </c>
      <c r="AG74" s="128">
        <f aca="true" t="shared" si="53" ref="AG74:AG79">IF(N74="",0,IF(LEFT(N74,1)="-",ABS(N74),(IF(N74&gt;9,N74+2,11))))</f>
        <v>0</v>
      </c>
      <c r="AH74" s="129">
        <f aca="true" t="shared" si="54" ref="AH74:AH79">IF(N74="",0,IF(LEFT(N74,1)="-",(IF(ABS(N74)&gt;9,(ABS(N74)+2),11)),N74))</f>
        <v>0</v>
      </c>
      <c r="AI74"/>
    </row>
    <row r="75" spans="1:35" ht="15.75">
      <c r="A75" s="117" t="s">
        <v>114</v>
      </c>
      <c r="B75" s="118" t="str">
        <f>IF(B69&gt;"",B69,"")</f>
        <v>Aleksi Veini</v>
      </c>
      <c r="C75" s="130">
        <f>IF(B71&gt;"",B71,"")</f>
      </c>
      <c r="D75" s="131"/>
      <c r="E75" s="120"/>
      <c r="F75" s="466"/>
      <c r="G75" s="467"/>
      <c r="H75" s="466"/>
      <c r="I75" s="467"/>
      <c r="J75" s="466"/>
      <c r="K75" s="467"/>
      <c r="L75" s="466"/>
      <c r="M75" s="467"/>
      <c r="N75" s="466"/>
      <c r="O75" s="467"/>
      <c r="P75" s="121">
        <f t="shared" si="40"/>
      </c>
      <c r="Q75" s="122">
        <f t="shared" si="41"/>
      </c>
      <c r="R75" s="132"/>
      <c r="S75" s="133"/>
      <c r="U75" s="125">
        <f t="shared" si="42"/>
        <v>0</v>
      </c>
      <c r="V75" s="126">
        <f t="shared" si="43"/>
        <v>0</v>
      </c>
      <c r="W75" s="127">
        <f t="shared" si="44"/>
        <v>0</v>
      </c>
      <c r="Y75" s="134">
        <f t="shared" si="45"/>
        <v>0</v>
      </c>
      <c r="Z75" s="135">
        <f t="shared" si="46"/>
        <v>0</v>
      </c>
      <c r="AA75" s="134">
        <f t="shared" si="47"/>
        <v>0</v>
      </c>
      <c r="AB75" s="135">
        <f t="shared" si="48"/>
        <v>0</v>
      </c>
      <c r="AC75" s="134">
        <f t="shared" si="49"/>
        <v>0</v>
      </c>
      <c r="AD75" s="135">
        <f t="shared" si="50"/>
        <v>0</v>
      </c>
      <c r="AE75" s="134">
        <f t="shared" si="51"/>
        <v>0</v>
      </c>
      <c r="AF75" s="135">
        <f t="shared" si="52"/>
        <v>0</v>
      </c>
      <c r="AG75" s="134">
        <f t="shared" si="53"/>
        <v>0</v>
      </c>
      <c r="AH75" s="135">
        <f t="shared" si="54"/>
        <v>0</v>
      </c>
      <c r="AI75"/>
    </row>
    <row r="76" spans="1:35" ht="16.5" thickBot="1">
      <c r="A76" s="117" t="s">
        <v>115</v>
      </c>
      <c r="B76" s="136" t="str">
        <f>IF(B68&gt;"",B68,"")</f>
        <v>Jussi Mäkelä</v>
      </c>
      <c r="C76" s="137">
        <f>IF(B71&gt;"",B71,"")</f>
      </c>
      <c r="D76" s="112"/>
      <c r="E76" s="113"/>
      <c r="F76" s="471"/>
      <c r="G76" s="472"/>
      <c r="H76" s="471"/>
      <c r="I76" s="472"/>
      <c r="J76" s="471"/>
      <c r="K76" s="472"/>
      <c r="L76" s="471"/>
      <c r="M76" s="472"/>
      <c r="N76" s="471"/>
      <c r="O76" s="472"/>
      <c r="P76" s="121">
        <f t="shared" si="40"/>
      </c>
      <c r="Q76" s="122">
        <f t="shared" si="41"/>
      </c>
      <c r="R76" s="132"/>
      <c r="S76" s="133"/>
      <c r="U76" s="125">
        <f t="shared" si="42"/>
        <v>0</v>
      </c>
      <c r="V76" s="126">
        <f t="shared" si="43"/>
        <v>0</v>
      </c>
      <c r="W76" s="127">
        <f t="shared" si="44"/>
        <v>0</v>
      </c>
      <c r="Y76" s="134">
        <f t="shared" si="45"/>
        <v>0</v>
      </c>
      <c r="Z76" s="135">
        <f t="shared" si="46"/>
        <v>0</v>
      </c>
      <c r="AA76" s="134">
        <f t="shared" si="47"/>
        <v>0</v>
      </c>
      <c r="AB76" s="135">
        <f t="shared" si="48"/>
        <v>0</v>
      </c>
      <c r="AC76" s="134">
        <f t="shared" si="49"/>
        <v>0</v>
      </c>
      <c r="AD76" s="135">
        <f t="shared" si="50"/>
        <v>0</v>
      </c>
      <c r="AE76" s="134">
        <f t="shared" si="51"/>
        <v>0</v>
      </c>
      <c r="AF76" s="135">
        <f t="shared" si="52"/>
        <v>0</v>
      </c>
      <c r="AG76" s="134">
        <f t="shared" si="53"/>
        <v>0</v>
      </c>
      <c r="AH76" s="135">
        <f t="shared" si="54"/>
        <v>0</v>
      </c>
      <c r="AI76"/>
    </row>
    <row r="77" spans="1:35" ht="15.75">
      <c r="A77" s="117" t="s">
        <v>116</v>
      </c>
      <c r="B77" s="118" t="str">
        <f>IF(B69&gt;"",B69,"")</f>
        <v>Aleksi Veini</v>
      </c>
      <c r="C77" s="130" t="str">
        <f>IF(B70&gt;"",B70,"")</f>
        <v>Jarkko Rautell</v>
      </c>
      <c r="D77" s="104"/>
      <c r="E77" s="120"/>
      <c r="F77" s="473">
        <v>5</v>
      </c>
      <c r="G77" s="474"/>
      <c r="H77" s="473">
        <v>2</v>
      </c>
      <c r="I77" s="474"/>
      <c r="J77" s="473">
        <v>8</v>
      </c>
      <c r="K77" s="474"/>
      <c r="L77" s="473"/>
      <c r="M77" s="474"/>
      <c r="N77" s="473"/>
      <c r="O77" s="474"/>
      <c r="P77" s="121">
        <f t="shared" si="40"/>
        <v>3</v>
      </c>
      <c r="Q77" s="122">
        <f t="shared" si="41"/>
        <v>0</v>
      </c>
      <c r="R77" s="132"/>
      <c r="S77" s="133"/>
      <c r="U77" s="125">
        <f t="shared" si="42"/>
        <v>33</v>
      </c>
      <c r="V77" s="126">
        <f t="shared" si="43"/>
        <v>15</v>
      </c>
      <c r="W77" s="127">
        <f t="shared" si="44"/>
        <v>18</v>
      </c>
      <c r="Y77" s="134">
        <f t="shared" si="45"/>
        <v>11</v>
      </c>
      <c r="Z77" s="135">
        <f t="shared" si="46"/>
        <v>5</v>
      </c>
      <c r="AA77" s="134">
        <f t="shared" si="47"/>
        <v>11</v>
      </c>
      <c r="AB77" s="135">
        <f t="shared" si="48"/>
        <v>2</v>
      </c>
      <c r="AC77" s="134">
        <f t="shared" si="49"/>
        <v>11</v>
      </c>
      <c r="AD77" s="135">
        <f t="shared" si="50"/>
        <v>8</v>
      </c>
      <c r="AE77" s="134">
        <f t="shared" si="51"/>
        <v>0</v>
      </c>
      <c r="AF77" s="135">
        <f t="shared" si="52"/>
        <v>0</v>
      </c>
      <c r="AG77" s="134">
        <f t="shared" si="53"/>
        <v>0</v>
      </c>
      <c r="AH77" s="135">
        <f t="shared" si="54"/>
        <v>0</v>
      </c>
      <c r="AI77"/>
    </row>
    <row r="78" spans="1:35" ht="15.75">
      <c r="A78" s="117" t="s">
        <v>117</v>
      </c>
      <c r="B78" s="118" t="str">
        <f>IF(B68&gt;"",B68,"")</f>
        <v>Jussi Mäkelä</v>
      </c>
      <c r="C78" s="130" t="str">
        <f>IF(B69&gt;"",B69,"")</f>
        <v>Aleksi Veini</v>
      </c>
      <c r="D78" s="131"/>
      <c r="E78" s="120"/>
      <c r="F78" s="466">
        <v>3</v>
      </c>
      <c r="G78" s="467"/>
      <c r="H78" s="466">
        <v>3</v>
      </c>
      <c r="I78" s="467"/>
      <c r="J78" s="470">
        <v>3</v>
      </c>
      <c r="K78" s="467"/>
      <c r="L78" s="466"/>
      <c r="M78" s="467"/>
      <c r="N78" s="466"/>
      <c r="O78" s="467"/>
      <c r="P78" s="121">
        <f t="shared" si="40"/>
        <v>3</v>
      </c>
      <c r="Q78" s="122">
        <f t="shared" si="41"/>
        <v>0</v>
      </c>
      <c r="R78" s="132"/>
      <c r="S78" s="133"/>
      <c r="U78" s="125">
        <f t="shared" si="42"/>
        <v>33</v>
      </c>
      <c r="V78" s="126">
        <f t="shared" si="43"/>
        <v>9</v>
      </c>
      <c r="W78" s="127">
        <f t="shared" si="44"/>
        <v>24</v>
      </c>
      <c r="Y78" s="134">
        <f t="shared" si="45"/>
        <v>11</v>
      </c>
      <c r="Z78" s="135">
        <f t="shared" si="46"/>
        <v>3</v>
      </c>
      <c r="AA78" s="134">
        <f t="shared" si="47"/>
        <v>11</v>
      </c>
      <c r="AB78" s="135">
        <f t="shared" si="48"/>
        <v>3</v>
      </c>
      <c r="AC78" s="134">
        <f t="shared" si="49"/>
        <v>11</v>
      </c>
      <c r="AD78" s="135">
        <f t="shared" si="50"/>
        <v>3</v>
      </c>
      <c r="AE78" s="134">
        <f t="shared" si="51"/>
        <v>0</v>
      </c>
      <c r="AF78" s="135">
        <f t="shared" si="52"/>
        <v>0</v>
      </c>
      <c r="AG78" s="134">
        <f t="shared" si="53"/>
        <v>0</v>
      </c>
      <c r="AH78" s="135">
        <f t="shared" si="54"/>
        <v>0</v>
      </c>
      <c r="AI78"/>
    </row>
    <row r="79" spans="1:35" ht="16.5" thickBot="1">
      <c r="A79" s="138" t="s">
        <v>118</v>
      </c>
      <c r="B79" s="139" t="str">
        <f>IF(B70&gt;"",B70,"")</f>
        <v>Jarkko Rautell</v>
      </c>
      <c r="C79" s="140">
        <f>IF(B71&gt;"",B71,"")</f>
      </c>
      <c r="D79" s="141"/>
      <c r="E79" s="142"/>
      <c r="F79" s="468"/>
      <c r="G79" s="469"/>
      <c r="H79" s="468"/>
      <c r="I79" s="469"/>
      <c r="J79" s="468"/>
      <c r="K79" s="469"/>
      <c r="L79" s="468"/>
      <c r="M79" s="469"/>
      <c r="N79" s="468"/>
      <c r="O79" s="469"/>
      <c r="P79" s="143">
        <f t="shared" si="40"/>
      </c>
      <c r="Q79" s="144">
        <f t="shared" si="41"/>
      </c>
      <c r="R79" s="145"/>
      <c r="S79" s="146"/>
      <c r="U79" s="125">
        <f t="shared" si="42"/>
        <v>0</v>
      </c>
      <c r="V79" s="126">
        <f t="shared" si="43"/>
        <v>0</v>
      </c>
      <c r="W79" s="127">
        <f t="shared" si="44"/>
        <v>0</v>
      </c>
      <c r="Y79" s="147">
        <f t="shared" si="45"/>
        <v>0</v>
      </c>
      <c r="Z79" s="148">
        <f t="shared" si="46"/>
        <v>0</v>
      </c>
      <c r="AA79" s="147">
        <f t="shared" si="47"/>
        <v>0</v>
      </c>
      <c r="AB79" s="148">
        <f t="shared" si="48"/>
        <v>0</v>
      </c>
      <c r="AC79" s="147">
        <f t="shared" si="49"/>
        <v>0</v>
      </c>
      <c r="AD79" s="148">
        <f t="shared" si="50"/>
        <v>0</v>
      </c>
      <c r="AE79" s="147">
        <f t="shared" si="51"/>
        <v>0</v>
      </c>
      <c r="AF79" s="148">
        <f t="shared" si="52"/>
        <v>0</v>
      </c>
      <c r="AG79" s="147">
        <f t="shared" si="53"/>
        <v>0</v>
      </c>
      <c r="AH79" s="148">
        <f t="shared" si="54"/>
        <v>0</v>
      </c>
      <c r="AI79"/>
    </row>
    <row r="80" spans="1:35" ht="13.5" thickTop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ht="12.75">
      <c r="AI81"/>
    </row>
    <row r="82" ht="12.75">
      <c r="AI82"/>
    </row>
    <row r="83" ht="12.75">
      <c r="AI83"/>
    </row>
    <row r="84" ht="12.75">
      <c r="AI84"/>
    </row>
    <row r="85" ht="12.75">
      <c r="AI85"/>
    </row>
    <row r="86" ht="12.75">
      <c r="AI86"/>
    </row>
    <row r="87" ht="12.75">
      <c r="AI87"/>
    </row>
    <row r="88" ht="12.75">
      <c r="AI88"/>
    </row>
    <row r="89" ht="12.75">
      <c r="AI89"/>
    </row>
    <row r="90" ht="12.75">
      <c r="AI90"/>
    </row>
    <row r="91" ht="12.75">
      <c r="AI91"/>
    </row>
    <row r="92" ht="12.75">
      <c r="AI92"/>
    </row>
    <row r="93" ht="12.75">
      <c r="AI93"/>
    </row>
    <row r="94" ht="12.75">
      <c r="AI94"/>
    </row>
    <row r="95" ht="12.75">
      <c r="AI95"/>
    </row>
    <row r="96" ht="12.75">
      <c r="AI96"/>
    </row>
    <row r="97" ht="12.75">
      <c r="AI97"/>
    </row>
    <row r="98" ht="12.75">
      <c r="AI98"/>
    </row>
    <row r="99" ht="12.75">
      <c r="AI99"/>
    </row>
    <row r="100" ht="12.75">
      <c r="AI100"/>
    </row>
    <row r="101" spans="1:3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:3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1:3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1:35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1:35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</sheetData>
  <mergeCells count="282">
    <mergeCell ref="G38:I38"/>
    <mergeCell ref="N39:Q39"/>
    <mergeCell ref="R39:T39"/>
    <mergeCell ref="N40:O40"/>
    <mergeCell ref="J38:M38"/>
    <mergeCell ref="N38:P38"/>
    <mergeCell ref="Q38:S38"/>
    <mergeCell ref="P48:Q48"/>
    <mergeCell ref="F53:G53"/>
    <mergeCell ref="H53:I53"/>
    <mergeCell ref="J53:K53"/>
    <mergeCell ref="L53:M53"/>
    <mergeCell ref="F50:G50"/>
    <mergeCell ref="H50:I50"/>
    <mergeCell ref="J50:K50"/>
    <mergeCell ref="L50:M50"/>
    <mergeCell ref="N50:O50"/>
    <mergeCell ref="N62:O62"/>
    <mergeCell ref="J65:M65"/>
    <mergeCell ref="N65:P65"/>
    <mergeCell ref="D66:F66"/>
    <mergeCell ref="G66:I66"/>
    <mergeCell ref="J66:M66"/>
    <mergeCell ref="F62:G62"/>
    <mergeCell ref="H62:I62"/>
    <mergeCell ref="J62:K62"/>
    <mergeCell ref="L62:M62"/>
    <mergeCell ref="U40:V40"/>
    <mergeCell ref="U48:V48"/>
    <mergeCell ref="N53:O53"/>
    <mergeCell ref="F54:G54"/>
    <mergeCell ref="H54:I54"/>
    <mergeCell ref="J54:K54"/>
    <mergeCell ref="L54:M54"/>
    <mergeCell ref="N54:O54"/>
    <mergeCell ref="L51:M51"/>
    <mergeCell ref="N49:O49"/>
    <mergeCell ref="F55:G55"/>
    <mergeCell ref="H55:I55"/>
    <mergeCell ref="J55:K55"/>
    <mergeCell ref="L55:M55"/>
    <mergeCell ref="N55:O55"/>
    <mergeCell ref="N56:O56"/>
    <mergeCell ref="F57:G57"/>
    <mergeCell ref="H57:I57"/>
    <mergeCell ref="J57:K57"/>
    <mergeCell ref="L57:M57"/>
    <mergeCell ref="N57:O57"/>
    <mergeCell ref="L56:M56"/>
    <mergeCell ref="F56:G56"/>
    <mergeCell ref="H56:I56"/>
    <mergeCell ref="N58:O58"/>
    <mergeCell ref="F59:G59"/>
    <mergeCell ref="H59:I59"/>
    <mergeCell ref="J59:K59"/>
    <mergeCell ref="L59:M59"/>
    <mergeCell ref="N59:O59"/>
    <mergeCell ref="F58:G58"/>
    <mergeCell ref="H58:I58"/>
    <mergeCell ref="J58:K58"/>
    <mergeCell ref="L58:M58"/>
    <mergeCell ref="N60:O60"/>
    <mergeCell ref="F61:G61"/>
    <mergeCell ref="H61:I61"/>
    <mergeCell ref="J61:K61"/>
    <mergeCell ref="L61:M61"/>
    <mergeCell ref="N61:O61"/>
    <mergeCell ref="F60:G60"/>
    <mergeCell ref="H60:I60"/>
    <mergeCell ref="J60:K60"/>
    <mergeCell ref="L60:M60"/>
    <mergeCell ref="P73:Q73"/>
    <mergeCell ref="Q65:S65"/>
    <mergeCell ref="Q66:S66"/>
    <mergeCell ref="D67:E67"/>
    <mergeCell ref="R67:S67"/>
    <mergeCell ref="R68:S68"/>
    <mergeCell ref="R69:S69"/>
    <mergeCell ref="R70:S70"/>
    <mergeCell ref="R71:S71"/>
    <mergeCell ref="N74:O74"/>
    <mergeCell ref="F73:G73"/>
    <mergeCell ref="H73:I73"/>
    <mergeCell ref="J73:K73"/>
    <mergeCell ref="F74:G74"/>
    <mergeCell ref="H74:I74"/>
    <mergeCell ref="J74:K74"/>
    <mergeCell ref="L74:M74"/>
    <mergeCell ref="L73:M73"/>
    <mergeCell ref="N73:O73"/>
    <mergeCell ref="N75:O75"/>
    <mergeCell ref="F76:G76"/>
    <mergeCell ref="H76:I76"/>
    <mergeCell ref="J76:K76"/>
    <mergeCell ref="L76:M76"/>
    <mergeCell ref="N76:O76"/>
    <mergeCell ref="F75:G75"/>
    <mergeCell ref="H75:I75"/>
    <mergeCell ref="J75:K75"/>
    <mergeCell ref="L75:M75"/>
    <mergeCell ref="N77:O77"/>
    <mergeCell ref="F78:G78"/>
    <mergeCell ref="H78:I78"/>
    <mergeCell ref="J78:K78"/>
    <mergeCell ref="L78:M78"/>
    <mergeCell ref="N78:O78"/>
    <mergeCell ref="F77:G77"/>
    <mergeCell ref="H77:I77"/>
    <mergeCell ref="J77:K77"/>
    <mergeCell ref="L77:M77"/>
    <mergeCell ref="F79:G79"/>
    <mergeCell ref="H79:I79"/>
    <mergeCell ref="J79:K79"/>
    <mergeCell ref="L79:M79"/>
    <mergeCell ref="N79:O79"/>
    <mergeCell ref="J1:M1"/>
    <mergeCell ref="N1:P1"/>
    <mergeCell ref="Q1:S1"/>
    <mergeCell ref="Q2:S2"/>
    <mergeCell ref="L3:M3"/>
    <mergeCell ref="P3:Q3"/>
    <mergeCell ref="R3:S3"/>
    <mergeCell ref="R4:S4"/>
    <mergeCell ref="R5:S5"/>
    <mergeCell ref="D2:F2"/>
    <mergeCell ref="G2:I2"/>
    <mergeCell ref="J2:M2"/>
    <mergeCell ref="N2:P2"/>
    <mergeCell ref="D3:E3"/>
    <mergeCell ref="F3:G3"/>
    <mergeCell ref="H3:I3"/>
    <mergeCell ref="J3:K3"/>
    <mergeCell ref="R6:S6"/>
    <mergeCell ref="R7:S7"/>
    <mergeCell ref="R8:S8"/>
    <mergeCell ref="F10:G10"/>
    <mergeCell ref="H10:I10"/>
    <mergeCell ref="J10:K10"/>
    <mergeCell ref="L10:M10"/>
    <mergeCell ref="N10:O10"/>
    <mergeCell ref="P10:Q10"/>
    <mergeCell ref="U10:V10"/>
    <mergeCell ref="F11:G11"/>
    <mergeCell ref="H11:I11"/>
    <mergeCell ref="J11:K11"/>
    <mergeCell ref="L11:M11"/>
    <mergeCell ref="N11:O11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N16:O16"/>
    <mergeCell ref="F17:G17"/>
    <mergeCell ref="H17:I17"/>
    <mergeCell ref="J17:K17"/>
    <mergeCell ref="L17:M17"/>
    <mergeCell ref="N17:O17"/>
    <mergeCell ref="F16:G16"/>
    <mergeCell ref="H16:I16"/>
    <mergeCell ref="J16:K16"/>
    <mergeCell ref="L16:M16"/>
    <mergeCell ref="N18:O18"/>
    <mergeCell ref="F19:G19"/>
    <mergeCell ref="H19:I19"/>
    <mergeCell ref="J19:K19"/>
    <mergeCell ref="L19:M19"/>
    <mergeCell ref="N19:O19"/>
    <mergeCell ref="F18:G18"/>
    <mergeCell ref="H18:I18"/>
    <mergeCell ref="J18:K18"/>
    <mergeCell ref="L18:M18"/>
    <mergeCell ref="F20:G20"/>
    <mergeCell ref="H20:I20"/>
    <mergeCell ref="J20:K20"/>
    <mergeCell ref="L20:M20"/>
    <mergeCell ref="N20:O20"/>
    <mergeCell ref="F67:G67"/>
    <mergeCell ref="H67:I67"/>
    <mergeCell ref="J67:K67"/>
    <mergeCell ref="L67:M67"/>
    <mergeCell ref="N63:O63"/>
    <mergeCell ref="F63:G63"/>
    <mergeCell ref="H63:I63"/>
    <mergeCell ref="J63:K63"/>
    <mergeCell ref="L63:M63"/>
    <mergeCell ref="J56:K56"/>
    <mergeCell ref="N51:O51"/>
    <mergeCell ref="F52:G52"/>
    <mergeCell ref="H52:I52"/>
    <mergeCell ref="J52:K52"/>
    <mergeCell ref="L52:M52"/>
    <mergeCell ref="N52:O52"/>
    <mergeCell ref="F51:G51"/>
    <mergeCell ref="H51:I51"/>
    <mergeCell ref="J51:K51"/>
    <mergeCell ref="L48:M48"/>
    <mergeCell ref="F49:G49"/>
    <mergeCell ref="H49:I49"/>
    <mergeCell ref="J49:K49"/>
    <mergeCell ref="L49:M49"/>
    <mergeCell ref="N48:O48"/>
    <mergeCell ref="L40:M40"/>
    <mergeCell ref="R40:S40"/>
    <mergeCell ref="D40:E40"/>
    <mergeCell ref="F40:G40"/>
    <mergeCell ref="H40:I40"/>
    <mergeCell ref="J40:K40"/>
    <mergeCell ref="F48:G48"/>
    <mergeCell ref="H48:I48"/>
    <mergeCell ref="J48:K48"/>
    <mergeCell ref="D39:F39"/>
    <mergeCell ref="G39:I39"/>
    <mergeCell ref="J39:M39"/>
    <mergeCell ref="N35:O35"/>
    <mergeCell ref="F36:G36"/>
    <mergeCell ref="H36:I36"/>
    <mergeCell ref="J36:K36"/>
    <mergeCell ref="L36:M36"/>
    <mergeCell ref="N36:O36"/>
    <mergeCell ref="F35:G35"/>
    <mergeCell ref="H35:I35"/>
    <mergeCell ref="J35:K35"/>
    <mergeCell ref="L35:M35"/>
    <mergeCell ref="N33:O33"/>
    <mergeCell ref="N34:O34"/>
    <mergeCell ref="F34:G34"/>
    <mergeCell ref="H34:I34"/>
    <mergeCell ref="J34:K34"/>
    <mergeCell ref="L34:M34"/>
    <mergeCell ref="F33:G33"/>
    <mergeCell ref="H33:I33"/>
    <mergeCell ref="J33:K33"/>
    <mergeCell ref="L33:M33"/>
    <mergeCell ref="N31:O31"/>
    <mergeCell ref="F32:G32"/>
    <mergeCell ref="H32:I32"/>
    <mergeCell ref="J32:K32"/>
    <mergeCell ref="L32:M32"/>
    <mergeCell ref="N32:O32"/>
    <mergeCell ref="F31:G31"/>
    <mergeCell ref="H31:I31"/>
    <mergeCell ref="J31:K31"/>
    <mergeCell ref="L31:M31"/>
    <mergeCell ref="R27:S27"/>
    <mergeCell ref="R28:S28"/>
    <mergeCell ref="F30:G30"/>
    <mergeCell ref="H30:I30"/>
    <mergeCell ref="J30:K30"/>
    <mergeCell ref="L30:M30"/>
    <mergeCell ref="N30:O30"/>
    <mergeCell ref="P30:Q30"/>
    <mergeCell ref="L24:M24"/>
    <mergeCell ref="R24:S24"/>
    <mergeCell ref="R25:S25"/>
    <mergeCell ref="R26:S26"/>
    <mergeCell ref="D24:E24"/>
    <mergeCell ref="F24:G24"/>
    <mergeCell ref="H24:I24"/>
    <mergeCell ref="J24:K24"/>
    <mergeCell ref="J22:M22"/>
    <mergeCell ref="N22:P22"/>
    <mergeCell ref="Q22:S22"/>
    <mergeCell ref="D23:F23"/>
    <mergeCell ref="G23:I23"/>
    <mergeCell ref="J23:M23"/>
    <mergeCell ref="Q23:S23"/>
  </mergeCells>
  <printOptions/>
  <pageMargins left="0.75" right="0.75" top="1" bottom="1" header="0.4921259845" footer="0.4921259845"/>
  <pageSetup fitToHeight="2" horizontalDpi="600" verticalDpi="600" orientation="portrait" paperSize="9" scale="74" r:id="rId1"/>
  <rowBreaks count="1" manualBreakCount="1">
    <brk id="6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Asko</cp:lastModifiedBy>
  <cp:lastPrinted>2013-05-11T12:47:48Z</cp:lastPrinted>
  <dcterms:created xsi:type="dcterms:W3CDTF">2013-05-08T11:05:07Z</dcterms:created>
  <dcterms:modified xsi:type="dcterms:W3CDTF">2013-05-22T20:51:31Z</dcterms:modified>
  <cp:category/>
  <cp:version/>
  <cp:contentType/>
  <cp:contentStatus/>
</cp:coreProperties>
</file>