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8450" windowHeight="11790" tabRatio="817" activeTab="1"/>
  </bookViews>
  <sheets>
    <sheet name="MJ-jouk" sheetId="1" r:id="rId1"/>
    <sheet name="Mj15" sheetId="2" r:id="rId2"/>
    <sheet name="MJ13" sheetId="3" r:id="rId3"/>
    <sheet name="NJ-jouk" sheetId="4" r:id="rId4"/>
    <sheet name="NJ15" sheetId="5" r:id="rId5"/>
    <sheet name="NJ13" sheetId="6" r:id="rId6"/>
    <sheet name="MJ13_p" sheetId="7" r:id="rId7"/>
    <sheet name="MJ15_p" sheetId="8" r:id="rId8"/>
    <sheet name="NJ15_p" sheetId="9" r:id="rId9"/>
    <sheet name="NJ13_p" sheetId="10" r:id="rId10"/>
    <sheet name="MJ13cup" sheetId="11" r:id="rId11"/>
    <sheet name="MJ15cup" sheetId="12" r:id="rId12"/>
    <sheet name="NJ13cup" sheetId="13" r:id="rId13"/>
    <sheet name="NJ-15Cup" sheetId="14" r:id="rId14"/>
    <sheet name="MJ13 cons" sheetId="15" r:id="rId15"/>
    <sheet name="MJ15cons" sheetId="16" r:id="rId16"/>
    <sheet name="NJ13cons" sheetId="17" r:id="rId17"/>
    <sheet name="NJ-15cons" sheetId="18" r:id="rId18"/>
  </sheets>
  <definedNames>
    <definedName name="HTML_CodePage" hidden="1">1252</definedName>
    <definedName name="HTML_Control" localSheetId="14" hidden="1">{"'Taul1'!$A$6:$G$44","'Taul1'!$A$1:$G$4"}</definedName>
    <definedName name="HTML_Control" localSheetId="10" hidden="1">{"'Taul1'!$A$6:$G$44","'Taul1'!$A$1:$G$4"}</definedName>
    <definedName name="HTML_Control" localSheetId="15" hidden="1">{"'Taul1'!$A$6:$G$44","'Taul1'!$A$1:$G$4"}</definedName>
    <definedName name="HTML_Control" localSheetId="11" hidden="1">{"'Taul1'!$A$6:$G$44","'Taul1'!$A$1:$G$4"}</definedName>
    <definedName name="HTML_Control" localSheetId="16" hidden="1">{"'Taul1'!$A$6:$G$44","'Taul1'!$A$1:$G$4"}</definedName>
    <definedName name="HTML_Control" localSheetId="12" hidden="1">{"'Taul1'!$A$6:$G$44","'Taul1'!$A$1:$G$4"}</definedName>
    <definedName name="HTML_Control" localSheetId="17" hidden="1">{"'Taul1'!$A$6:$G$44","'Taul1'!$A$1:$G$4"}</definedName>
    <definedName name="HTML_Control" localSheetId="13" hidden="1">{"'Taul1'!$A$6:$G$44","'Taul1'!$A$1:$G$4"}</definedName>
    <definedName name="HTML_Control" hidden="1">{"'Taul1'!$A$6:$G$44","'Taul1'!$A$1:$G$4"}</definedName>
    <definedName name="HTML_Description" hidden="1">""</definedName>
    <definedName name="HTML_Email" hidden="1">""</definedName>
    <definedName name="HTML_Header" hidden="1">""</definedName>
    <definedName name="HTML_LastUpdate" hidden="1">"28.2.2000"</definedName>
    <definedName name="HTML_LineAfter" hidden="1">FALSE</definedName>
    <definedName name="HTML_LineBefore" hidden="1">FALSE</definedName>
    <definedName name="HTML_Name" hidden="1">"Asko Kilpi"</definedName>
    <definedName name="HTML_OBDlg2" hidden="1">TRUE</definedName>
    <definedName name="HTML_OBDlg4" hidden="1">TRUE</definedName>
    <definedName name="HTML_OS" hidden="1">0</definedName>
    <definedName name="HTML_PathFile" hidden="1">"Z:\AK_Omat\Arvontakaavio.htm"</definedName>
    <definedName name="HTML_Title" hidden="1">"Arvontakaavio_32"</definedName>
    <definedName name="_xlnm.Print_Area" localSheetId="2">'MJ13'!$A$1:$N$226</definedName>
    <definedName name="_xlnm.Print_Area" localSheetId="14">'MJ13 cons'!$A$1:$H$44</definedName>
    <definedName name="_xlnm.Print_Area" localSheetId="6">'MJ13_p'!$A$1:$S$144</definedName>
    <definedName name="_xlnm.Print_Area" localSheetId="10">'MJ13cup'!$A$1:$H$44</definedName>
    <definedName name="_xlnm.Print_Area" localSheetId="7">'MJ15_p'!$A$2:$S$160</definedName>
    <definedName name="_xlnm.Print_Area" localSheetId="15">'MJ15cons'!$A$1:$H$44</definedName>
    <definedName name="_xlnm.Print_Area" localSheetId="11">'MJ15cup'!$A$1:$H$44</definedName>
    <definedName name="_xlnm.Print_Area" localSheetId="0">'MJ-jouk'!$A$1:$H$51</definedName>
    <definedName name="_xlnm.Print_Area" localSheetId="5">'NJ13'!$A$1:$P$25</definedName>
    <definedName name="_xlnm.Print_Area" localSheetId="9">'NJ13_p'!$A$2:$S$48</definedName>
    <definedName name="_xlnm.Print_Area" localSheetId="16">'NJ13cons'!$A$1:$H$14</definedName>
    <definedName name="_xlnm.Print_Area" localSheetId="12">'NJ13cup'!$A$1:$H$32</definedName>
    <definedName name="_xlnm.Print_Area" localSheetId="8">'NJ15_p'!$A$2:$S$64</definedName>
    <definedName name="_xlnm.Print_Area" localSheetId="17">'NJ-15cons'!$A$1:$H$17</definedName>
    <definedName name="_xlnm.Print_Area" localSheetId="13">'NJ-15Cup'!$A$1:$H$17</definedName>
  </definedNames>
  <calcPr fullCalcOnLoad="1"/>
</workbook>
</file>

<file path=xl/sharedStrings.xml><?xml version="1.0" encoding="utf-8"?>
<sst xmlns="http://schemas.openxmlformats.org/spreadsheetml/2006/main" count="4270" uniqueCount="407">
  <si>
    <t>Kilpailu</t>
  </si>
  <si>
    <t>Järjestäjä</t>
  </si>
  <si>
    <t>Luokka</t>
  </si>
  <si>
    <t>Klo</t>
  </si>
  <si>
    <t>TIP-70</t>
  </si>
  <si>
    <t>Pvm</t>
  </si>
  <si>
    <t>PT Espoo</t>
  </si>
  <si>
    <t>TuKa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</si>
  <si>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</si>
  <si>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</si>
  <si>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</si>
  <si>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</si>
  <si>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</si>
  <si>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</si>
  <si>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</si>
  <si>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</si>
  <si>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</si>
  <si>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</si>
  <si>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</si>
  <si>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</si>
  <si>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Juniori-SM 2010</t>
  </si>
  <si>
    <t>MJ-15 joukkue</t>
  </si>
  <si>
    <t>La 13.3.2010</t>
  </si>
  <si>
    <t>GraPi</t>
  </si>
  <si>
    <t>MBF 1</t>
  </si>
  <si>
    <t>Por-83</t>
  </si>
  <si>
    <t>Helsinki</t>
  </si>
  <si>
    <t>Pori</t>
  </si>
  <si>
    <t>--</t>
  </si>
  <si>
    <t>Vantaa</t>
  </si>
  <si>
    <t>Pt Espoo</t>
  </si>
  <si>
    <t>Espoo</t>
  </si>
  <si>
    <t>KuPTS</t>
  </si>
  <si>
    <t>Kuopio</t>
  </si>
  <si>
    <t>Turku</t>
  </si>
  <si>
    <t>Wega</t>
  </si>
  <si>
    <t>MBF 2</t>
  </si>
  <si>
    <t>Kauniainen</t>
  </si>
  <si>
    <t>TuPy 1</t>
  </si>
  <si>
    <t>TuPy 2</t>
  </si>
  <si>
    <t>Pt 75</t>
  </si>
  <si>
    <t>Tampere</t>
  </si>
  <si>
    <t>MJ-13 joukkue</t>
  </si>
  <si>
    <t>TuPy</t>
  </si>
  <si>
    <t>Spinni</t>
  </si>
  <si>
    <t>10.00</t>
  </si>
  <si>
    <t>14.00</t>
  </si>
  <si>
    <t>klo - pöydät</t>
  </si>
  <si>
    <t>13.40 - 5,6</t>
  </si>
  <si>
    <t>13.40</t>
  </si>
  <si>
    <t>NJ-15 joukkue sarjana</t>
  </si>
  <si>
    <t>NJ-13 joukkue sarjana</t>
  </si>
  <si>
    <t>Maunula,Hki</t>
  </si>
  <si>
    <t>Voitot</t>
  </si>
  <si>
    <t>3-0</t>
  </si>
  <si>
    <t>2-3</t>
  </si>
  <si>
    <t>0-3</t>
  </si>
  <si>
    <t>3-2</t>
  </si>
  <si>
    <t>5-1</t>
  </si>
  <si>
    <t>5-2</t>
  </si>
  <si>
    <t>wo</t>
  </si>
  <si>
    <t>5-3</t>
  </si>
  <si>
    <t>5-0</t>
  </si>
  <si>
    <t>Järj</t>
  </si>
  <si>
    <t>pronssi</t>
  </si>
  <si>
    <t>kultaa</t>
  </si>
  <si>
    <t>hopeaa</t>
  </si>
  <si>
    <t>5-4</t>
  </si>
  <si>
    <t>MBF1</t>
  </si>
  <si>
    <t>MBF</t>
  </si>
  <si>
    <t>3-1</t>
  </si>
  <si>
    <t>1-3</t>
  </si>
  <si>
    <t>3</t>
  </si>
  <si>
    <t>2</t>
  </si>
  <si>
    <t>1</t>
  </si>
  <si>
    <t>0</t>
  </si>
  <si>
    <t>Luokka:</t>
  </si>
  <si>
    <t>NJ-13</t>
  </si>
  <si>
    <t>Lohko/Pool</t>
  </si>
  <si>
    <t>A</t>
  </si>
  <si>
    <t>Pöytä /Table</t>
  </si>
  <si>
    <t>Päivä /Date</t>
  </si>
  <si>
    <t>Klo / Time:</t>
  </si>
  <si>
    <t>9.00</t>
  </si>
  <si>
    <t>Nimi / Name</t>
  </si>
  <si>
    <t>Seura / Club</t>
  </si>
  <si>
    <t>4</t>
  </si>
  <si>
    <t>V</t>
  </si>
  <si>
    <t>T</t>
  </si>
  <si>
    <t>Eräsum</t>
  </si>
  <si>
    <t>Sija</t>
  </si>
  <si>
    <t>Pistesum</t>
  </si>
  <si>
    <t>ero</t>
  </si>
  <si>
    <t>Kirichenko Anna</t>
  </si>
  <si>
    <t>Eriksson Pihla</t>
  </si>
  <si>
    <t>Englund Carina</t>
  </si>
  <si>
    <t>ParPi</t>
  </si>
  <si>
    <t>Vaario Enja ( ei ole)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</si>
  <si>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</si>
  <si>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</si>
  <si>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</si>
  <si>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</si>
  <si>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</si>
  <si>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</si>
  <si>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</si>
  <si>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</si>
  <si>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</si>
  <si>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</si>
  <si>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</si>
  <si>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</si>
  <si>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</si>
  <si>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</si>
  <si>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</si>
  <si>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B</t>
  </si>
  <si>
    <t>Eriksson Paju</t>
  </si>
  <si>
    <t>Englund Sabina</t>
  </si>
  <si>
    <t>Lundström Annika</t>
  </si>
  <si>
    <t>Kannisto Fanni</t>
  </si>
  <si>
    <t>C</t>
  </si>
  <si>
    <t>Vastavuo Viivi-mari</t>
  </si>
  <si>
    <t>Rissanen Elli</t>
  </si>
  <si>
    <t>Nurmiaho Elma</t>
  </si>
  <si>
    <t>Eriksson Sofie</t>
  </si>
  <si>
    <t>NJ-15</t>
  </si>
  <si>
    <t>12.00</t>
  </si>
  <si>
    <t>Eriksson Pinja</t>
  </si>
  <si>
    <t>Myllärinen Iida</t>
  </si>
  <si>
    <t>D</t>
  </si>
  <si>
    <t>Vastavuo Viivi-Mari</t>
  </si>
  <si>
    <t>Vaario Enja</t>
  </si>
  <si>
    <t>MJ-13</t>
  </si>
  <si>
    <t>Lundström Thomas</t>
  </si>
  <si>
    <t>Kollanus Konsta</t>
  </si>
  <si>
    <t>Jansons Rolands</t>
  </si>
  <si>
    <t>Nurmi Eetu</t>
  </si>
  <si>
    <t>O´Connor Miikka</t>
  </si>
  <si>
    <t>Kivelä Kimi</t>
  </si>
  <si>
    <t>Kemppainen Erik</t>
  </si>
  <si>
    <t>Wang Shebran ( ei paikalla)</t>
  </si>
  <si>
    <t>Myllärinen Markus</t>
  </si>
  <si>
    <t>Keinonen Asko</t>
  </si>
  <si>
    <t>Aittokallio Evert (ei mukana)</t>
  </si>
  <si>
    <t>Eerola Elias (yli-ikäinen)</t>
  </si>
  <si>
    <t>Nyberg Jan</t>
  </si>
  <si>
    <t>Nieminen Joonatan</t>
  </si>
  <si>
    <t>Pitkänen Tatu</t>
  </si>
  <si>
    <t>Hinkonen Marko (ei paikalla)</t>
  </si>
  <si>
    <t>E</t>
  </si>
  <si>
    <t>Kantonistov Mikhail</t>
  </si>
  <si>
    <t>Hakonen Rasmus</t>
  </si>
  <si>
    <t>Enkkelä Sampo</t>
  </si>
  <si>
    <t>Lallo Matias</t>
  </si>
  <si>
    <t>F</t>
  </si>
  <si>
    <t>Rissanen Patrik</t>
  </si>
  <si>
    <t>KUPTS</t>
  </si>
  <si>
    <t>Flemming Veikka</t>
  </si>
  <si>
    <t>KoKa</t>
  </si>
  <si>
    <t>Veini Aleksi</t>
  </si>
  <si>
    <t>Åberg Johan</t>
  </si>
  <si>
    <t>G</t>
  </si>
  <si>
    <t>Kähtävä Konsta</t>
  </si>
  <si>
    <t>Pihajoki Niko</t>
  </si>
  <si>
    <t>Nurmiaho Anton</t>
  </si>
  <si>
    <t>Leskinen Samu</t>
  </si>
  <si>
    <t>H</t>
  </si>
  <si>
    <t>Mäkelä Jussi</t>
  </si>
  <si>
    <t>Mäkinen Anton</t>
  </si>
  <si>
    <t>Schnabel Leon</t>
  </si>
  <si>
    <t>Kylmäoja Juuso</t>
  </si>
  <si>
    <t>I</t>
  </si>
  <si>
    <t>Pitkänen Toni</t>
  </si>
  <si>
    <t>Anckar John</t>
  </si>
  <si>
    <t>Hewit Frej</t>
  </si>
  <si>
    <t>Lento Aki</t>
  </si>
  <si>
    <t>MJ-15</t>
  </si>
  <si>
    <t>13.00</t>
  </si>
  <si>
    <t>Hakonen Rasmus ( ei)</t>
  </si>
  <si>
    <t>Pawels Victor ( ei)</t>
  </si>
  <si>
    <t>Kantola Roni</t>
  </si>
  <si>
    <t>Eerola Elias ( ei)</t>
  </si>
  <si>
    <t>Kontkanen Aukusti</t>
  </si>
  <si>
    <t>Vilgren Jani</t>
  </si>
  <si>
    <t>Ruohonen Sami</t>
  </si>
  <si>
    <t>Paasioksa Joonas</t>
  </si>
  <si>
    <t>Juvonen Arttu</t>
  </si>
  <si>
    <t>Rantatulkkila Emil</t>
  </si>
  <si>
    <t>Seppänen Juho</t>
  </si>
  <si>
    <t>PT 75</t>
  </si>
  <si>
    <t>Mustonen Aleksi</t>
  </si>
  <si>
    <t>Kivimäki Joonas</t>
  </si>
  <si>
    <t>Kuusjärvi Henri</t>
  </si>
  <si>
    <t>Punnonen Petter</t>
  </si>
  <si>
    <t>Brander Elias</t>
  </si>
  <si>
    <t>J</t>
  </si>
  <si>
    <t>TIP 70</t>
  </si>
  <si>
    <t>Segercrantz Arthur</t>
  </si>
  <si>
    <t>MJ-13 cup</t>
  </si>
  <si>
    <t>A1</t>
  </si>
  <si>
    <t>3,8,-10,7</t>
  </si>
  <si>
    <t>E2</t>
  </si>
  <si>
    <t>-10,6,5,6</t>
  </si>
  <si>
    <t>G1</t>
  </si>
  <si>
    <t>-3,7,6,0</t>
  </si>
  <si>
    <t>C2</t>
  </si>
  <si>
    <t>7,7,-8,6</t>
  </si>
  <si>
    <t>F1</t>
  </si>
  <si>
    <t>I2</t>
  </si>
  <si>
    <t>2,6,5</t>
  </si>
  <si>
    <t>H2</t>
  </si>
  <si>
    <t>4,-7,7.-8,3</t>
  </si>
  <si>
    <t>-9,13,8,4</t>
  </si>
  <si>
    <t>B2</t>
  </si>
  <si>
    <t>3,4,7</t>
  </si>
  <si>
    <t>D1</t>
  </si>
  <si>
    <t>17</t>
  </si>
  <si>
    <t>C1</t>
  </si>
  <si>
    <t>11,-10,9,-5,5</t>
  </si>
  <si>
    <t>18</t>
  </si>
  <si>
    <t>19</t>
  </si>
  <si>
    <t>5,2,10</t>
  </si>
  <si>
    <t>20</t>
  </si>
  <si>
    <t>D2</t>
  </si>
  <si>
    <t>2,7,2</t>
  </si>
  <si>
    <t>21</t>
  </si>
  <si>
    <t>E1</t>
  </si>
  <si>
    <t>22</t>
  </si>
  <si>
    <t>F2</t>
  </si>
  <si>
    <t>1,6,4</t>
  </si>
  <si>
    <t>23</t>
  </si>
  <si>
    <t>6,11,5</t>
  </si>
  <si>
    <t>24</t>
  </si>
  <si>
    <t>I1</t>
  </si>
  <si>
    <t>9,8,8</t>
  </si>
  <si>
    <t>25</t>
  </si>
  <si>
    <t>H1</t>
  </si>
  <si>
    <t>26</t>
  </si>
  <si>
    <t>27</t>
  </si>
  <si>
    <t>9,7,-9,8</t>
  </si>
  <si>
    <t>28</t>
  </si>
  <si>
    <t>A2</t>
  </si>
  <si>
    <t>6,8,-9,8</t>
  </si>
  <si>
    <t>29</t>
  </si>
  <si>
    <t>G2</t>
  </si>
  <si>
    <t>30</t>
  </si>
  <si>
    <t>31</t>
  </si>
  <si>
    <t>5,6,7</t>
  </si>
  <si>
    <t>32</t>
  </si>
  <si>
    <t>B1</t>
  </si>
  <si>
    <t>MJ-15 cup</t>
  </si>
  <si>
    <t>9,3,12</t>
  </si>
  <si>
    <t>6,7,-11.5</t>
  </si>
  <si>
    <t>-8,5,5,8</t>
  </si>
  <si>
    <t>-10,8,7,7</t>
  </si>
  <si>
    <t>-3,-9,4,8,10</t>
  </si>
  <si>
    <t>J2</t>
  </si>
  <si>
    <t>9,7,-9,-7,7</t>
  </si>
  <si>
    <t>6,8,7</t>
  </si>
  <si>
    <t>12,12,-10,10</t>
  </si>
  <si>
    <t>3,5,4</t>
  </si>
  <si>
    <t>6,7,-9,9</t>
  </si>
  <si>
    <t>10,2,-4,10</t>
  </si>
  <si>
    <t>-10,7,3,-7,11</t>
  </si>
  <si>
    <t>9,2,4</t>
  </si>
  <si>
    <t>6,9,4</t>
  </si>
  <si>
    <t>J1</t>
  </si>
  <si>
    <t>-9,-10,11,12,7</t>
  </si>
  <si>
    <t>Vilgren Jami</t>
  </si>
  <si>
    <t>6,7,2</t>
  </si>
  <si>
    <t>8,-10,-9,2,3</t>
  </si>
  <si>
    <t>5,10,9</t>
  </si>
  <si>
    <t>6,3,5</t>
  </si>
  <si>
    <t>NJ-13 cup</t>
  </si>
  <si>
    <t>6,-7,5,9</t>
  </si>
  <si>
    <t>10,-9,5,-7,7</t>
  </si>
  <si>
    <t>6,9,9</t>
  </si>
  <si>
    <t>10,9,9</t>
  </si>
  <si>
    <t>9,9,5</t>
  </si>
  <si>
    <t>NJ-15 cup</t>
  </si>
  <si>
    <t>8,4,9</t>
  </si>
  <si>
    <t>4,2,8</t>
  </si>
  <si>
    <t>7,8,-4,6</t>
  </si>
  <si>
    <t>10,7,6</t>
  </si>
  <si>
    <t>11,-9,10,11</t>
  </si>
  <si>
    <t>9,9,9</t>
  </si>
  <si>
    <t>4,-7,10,5</t>
  </si>
  <si>
    <t>consolation</t>
  </si>
  <si>
    <t>A3</t>
  </si>
  <si>
    <t>E4</t>
  </si>
  <si>
    <t>5,-7.3.5</t>
  </si>
  <si>
    <t>G3</t>
  </si>
  <si>
    <t>C4</t>
  </si>
  <si>
    <t>-12,10,5,5</t>
  </si>
  <si>
    <t>F3</t>
  </si>
  <si>
    <t>H4</t>
  </si>
  <si>
    <t>3,9,2</t>
  </si>
  <si>
    <t>B4</t>
  </si>
  <si>
    <t>I4</t>
  </si>
  <si>
    <t>D4</t>
  </si>
  <si>
    <t>C3</t>
  </si>
  <si>
    <t>-9,5,10,1</t>
  </si>
  <si>
    <t>E3</t>
  </si>
  <si>
    <t>8,8,-8,7</t>
  </si>
  <si>
    <t>5,9,10</t>
  </si>
  <si>
    <t>I3</t>
  </si>
  <si>
    <t>11,5,6</t>
  </si>
  <si>
    <t>H3</t>
  </si>
  <si>
    <t>F4</t>
  </si>
  <si>
    <t>A4</t>
  </si>
  <si>
    <t>-6,-6,6,8,11</t>
  </si>
  <si>
    <t>G4</t>
  </si>
  <si>
    <t>3,10,5</t>
  </si>
  <si>
    <t>B3</t>
  </si>
  <si>
    <t>9,7,-7,-8,8</t>
  </si>
  <si>
    <t>7,8,9</t>
  </si>
  <si>
    <t>-8,9,9,-8,6</t>
  </si>
  <si>
    <t>8,6,8</t>
  </si>
  <si>
    <t>2,10,3</t>
  </si>
  <si>
    <t>ei</t>
  </si>
  <si>
    <t>9,1,8</t>
  </si>
  <si>
    <t>D3</t>
  </si>
  <si>
    <t>-9,-5,9,12,10</t>
  </si>
  <si>
    <t>bye</t>
  </si>
  <si>
    <t>-9,5,9,7</t>
  </si>
  <si>
    <t>7,8,8</t>
  </si>
  <si>
    <t>J3</t>
  </si>
  <si>
    <t>6,8,18</t>
  </si>
  <si>
    <t>9,7,7</t>
  </si>
  <si>
    <t>-7,7,9,5</t>
  </si>
  <si>
    <t>-9,6,6,6</t>
  </si>
  <si>
    <t>4,7,1</t>
  </si>
  <si>
    <t>3,3,7</t>
  </si>
  <si>
    <t>9,11,-10,8</t>
  </si>
  <si>
    <t>Norrbo Mikaela</t>
  </si>
  <si>
    <t>9,10,-8,-1,12</t>
  </si>
  <si>
    <t>4,9,8</t>
  </si>
  <si>
    <t>Joukkueottelu_pk3.xls  ( Asko Kilpi )</t>
  </si>
  <si>
    <t>KILPAILU</t>
  </si>
  <si>
    <t>Juniori-SM / MJ-15</t>
  </si>
  <si>
    <t>JOUKKUEOTTELUN PÖYTÄKIRJA</t>
  </si>
  <si>
    <t>PÄIVÄMÄÄRÄ</t>
  </si>
  <si>
    <t>Suomen Pöytätennisliitto - SPTL</t>
  </si>
  <si>
    <t>JÄRJESTÄJÄ</t>
  </si>
  <si>
    <t>Nr</t>
  </si>
  <si>
    <t>Finaali</t>
  </si>
  <si>
    <t>Joukkue</t>
  </si>
  <si>
    <t>X</t>
  </si>
  <si>
    <t>Rodriques Jancarlo</t>
  </si>
  <si>
    <t>Y</t>
  </si>
  <si>
    <t>Z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</si>
  <si>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</si>
  <si>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</si>
  <si>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</si>
  <si>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</si>
  <si>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</si>
  <si>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</si>
  <si>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</si>
  <si>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</si>
  <si>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</si>
  <si>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</si>
  <si>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</si>
  <si>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</si>
  <si>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</si>
  <si>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</si>
  <si>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</si>
  <si>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</si>
  <si>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</si>
  <si>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</si>
  <si>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</si>
  <si>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</si>
  <si>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</si>
  <si>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</si>
  <si>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</si>
  <si>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semi</t>
  </si>
  <si>
    <t>Nyberg Johan</t>
  </si>
  <si>
    <t>kvartta</t>
  </si>
  <si>
    <t>1.kierr</t>
  </si>
  <si>
    <t>Laakio Emil</t>
  </si>
  <si>
    <t>Pärssinen Janne</t>
  </si>
  <si>
    <t>Airaksinen Ossi</t>
  </si>
  <si>
    <t>Ruuskanen Jani</t>
  </si>
  <si>
    <t>-0</t>
  </si>
  <si>
    <t>Juniori-SM / MJ-13</t>
  </si>
  <si>
    <t>Pistesumma</t>
  </si>
  <si>
    <t>Ero</t>
  </si>
  <si>
    <t>Pisteiden laskennan apualue</t>
  </si>
  <si>
    <t>Semi</t>
  </si>
  <si>
    <t>Kvartta</t>
  </si>
  <si>
    <t>Wang Shebran</t>
  </si>
  <si>
    <t>Suomen Pöytätennisliitto SPTL</t>
  </si>
  <si>
    <t>Juniori-SM</t>
  </si>
  <si>
    <t>Joukkueottelupöytäkirja</t>
  </si>
  <si>
    <t>Kahden pelaajan joukkueet</t>
  </si>
  <si>
    <t>LUOKKA</t>
  </si>
  <si>
    <t>Joukkue ja pelaajat</t>
  </si>
  <si>
    <t>Koti</t>
  </si>
  <si>
    <t>Vieras</t>
  </si>
  <si>
    <t>Nelinpelin pelaajat</t>
  </si>
  <si>
    <t>Täytä vain erän jäännöspisteet( '-0 tekstimuotoiluetumerkillä)</t>
  </si>
  <si>
    <t>OTTELUT</t>
  </si>
  <si>
    <t xml:space="preserve">    Erät</t>
  </si>
  <si>
    <t>A - X</t>
  </si>
  <si>
    <t>B - Y</t>
  </si>
  <si>
    <t>Np</t>
  </si>
  <si>
    <t>A - Y</t>
  </si>
  <si>
    <t>B - X</t>
  </si>
  <si>
    <t>JoukkuePöytäkirja2.xls   / Asko Kilpi 13.1.2008</t>
  </si>
  <si>
    <t>Lotto Alexandra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</si>
</sst>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_)"/>
    <numFmt numFmtId="181" formatCode="d\.m\.yyyy"/>
    <numFmt numFmtId="182" formatCode="dd\.mm\.yyyy"/>
    <numFmt numFmtId="183" formatCode="[$-40B]d\.\ mmmm&quot;ta &quot;yyyy"/>
  </numFmts>
  <fonts count="38">
    <font>
      <sz val="12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CG Times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SWISS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  <font>
      <sz val="9"/>
      <name val="Arial"/>
      <family val="2"/>
    </font>
    <font>
      <strike/>
      <sz val="10"/>
      <color indexed="8"/>
      <name val="SWISS"/>
      <family val="0"/>
    </font>
    <font>
      <u val="single"/>
      <sz val="12"/>
      <color indexed="61"/>
      <name val="Arial"/>
      <family val="0"/>
    </font>
    <font>
      <u val="single"/>
      <sz val="12"/>
      <color indexed="12"/>
      <name val="Arial"/>
      <family val="0"/>
    </font>
    <font>
      <b/>
      <sz val="12"/>
      <name val="CG Times"/>
      <family val="1"/>
    </font>
    <font>
      <b/>
      <sz val="12"/>
      <color indexed="10"/>
      <name val="Arial"/>
      <family val="2"/>
    </font>
    <font>
      <sz val="10"/>
      <name val="Courier"/>
      <family val="0"/>
    </font>
    <font>
      <i/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gray06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>
      <alignment/>
      <protection/>
    </xf>
    <xf numFmtId="180" fontId="8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quotePrefix="1">
      <alignment horizontal="right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/>
    </xf>
    <xf numFmtId="0" fontId="1" fillId="0" borderId="14" xfId="0" applyFont="1" applyBorder="1" applyAlignment="1" quotePrefix="1">
      <alignment horizontal="left" inden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6" xfId="0" applyFont="1" applyBorder="1" applyAlignment="1" quotePrefix="1">
      <alignment horizontal="left" indent="1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1" fillId="0" borderId="31" xfId="0" applyFont="1" applyBorder="1" applyAlignment="1" quotePrefix="1">
      <alignment horizontal="left" indent="1"/>
    </xf>
    <xf numFmtId="0" fontId="1" fillId="0" borderId="32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left" indent="1"/>
    </xf>
    <xf numFmtId="0" fontId="1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1"/>
    </xf>
    <xf numFmtId="0" fontId="1" fillId="0" borderId="39" xfId="0" applyFont="1" applyBorder="1" applyAlignment="1">
      <alignment/>
    </xf>
    <xf numFmtId="0" fontId="1" fillId="0" borderId="31" xfId="0" applyFont="1" applyBorder="1" applyAlignment="1">
      <alignment horizontal="left" indent="1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indent="1"/>
    </xf>
    <xf numFmtId="0" fontId="1" fillId="0" borderId="43" xfId="0" applyFont="1" applyBorder="1" applyAlignment="1">
      <alignment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left" indent="1"/>
    </xf>
    <xf numFmtId="0" fontId="1" fillId="0" borderId="47" xfId="0" applyFont="1" applyBorder="1" applyAlignment="1">
      <alignment/>
    </xf>
    <xf numFmtId="0" fontId="1" fillId="0" borderId="46" xfId="0" applyFont="1" applyBorder="1" applyAlignment="1" quotePrefix="1">
      <alignment horizontal="left" inden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1" fillId="0" borderId="20" xfId="0" applyFont="1" applyBorder="1" applyAlignment="1" quotePrefix="1">
      <alignment horizontal="left" indent="1"/>
    </xf>
    <xf numFmtId="0" fontId="1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left" indent="1"/>
    </xf>
    <xf numFmtId="0" fontId="1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2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24" xfId="0" applyFont="1" applyBorder="1" applyAlignment="1">
      <alignment/>
    </xf>
    <xf numFmtId="14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14" fontId="6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17" fontId="3" fillId="0" borderId="5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58" xfId="0" applyBorder="1" applyAlignment="1">
      <alignment/>
    </xf>
    <xf numFmtId="0" fontId="1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" fontId="3" fillId="0" borderId="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33" xfId="0" applyFont="1" applyBorder="1" applyAlignment="1" quotePrefix="1">
      <alignment horizontal="center"/>
    </xf>
    <xf numFmtId="0" fontId="0" fillId="2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6" fontId="0" fillId="0" borderId="58" xfId="0" applyNumberFormat="1" applyBorder="1" applyAlignment="1" quotePrefix="1">
      <alignment horizontal="center"/>
    </xf>
    <xf numFmtId="0" fontId="0" fillId="0" borderId="58" xfId="0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/>
    </xf>
    <xf numFmtId="0" fontId="7" fillId="0" borderId="57" xfId="0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4" xfId="0" applyFont="1" applyBorder="1" applyAlignment="1" quotePrefix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49" fontId="0" fillId="2" borderId="58" xfId="0" applyNumberFormat="1" applyFill="1" applyBorder="1" applyAlignment="1">
      <alignment/>
    </xf>
    <xf numFmtId="49" fontId="0" fillId="0" borderId="58" xfId="0" applyNumberFormat="1" applyBorder="1" applyAlignment="1">
      <alignment/>
    </xf>
    <xf numFmtId="49" fontId="0" fillId="0" borderId="57" xfId="0" applyNumberFormat="1" applyFill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34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9" fillId="0" borderId="60" xfId="0" applyFont="1" applyBorder="1" applyAlignment="1" applyProtection="1">
      <alignment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10" fillId="0" borderId="61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center"/>
      <protection/>
    </xf>
    <xf numFmtId="0" fontId="11" fillId="0" borderId="61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/>
      <protection locked="0"/>
    </xf>
    <xf numFmtId="0" fontId="14" fillId="0" borderId="65" xfId="0" applyFont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right"/>
      <protection locked="0"/>
    </xf>
    <xf numFmtId="180" fontId="17" fillId="0" borderId="66" xfId="19" applyFont="1" applyFill="1" applyBorder="1" applyAlignment="1">
      <alignment horizontal="left"/>
      <protection/>
    </xf>
    <xf numFmtId="0" fontId="0" fillId="0" borderId="65" xfId="0" applyBorder="1" applyAlignment="1">
      <alignment/>
    </xf>
    <xf numFmtId="180" fontId="11" fillId="0" borderId="67" xfId="19" applyFont="1" applyBorder="1" applyAlignment="1" applyProtection="1">
      <alignment horizontal="center"/>
      <protection/>
    </xf>
    <xf numFmtId="180" fontId="18" fillId="0" borderId="68" xfId="19" applyFont="1" applyBorder="1" applyAlignment="1" applyProtection="1">
      <alignment horizontal="left" indent="1"/>
      <protection/>
    </xf>
    <xf numFmtId="180" fontId="18" fillId="0" borderId="69" xfId="19" applyFont="1" applyBorder="1" applyAlignment="1" applyProtection="1">
      <alignment/>
      <protection locked="0"/>
    </xf>
    <xf numFmtId="180" fontId="18" fillId="0" borderId="70" xfId="19" applyFont="1" applyBorder="1" applyAlignment="1" applyProtection="1">
      <alignment horizontal="center"/>
      <protection/>
    </xf>
    <xf numFmtId="180" fontId="18" fillId="0" borderId="71" xfId="19" applyFont="1" applyBorder="1" applyAlignment="1" applyProtection="1">
      <alignment horizontal="center"/>
      <protection/>
    </xf>
    <xf numFmtId="180" fontId="19" fillId="0" borderId="72" xfId="19" applyFont="1" applyBorder="1" applyAlignment="1" applyProtection="1">
      <alignment horizontal="left"/>
      <protection/>
    </xf>
    <xf numFmtId="180" fontId="18" fillId="0" borderId="72" xfId="19" applyFont="1" applyBorder="1" applyAlignment="1" applyProtection="1">
      <alignment horizontal="center"/>
      <protection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80" fontId="19" fillId="0" borderId="75" xfId="19" applyFont="1" applyBorder="1" applyAlignment="1" applyProtection="1">
      <alignment horizontal="center"/>
      <protection/>
    </xf>
    <xf numFmtId="180" fontId="18" fillId="3" borderId="76" xfId="19" applyFont="1" applyFill="1" applyBorder="1" applyAlignment="1" applyProtection="1">
      <alignment horizontal="left" indent="1"/>
      <protection locked="0"/>
    </xf>
    <xf numFmtId="180" fontId="18" fillId="3" borderId="77" xfId="19" applyFont="1" applyFill="1" applyBorder="1" applyAlignment="1" applyProtection="1">
      <alignment horizontal="left"/>
      <protection locked="0"/>
    </xf>
    <xf numFmtId="180" fontId="20" fillId="4" borderId="78" xfId="19" applyFont="1" applyFill="1" applyBorder="1" applyAlignment="1" applyProtection="1">
      <alignment horizontal="center"/>
      <protection/>
    </xf>
    <xf numFmtId="180" fontId="20" fillId="4" borderId="77" xfId="19" applyFont="1" applyFill="1" applyBorder="1" applyAlignment="1" applyProtection="1">
      <alignment horizontal="center"/>
      <protection/>
    </xf>
    <xf numFmtId="180" fontId="20" fillId="0" borderId="78" xfId="19" applyFont="1" applyBorder="1" applyProtection="1">
      <alignment/>
      <protection/>
    </xf>
    <xf numFmtId="180" fontId="20" fillId="0" borderId="77" xfId="19" applyFont="1" applyBorder="1" applyProtection="1">
      <alignment/>
      <protection/>
    </xf>
    <xf numFmtId="180" fontId="21" fillId="0" borderId="79" xfId="19" applyFont="1" applyBorder="1" applyAlignment="1" applyProtection="1">
      <alignment horizontal="center"/>
      <protection/>
    </xf>
    <xf numFmtId="180" fontId="21" fillId="0" borderId="80" xfId="19" applyFont="1" applyBorder="1" applyAlignment="1" applyProtection="1">
      <alignment horizontal="center"/>
      <protection/>
    </xf>
    <xf numFmtId="180" fontId="20" fillId="0" borderId="81" xfId="19" applyFont="1" applyBorder="1" applyAlignment="1" applyProtection="1">
      <alignment horizontal="right"/>
      <protection/>
    </xf>
    <xf numFmtId="180" fontId="20" fillId="0" borderId="82" xfId="19" applyFont="1" applyBorder="1" applyAlignment="1" applyProtection="1">
      <alignment horizontal="center"/>
      <protection/>
    </xf>
    <xf numFmtId="0" fontId="4" fillId="5" borderId="83" xfId="0" applyFont="1" applyFill="1" applyBorder="1" applyAlignment="1">
      <alignment/>
    </xf>
    <xf numFmtId="0" fontId="4" fillId="5" borderId="84" xfId="0" applyFont="1" applyFill="1" applyBorder="1" applyAlignment="1">
      <alignment/>
    </xf>
    <xf numFmtId="0" fontId="4" fillId="6" borderId="58" xfId="0" applyFont="1" applyFill="1" applyBorder="1" applyAlignment="1">
      <alignment horizontal="center"/>
    </xf>
    <xf numFmtId="180" fontId="19" fillId="0" borderId="85" xfId="19" applyFont="1" applyBorder="1" applyAlignment="1" applyProtection="1">
      <alignment horizontal="center"/>
      <protection/>
    </xf>
    <xf numFmtId="180" fontId="18" fillId="3" borderId="86" xfId="19" applyFont="1" applyFill="1" applyBorder="1" applyAlignment="1" applyProtection="1">
      <alignment horizontal="left"/>
      <protection locked="0"/>
    </xf>
    <xf numFmtId="180" fontId="20" fillId="0" borderId="87" xfId="19" applyFont="1" applyBorder="1" applyProtection="1">
      <alignment/>
      <protection/>
    </xf>
    <xf numFmtId="180" fontId="20" fillId="0" borderId="86" xfId="19" applyFont="1" applyBorder="1" applyProtection="1">
      <alignment/>
      <protection/>
    </xf>
    <xf numFmtId="180" fontId="20" fillId="4" borderId="87" xfId="19" applyFont="1" applyFill="1" applyBorder="1" applyAlignment="1" applyProtection="1">
      <alignment horizontal="center"/>
      <protection/>
    </xf>
    <xf numFmtId="180" fontId="20" fillId="4" borderId="86" xfId="19" applyFont="1" applyFill="1" applyBorder="1" applyAlignment="1" applyProtection="1">
      <alignment horizontal="center"/>
      <protection/>
    </xf>
    <xf numFmtId="180" fontId="19" fillId="0" borderId="88" xfId="19" applyFont="1" applyBorder="1" applyAlignment="1" applyProtection="1">
      <alignment horizontal="center"/>
      <protection/>
    </xf>
    <xf numFmtId="180" fontId="18" fillId="3" borderId="89" xfId="19" applyFont="1" applyFill="1" applyBorder="1" applyAlignment="1" applyProtection="1">
      <alignment horizontal="left" indent="1"/>
      <protection locked="0"/>
    </xf>
    <xf numFmtId="180" fontId="18" fillId="3" borderId="90" xfId="19" applyFont="1" applyFill="1" applyBorder="1" applyAlignment="1" applyProtection="1">
      <alignment horizontal="left"/>
      <protection locked="0"/>
    </xf>
    <xf numFmtId="180" fontId="20" fillId="0" borderId="91" xfId="19" applyFont="1" applyBorder="1" applyProtection="1">
      <alignment/>
      <protection/>
    </xf>
    <xf numFmtId="180" fontId="20" fillId="0" borderId="90" xfId="19" applyFont="1" applyBorder="1" applyProtection="1">
      <alignment/>
      <protection/>
    </xf>
    <xf numFmtId="180" fontId="20" fillId="4" borderId="91" xfId="19" applyFont="1" applyFill="1" applyBorder="1" applyAlignment="1" applyProtection="1">
      <alignment horizontal="center"/>
      <protection/>
    </xf>
    <xf numFmtId="180" fontId="20" fillId="4" borderId="90" xfId="19" applyFont="1" applyFill="1" applyBorder="1" applyAlignment="1" applyProtection="1">
      <alignment horizontal="center"/>
      <protection/>
    </xf>
    <xf numFmtId="180" fontId="21" fillId="0" borderId="92" xfId="19" applyFont="1" applyBorder="1" applyAlignment="1" applyProtection="1">
      <alignment horizontal="center"/>
      <protection/>
    </xf>
    <xf numFmtId="180" fontId="21" fillId="0" borderId="93" xfId="19" applyFont="1" applyBorder="1" applyAlignment="1" applyProtection="1">
      <alignment horizontal="center"/>
      <protection/>
    </xf>
    <xf numFmtId="180" fontId="20" fillId="0" borderId="94" xfId="19" applyFont="1" applyBorder="1" applyAlignment="1" applyProtection="1">
      <alignment horizontal="right"/>
      <protection/>
    </xf>
    <xf numFmtId="180" fontId="20" fillId="0" borderId="95" xfId="19" applyFont="1" applyBorder="1" applyAlignment="1" applyProtection="1">
      <alignment horizontal="center"/>
      <protection/>
    </xf>
    <xf numFmtId="180" fontId="19" fillId="0" borderId="96" xfId="19" applyFont="1" applyBorder="1" applyAlignment="1" applyProtection="1">
      <alignment horizontal="center"/>
      <protection/>
    </xf>
    <xf numFmtId="180" fontId="23" fillId="0" borderId="76" xfId="19" applyFont="1" applyBorder="1" applyProtection="1">
      <alignment/>
      <protection/>
    </xf>
    <xf numFmtId="180" fontId="11" fillId="0" borderId="76" xfId="19" applyFont="1" applyBorder="1" applyProtection="1">
      <alignment/>
      <protection/>
    </xf>
    <xf numFmtId="180" fontId="8" fillId="0" borderId="76" xfId="19" applyBorder="1">
      <alignment/>
      <protection/>
    </xf>
    <xf numFmtId="180" fontId="8" fillId="0" borderId="97" xfId="19" applyBorder="1">
      <alignment/>
      <protection/>
    </xf>
    <xf numFmtId="0" fontId="0" fillId="0" borderId="98" xfId="0" applyFont="1" applyBorder="1" applyAlignment="1">
      <alignment/>
    </xf>
    <xf numFmtId="0" fontId="4" fillId="7" borderId="0" xfId="0" applyFont="1" applyFill="1" applyAlignment="1">
      <alignment/>
    </xf>
    <xf numFmtId="0" fontId="4" fillId="7" borderId="58" xfId="0" applyFont="1" applyFill="1" applyBorder="1" applyAlignment="1">
      <alignment horizontal="center"/>
    </xf>
    <xf numFmtId="180" fontId="19" fillId="0" borderId="99" xfId="19" applyFont="1" applyBorder="1" applyAlignment="1" applyProtection="1">
      <alignment horizontal="center"/>
      <protection/>
    </xf>
    <xf numFmtId="180" fontId="24" fillId="0" borderId="100" xfId="19" applyFont="1" applyBorder="1" applyAlignment="1" applyProtection="1">
      <alignment horizontal="center"/>
      <protection/>
    </xf>
    <xf numFmtId="180" fontId="11" fillId="0" borderId="101" xfId="19" applyFont="1" applyBorder="1" applyProtection="1">
      <alignment/>
      <protection/>
    </xf>
    <xf numFmtId="180" fontId="11" fillId="0" borderId="102" xfId="19" applyFont="1" applyBorder="1" applyProtection="1">
      <alignment/>
      <protection/>
    </xf>
    <xf numFmtId="180" fontId="8" fillId="0" borderId="103" xfId="19" applyBorder="1">
      <alignment/>
      <protection/>
    </xf>
    <xf numFmtId="0" fontId="4" fillId="0" borderId="104" xfId="0" applyFont="1" applyBorder="1" applyAlignment="1">
      <alignment/>
    </xf>
    <xf numFmtId="0" fontId="4" fillId="0" borderId="58" xfId="0" applyFont="1" applyBorder="1" applyAlignment="1">
      <alignment horizontal="center"/>
    </xf>
    <xf numFmtId="180" fontId="19" fillId="0" borderId="96" xfId="19" applyFont="1" applyBorder="1" applyAlignment="1" applyProtection="1" quotePrefix="1">
      <alignment horizontal="center"/>
      <protection/>
    </xf>
    <xf numFmtId="180" fontId="18" fillId="0" borderId="105" xfId="19" applyFont="1" applyBorder="1" applyAlignment="1" applyProtection="1">
      <alignment horizontal="left" indent="1"/>
      <protection/>
    </xf>
    <xf numFmtId="180" fontId="18" fillId="0" borderId="106" xfId="19" applyFont="1" applyBorder="1" applyProtection="1">
      <alignment/>
      <protection/>
    </xf>
    <xf numFmtId="180" fontId="11" fillId="0" borderId="107" xfId="19" applyFont="1" applyBorder="1" applyProtection="1">
      <alignment/>
      <protection/>
    </xf>
    <xf numFmtId="180" fontId="9" fillId="0" borderId="79" xfId="19" applyFont="1" applyBorder="1" applyAlignment="1" applyProtection="1">
      <alignment horizontal="right"/>
      <protection/>
    </xf>
    <xf numFmtId="0" fontId="3" fillId="0" borderId="108" xfId="0" applyNumberFormat="1" applyFont="1" applyBorder="1" applyAlignment="1">
      <alignment horizontal="center"/>
    </xf>
    <xf numFmtId="0" fontId="0" fillId="0" borderId="109" xfId="0" applyBorder="1" applyAlignment="1">
      <alignment/>
    </xf>
    <xf numFmtId="0" fontId="0" fillId="0" borderId="103" xfId="0" applyBorder="1" applyAlignment="1">
      <alignment/>
    </xf>
    <xf numFmtId="0" fontId="25" fillId="0" borderId="104" xfId="0" applyFont="1" applyBorder="1" applyAlignment="1">
      <alignment/>
    </xf>
    <xf numFmtId="0" fontId="25" fillId="0" borderId="58" xfId="0" applyFont="1" applyBorder="1" applyAlignment="1">
      <alignment/>
    </xf>
    <xf numFmtId="0" fontId="25" fillId="6" borderId="58" xfId="0" applyFont="1" applyFill="1" applyBorder="1" applyAlignment="1">
      <alignment horizontal="center"/>
    </xf>
    <xf numFmtId="0" fontId="4" fillId="7" borderId="110" xfId="0" applyFont="1" applyFill="1" applyBorder="1" applyAlignment="1">
      <alignment/>
    </xf>
    <xf numFmtId="0" fontId="4" fillId="0" borderId="111" xfId="0" applyFont="1" applyBorder="1" applyAlignment="1">
      <alignment/>
    </xf>
    <xf numFmtId="180" fontId="18" fillId="0" borderId="76" xfId="19" applyFont="1" applyBorder="1" applyProtection="1">
      <alignment/>
      <protection/>
    </xf>
    <xf numFmtId="180" fontId="11" fillId="0" borderId="112" xfId="19" applyFont="1" applyBorder="1" applyProtection="1">
      <alignment/>
      <protection/>
    </xf>
    <xf numFmtId="0" fontId="0" fillId="0" borderId="98" xfId="0" applyBorder="1" applyAlignment="1">
      <alignment/>
    </xf>
    <xf numFmtId="0" fontId="0" fillId="0" borderId="113" xfId="0" applyBorder="1" applyAlignment="1">
      <alignment/>
    </xf>
    <xf numFmtId="0" fontId="4" fillId="7" borderId="114" xfId="0" applyFont="1" applyFill="1" applyBorder="1" applyAlignment="1">
      <alignment/>
    </xf>
    <xf numFmtId="0" fontId="4" fillId="0" borderId="115" xfId="0" applyFont="1" applyBorder="1" applyAlignment="1">
      <alignment/>
    </xf>
    <xf numFmtId="180" fontId="18" fillId="0" borderId="100" xfId="19" applyFont="1" applyBorder="1" applyAlignment="1" applyProtection="1">
      <alignment horizontal="left" indent="1"/>
      <protection/>
    </xf>
    <xf numFmtId="180" fontId="18" fillId="0" borderId="101" xfId="19" applyFont="1" applyBorder="1" applyProtection="1">
      <alignment/>
      <protection/>
    </xf>
    <xf numFmtId="180" fontId="19" fillId="0" borderId="116" xfId="19" applyFont="1" applyBorder="1" applyAlignment="1" applyProtection="1" quotePrefix="1">
      <alignment horizontal="center"/>
      <protection/>
    </xf>
    <xf numFmtId="180" fontId="18" fillId="0" borderId="117" xfId="19" applyFont="1" applyBorder="1" applyAlignment="1" applyProtection="1">
      <alignment horizontal="left" indent="1"/>
      <protection/>
    </xf>
    <xf numFmtId="180" fontId="18" fillId="0" borderId="118" xfId="19" applyFont="1" applyBorder="1" applyProtection="1">
      <alignment/>
      <protection/>
    </xf>
    <xf numFmtId="180" fontId="11" fillId="0" borderId="65" xfId="19" applyFont="1" applyBorder="1" applyProtection="1">
      <alignment/>
      <protection/>
    </xf>
    <xf numFmtId="180" fontId="11" fillId="0" borderId="119" xfId="19" applyFont="1" applyBorder="1" applyProtection="1">
      <alignment/>
      <protection/>
    </xf>
    <xf numFmtId="180" fontId="9" fillId="0" borderId="120" xfId="19" applyFont="1" applyBorder="1" applyAlignment="1" applyProtection="1">
      <alignment horizontal="right"/>
      <protection/>
    </xf>
    <xf numFmtId="0" fontId="3" fillId="0" borderId="121" xfId="0" applyNumberFormat="1" applyFont="1" applyBorder="1" applyAlignment="1">
      <alignment horizontal="center"/>
    </xf>
    <xf numFmtId="0" fontId="0" fillId="0" borderId="117" xfId="0" applyBorder="1" applyAlignment="1">
      <alignment/>
    </xf>
    <xf numFmtId="0" fontId="0" fillId="0" borderId="122" xfId="0" applyBorder="1" applyAlignment="1">
      <alignment/>
    </xf>
    <xf numFmtId="0" fontId="4" fillId="7" borderId="123" xfId="0" applyFont="1" applyFill="1" applyBorder="1" applyAlignment="1">
      <alignment/>
    </xf>
    <xf numFmtId="0" fontId="4" fillId="0" borderId="124" xfId="0" applyFont="1" applyBorder="1" applyAlignment="1">
      <alignment/>
    </xf>
    <xf numFmtId="180" fontId="26" fillId="3" borderId="89" xfId="19" applyFont="1" applyFill="1" applyBorder="1" applyAlignment="1" applyProtection="1">
      <alignment horizontal="left" indent="1"/>
      <protection locked="0"/>
    </xf>
    <xf numFmtId="180" fontId="26" fillId="3" borderId="76" xfId="19" applyFont="1" applyFill="1" applyBorder="1" applyAlignment="1" applyProtection="1">
      <alignment horizontal="left" indent="1"/>
      <protection locked="0"/>
    </xf>
    <xf numFmtId="0" fontId="1" fillId="0" borderId="125" xfId="0" applyFont="1" applyBorder="1" applyAlignment="1">
      <alignment/>
    </xf>
    <xf numFmtId="0" fontId="29" fillId="0" borderId="126" xfId="0" applyFont="1" applyBorder="1" applyAlignment="1">
      <alignment horizontal="left"/>
    </xf>
    <xf numFmtId="0" fontId="0" fillId="0" borderId="126" xfId="0" applyBorder="1" applyAlignment="1">
      <alignment/>
    </xf>
    <xf numFmtId="0" fontId="0" fillId="0" borderId="111" xfId="0" applyBorder="1" applyAlignment="1">
      <alignment/>
    </xf>
    <xf numFmtId="0" fontId="1" fillId="0" borderId="127" xfId="0" applyFont="1" applyBorder="1" applyAlignment="1">
      <alignment/>
    </xf>
    <xf numFmtId="0" fontId="29" fillId="0" borderId="2" xfId="0" applyFont="1" applyBorder="1" applyAlignment="1">
      <alignment/>
    </xf>
    <xf numFmtId="14" fontId="0" fillId="0" borderId="115" xfId="0" applyNumberFormat="1" applyBorder="1" applyAlignment="1">
      <alignment/>
    </xf>
    <xf numFmtId="0" fontId="3" fillId="0" borderId="2" xfId="0" applyFont="1" applyBorder="1" applyAlignment="1">
      <alignment/>
    </xf>
    <xf numFmtId="0" fontId="0" fillId="0" borderId="115" xfId="0" applyBorder="1" applyAlignment="1">
      <alignment/>
    </xf>
    <xf numFmtId="0" fontId="1" fillId="0" borderId="128" xfId="0" applyFont="1" applyBorder="1" applyAlignment="1">
      <alignment/>
    </xf>
    <xf numFmtId="14" fontId="16" fillId="0" borderId="42" xfId="0" applyNumberFormat="1" applyFont="1" applyBorder="1" applyAlignment="1">
      <alignment/>
    </xf>
    <xf numFmtId="0" fontId="1" fillId="0" borderId="42" xfId="0" applyFont="1" applyBorder="1" applyAlignment="1">
      <alignment horizontal="right"/>
    </xf>
    <xf numFmtId="17" fontId="3" fillId="0" borderId="43" xfId="0" applyNumberFormat="1" applyFont="1" applyBorder="1" applyAlignment="1" quotePrefix="1">
      <alignment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4" xfId="0" applyFont="1" applyBorder="1" applyAlignment="1" quotePrefix="1">
      <alignment horizontal="left" indent="1"/>
    </xf>
    <xf numFmtId="0" fontId="0" fillId="0" borderId="15" xfId="0" applyBorder="1" applyAlignment="1">
      <alignment/>
    </xf>
    <xf numFmtId="49" fontId="4" fillId="0" borderId="129" xfId="0" applyNumberFormat="1" applyFont="1" applyBorder="1" applyAlignment="1">
      <alignment horizontal="center"/>
    </xf>
    <xf numFmtId="49" fontId="4" fillId="0" borderId="128" xfId="0" applyNumberFormat="1" applyFont="1" applyBorder="1" applyAlignment="1">
      <alignment horizontal="center"/>
    </xf>
    <xf numFmtId="0" fontId="0" fillId="0" borderId="16" xfId="0" applyFont="1" applyBorder="1" applyAlignment="1" quotePrefix="1">
      <alignment horizontal="left" indent="1"/>
    </xf>
    <xf numFmtId="0" fontId="0" fillId="0" borderId="17" xfId="0" applyBorder="1" applyAlignment="1">
      <alignment/>
    </xf>
    <xf numFmtId="49" fontId="4" fillId="0" borderId="130" xfId="0" applyNumberFormat="1" applyFont="1" applyBorder="1" applyAlignment="1">
      <alignment horizontal="center"/>
    </xf>
    <xf numFmtId="49" fontId="4" fillId="0" borderId="131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32" xfId="0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133" xfId="0" applyFont="1" applyBorder="1" applyAlignment="1">
      <alignment horizontal="left" indent="1"/>
    </xf>
    <xf numFmtId="0" fontId="0" fillId="0" borderId="134" xfId="0" applyFont="1" applyBorder="1" applyAlignment="1" quotePrefix="1">
      <alignment horizontal="left" indent="1"/>
    </xf>
    <xf numFmtId="49" fontId="4" fillId="0" borderId="4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49" fontId="4" fillId="0" borderId="41" xfId="0" applyNumberFormat="1" applyFont="1" applyBorder="1" applyAlignment="1">
      <alignment horizontal="center"/>
    </xf>
    <xf numFmtId="49" fontId="4" fillId="0" borderId="13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9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29" xfId="0" applyFont="1" applyBorder="1" applyAlignment="1" quotePrefix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41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1" xfId="0" applyFont="1" applyBorder="1" applyAlignment="1" quotePrefix="1">
      <alignment horizontal="center"/>
    </xf>
    <xf numFmtId="0" fontId="0" fillId="0" borderId="134" xfId="0" applyFont="1" applyBorder="1" applyAlignment="1">
      <alignment horizontal="left" indent="1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27" xfId="0" applyFont="1" applyBorder="1" applyAlignment="1">
      <alignment horizontal="left" indent="1"/>
    </xf>
    <xf numFmtId="0" fontId="0" fillId="0" borderId="28" xfId="0" applyFont="1" applyBorder="1" applyAlignment="1">
      <alignment/>
    </xf>
    <xf numFmtId="0" fontId="0" fillId="0" borderId="136" xfId="0" applyFont="1" applyBorder="1" applyAlignment="1" quotePrefix="1">
      <alignment horizontal="left" indent="1"/>
    </xf>
    <xf numFmtId="0" fontId="0" fillId="0" borderId="137" xfId="0" applyFont="1" applyBorder="1" applyAlignment="1">
      <alignment horizontal="left" indent="1"/>
    </xf>
    <xf numFmtId="0" fontId="30" fillId="0" borderId="2" xfId="0" applyFont="1" applyBorder="1" applyAlignment="1">
      <alignment horizontal="right"/>
    </xf>
    <xf numFmtId="0" fontId="0" fillId="0" borderId="12" xfId="0" applyFont="1" applyBorder="1" applyAlignment="1" quotePrefix="1">
      <alignment horizontal="left" indent="1"/>
    </xf>
    <xf numFmtId="0" fontId="1" fillId="0" borderId="2" xfId="0" applyFont="1" applyBorder="1" applyAlignment="1">
      <alignment horizontal="right"/>
    </xf>
    <xf numFmtId="180" fontId="11" fillId="3" borderId="80" xfId="19" applyFont="1" applyFill="1" applyBorder="1" applyAlignment="1" applyProtection="1">
      <alignment horizontal="center"/>
      <protection locked="0"/>
    </xf>
    <xf numFmtId="180" fontId="8" fillId="0" borderId="138" xfId="19" applyBorder="1" applyAlignment="1">
      <alignment horizontal="center"/>
      <protection/>
    </xf>
    <xf numFmtId="180" fontId="11" fillId="3" borderId="80" xfId="19" applyFont="1" applyFill="1" applyBorder="1" applyAlignment="1" applyProtection="1" quotePrefix="1">
      <alignment horizontal="center"/>
      <protection locked="0"/>
    </xf>
    <xf numFmtId="180" fontId="11" fillId="3" borderId="100" xfId="19" applyFont="1" applyFill="1" applyBorder="1" applyAlignment="1" applyProtection="1">
      <alignment horizontal="center"/>
      <protection locked="0"/>
    </xf>
    <xf numFmtId="180" fontId="8" fillId="0" borderId="102" xfId="19" applyBorder="1" applyAlignment="1">
      <alignment horizontal="center"/>
      <protection/>
    </xf>
    <xf numFmtId="180" fontId="11" fillId="3" borderId="105" xfId="19" applyFont="1" applyFill="1" applyBorder="1" applyAlignment="1" applyProtection="1">
      <alignment horizontal="center"/>
      <protection locked="0"/>
    </xf>
    <xf numFmtId="180" fontId="8" fillId="0" borderId="107" xfId="19" applyBorder="1" applyAlignment="1">
      <alignment horizontal="center"/>
      <protection/>
    </xf>
    <xf numFmtId="180" fontId="8" fillId="0" borderId="107" xfId="19" applyFont="1" applyBorder="1" applyAlignment="1">
      <alignment horizontal="center"/>
      <protection/>
    </xf>
    <xf numFmtId="180" fontId="18" fillId="0" borderId="139" xfId="19" applyFont="1" applyBorder="1" applyAlignment="1" applyProtection="1">
      <alignment horizontal="center"/>
      <protection/>
    </xf>
    <xf numFmtId="180" fontId="15" fillId="0" borderId="71" xfId="19" applyFont="1" applyBorder="1" applyAlignment="1">
      <alignment horizontal="center"/>
      <protection/>
    </xf>
    <xf numFmtId="180" fontId="15" fillId="0" borderId="139" xfId="19" applyFont="1" applyBorder="1" applyAlignment="1">
      <alignment horizontal="center"/>
      <protection/>
    </xf>
    <xf numFmtId="180" fontId="15" fillId="0" borderId="140" xfId="19" applyFont="1" applyBorder="1" applyAlignment="1">
      <alignment horizontal="center"/>
      <protection/>
    </xf>
    <xf numFmtId="180" fontId="22" fillId="0" borderId="78" xfId="19" applyFont="1" applyBorder="1" applyAlignment="1">
      <alignment horizontal="center"/>
      <protection/>
    </xf>
    <xf numFmtId="180" fontId="22" fillId="0" borderId="141" xfId="19" applyFont="1" applyBorder="1" applyAlignment="1">
      <alignment horizontal="center"/>
      <protection/>
    </xf>
    <xf numFmtId="0" fontId="10" fillId="0" borderId="65" xfId="0" applyFont="1" applyBorder="1" applyAlignment="1" applyProtection="1">
      <alignment horizontal="center"/>
      <protection locked="0"/>
    </xf>
    <xf numFmtId="0" fontId="0" fillId="0" borderId="65" xfId="0" applyBorder="1" applyAlignment="1">
      <alignment horizontal="center"/>
    </xf>
    <xf numFmtId="0" fontId="0" fillId="0" borderId="142" xfId="0" applyBorder="1" applyAlignment="1">
      <alignment horizontal="center"/>
    </xf>
    <xf numFmtId="181" fontId="15" fillId="0" borderId="143" xfId="19" applyNumberFormat="1" applyFont="1" applyFill="1" applyBorder="1" applyAlignment="1" applyProtection="1">
      <alignment horizontal="center"/>
      <protection locked="0"/>
    </xf>
    <xf numFmtId="0" fontId="1" fillId="0" borderId="65" xfId="0" applyFont="1" applyFill="1" applyBorder="1" applyAlignment="1">
      <alignment horizontal="center"/>
    </xf>
    <xf numFmtId="181" fontId="16" fillId="0" borderId="65" xfId="0" applyNumberFormat="1" applyFont="1" applyBorder="1" applyAlignment="1">
      <alignment horizontal="left"/>
    </xf>
    <xf numFmtId="181" fontId="16" fillId="0" borderId="144" xfId="0" applyNumberFormat="1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145" xfId="0" applyFont="1" applyBorder="1" applyAlignment="1">
      <alignment horizontal="left"/>
    </xf>
    <xf numFmtId="180" fontId="18" fillId="0" borderId="100" xfId="19" applyFont="1" applyBorder="1" applyAlignment="1" applyProtection="1" quotePrefix="1">
      <alignment horizontal="center"/>
      <protection/>
    </xf>
    <xf numFmtId="180" fontId="18" fillId="0" borderId="102" xfId="19" applyFont="1" applyBorder="1" applyAlignment="1" applyProtection="1">
      <alignment horizontal="center"/>
      <protection/>
    </xf>
    <xf numFmtId="180" fontId="15" fillId="0" borderId="80" xfId="19" applyFont="1" applyBorder="1" applyAlignment="1">
      <alignment horizontal="center"/>
      <protection/>
    </xf>
    <xf numFmtId="0" fontId="1" fillId="0" borderId="138" xfId="0" applyFont="1" applyBorder="1" applyAlignment="1">
      <alignment horizontal="center"/>
    </xf>
    <xf numFmtId="0" fontId="9" fillId="3" borderId="72" xfId="0" applyFont="1" applyFill="1" applyBorder="1" applyAlignment="1" applyProtection="1">
      <alignment horizontal="left"/>
      <protection locked="0"/>
    </xf>
    <xf numFmtId="0" fontId="0" fillId="3" borderId="72" xfId="0" applyFill="1" applyBorder="1" applyAlignment="1">
      <alignment/>
    </xf>
    <xf numFmtId="0" fontId="0" fillId="3" borderId="146" xfId="0" applyFill="1" applyBorder="1" applyAlignment="1">
      <alignment/>
    </xf>
    <xf numFmtId="180" fontId="1" fillId="0" borderId="147" xfId="19" applyFont="1" applyFill="1" applyBorder="1" applyAlignment="1">
      <alignment horizontal="left"/>
      <protection/>
    </xf>
    <xf numFmtId="0" fontId="1" fillId="0" borderId="61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48" xfId="0" applyBorder="1" applyAlignment="1">
      <alignment horizontal="center"/>
    </xf>
    <xf numFmtId="180" fontId="11" fillId="3" borderId="66" xfId="19" applyFont="1" applyFill="1" applyBorder="1" applyAlignment="1" applyProtection="1">
      <alignment horizontal="center"/>
      <protection locked="0"/>
    </xf>
    <xf numFmtId="180" fontId="8" fillId="0" borderId="144" xfId="19" applyBorder="1" applyAlignment="1">
      <alignment horizontal="center"/>
      <protection/>
    </xf>
    <xf numFmtId="180" fontId="18" fillId="0" borderId="100" xfId="19" applyFont="1" applyBorder="1" applyAlignment="1" applyProtection="1">
      <alignment horizontal="center"/>
      <protection/>
    </xf>
    <xf numFmtId="180" fontId="22" fillId="0" borderId="149" xfId="19" applyFont="1" applyBorder="1" applyAlignment="1">
      <alignment horizontal="center"/>
      <protection/>
    </xf>
    <xf numFmtId="180" fontId="22" fillId="0" borderId="150" xfId="19" applyFont="1" applyBorder="1" applyAlignment="1">
      <alignment horizontal="center"/>
      <protection/>
    </xf>
    <xf numFmtId="180" fontId="11" fillId="3" borderId="105" xfId="19" applyFont="1" applyFill="1" applyBorder="1" applyAlignment="1" applyProtection="1" quotePrefix="1">
      <alignment horizontal="center"/>
      <protection locked="0"/>
    </xf>
    <xf numFmtId="180" fontId="22" fillId="0" borderId="149" xfId="19" applyFont="1" applyBorder="1" applyAlignment="1" quotePrefix="1">
      <alignment horizontal="center"/>
      <protection/>
    </xf>
    <xf numFmtId="0" fontId="12" fillId="0" borderId="61" xfId="0" applyFont="1" applyBorder="1" applyAlignment="1" applyProtection="1">
      <alignment horizontal="left"/>
      <protection locked="0"/>
    </xf>
    <xf numFmtId="0" fontId="13" fillId="0" borderId="61" xfId="0" applyFont="1" applyBorder="1" applyAlignment="1">
      <alignment/>
    </xf>
    <xf numFmtId="0" fontId="13" fillId="0" borderId="151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152" xfId="0" applyBorder="1" applyAlignment="1">
      <alignment/>
    </xf>
    <xf numFmtId="0" fontId="3" fillId="0" borderId="153" xfId="0" applyFont="1" applyBorder="1" applyAlignment="1" applyProtection="1">
      <alignment/>
      <protection/>
    </xf>
    <xf numFmtId="0" fontId="0" fillId="0" borderId="153" xfId="0" applyBorder="1" applyAlignment="1">
      <alignment/>
    </xf>
    <xf numFmtId="0" fontId="0" fillId="0" borderId="153" xfId="0" applyBorder="1" applyAlignment="1" applyProtection="1">
      <alignment/>
      <protection/>
    </xf>
    <xf numFmtId="0" fontId="4" fillId="0" borderId="154" xfId="0" applyFont="1" applyFill="1" applyBorder="1" applyAlignment="1" applyProtection="1">
      <alignment horizontal="left" indent="1"/>
      <protection/>
    </xf>
    <xf numFmtId="0" fontId="0" fillId="0" borderId="155" xfId="0" applyBorder="1" applyAlignment="1">
      <alignment horizontal="left" indent="1"/>
    </xf>
    <xf numFmtId="0" fontId="6" fillId="3" borderId="156" xfId="0" applyFont="1" applyFill="1" applyBorder="1" applyAlignment="1" applyProtection="1">
      <alignment horizontal="center"/>
      <protection locked="0"/>
    </xf>
    <xf numFmtId="0" fontId="1" fillId="0" borderId="155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0" fillId="0" borderId="158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59" xfId="0" applyFont="1" applyFill="1" applyBorder="1" applyAlignment="1" applyProtection="1">
      <alignment horizontal="left" indent="1"/>
      <protection/>
    </xf>
    <xf numFmtId="0" fontId="0" fillId="0" borderId="21" xfId="0" applyBorder="1" applyAlignment="1">
      <alignment horizontal="left" indent="1"/>
    </xf>
    <xf numFmtId="14" fontId="7" fillId="3" borderId="59" xfId="0" applyNumberFormat="1" applyFont="1" applyFill="1" applyBorder="1" applyAlignment="1" applyProtection="1">
      <alignment horizontal="center"/>
      <protection/>
    </xf>
    <xf numFmtId="14" fontId="25" fillId="3" borderId="2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14" fontId="4" fillId="0" borderId="58" xfId="0" applyNumberFormat="1" applyFont="1" applyFill="1" applyBorder="1" applyAlignment="1" applyProtection="1">
      <alignment horizontal="center"/>
      <protection locked="0"/>
    </xf>
    <xf numFmtId="0" fontId="1" fillId="3" borderId="5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60" xfId="0" applyFont="1" applyFill="1" applyBorder="1" applyAlignment="1">
      <alignment horizontal="center"/>
    </xf>
    <xf numFmtId="0" fontId="33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61" xfId="0" applyFont="1" applyFill="1" applyBorder="1" applyAlignment="1" applyProtection="1">
      <alignment horizontal="left" indent="1"/>
      <protection/>
    </xf>
    <xf numFmtId="0" fontId="0" fillId="0" borderId="162" xfId="0" applyBorder="1" applyAlignment="1">
      <alignment horizontal="left" indent="1"/>
    </xf>
    <xf numFmtId="0" fontId="7" fillId="3" borderId="162" xfId="0" applyFont="1" applyFill="1" applyBorder="1" applyAlignment="1" applyProtection="1">
      <alignment horizontal="center"/>
      <protection locked="0"/>
    </xf>
    <xf numFmtId="0" fontId="25" fillId="0" borderId="162" xfId="0" applyFont="1" applyBorder="1" applyAlignment="1">
      <alignment/>
    </xf>
    <xf numFmtId="0" fontId="4" fillId="0" borderId="162" xfId="0" applyFont="1" applyFill="1" applyBorder="1" applyAlignment="1">
      <alignment horizontal="center"/>
    </xf>
    <xf numFmtId="0" fontId="6" fillId="3" borderId="162" xfId="0" applyFont="1" applyFill="1" applyBorder="1" applyAlignment="1">
      <alignment horizontal="center"/>
    </xf>
    <xf numFmtId="0" fontId="1" fillId="3" borderId="162" xfId="0" applyFont="1" applyFill="1" applyBorder="1" applyAlignment="1">
      <alignment horizontal="center"/>
    </xf>
    <xf numFmtId="0" fontId="1" fillId="3" borderId="163" xfId="0" applyFont="1" applyFill="1" applyBorder="1" applyAlignment="1">
      <alignment horizontal="center"/>
    </xf>
    <xf numFmtId="0" fontId="3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2" fontId="4" fillId="0" borderId="166" xfId="0" applyNumberFormat="1" applyFont="1" applyFill="1" applyBorder="1" applyAlignment="1">
      <alignment horizontal="center" vertical="center"/>
    </xf>
    <xf numFmtId="0" fontId="6" fillId="3" borderId="167" xfId="0" applyFont="1" applyFill="1" applyBorder="1" applyAlignment="1" applyProtection="1">
      <alignment horizontal="left" vertical="center" indent="2"/>
      <protection locked="0"/>
    </xf>
    <xf numFmtId="0" fontId="6" fillId="3" borderId="168" xfId="0" applyFont="1" applyFill="1" applyBorder="1" applyAlignment="1" applyProtection="1">
      <alignment horizontal="left" vertical="center" indent="2"/>
      <protection locked="0"/>
    </xf>
    <xf numFmtId="0" fontId="3" fillId="0" borderId="169" xfId="0" applyFont="1" applyFill="1" applyBorder="1" applyAlignment="1" applyProtection="1">
      <alignment horizontal="left" vertical="center" indent="2"/>
      <protection locked="0"/>
    </xf>
    <xf numFmtId="2" fontId="4" fillId="0" borderId="170" xfId="0" applyNumberFormat="1" applyFont="1" applyFill="1" applyBorder="1" applyAlignment="1">
      <alignment horizontal="center" vertical="center"/>
    </xf>
    <xf numFmtId="0" fontId="6" fillId="3" borderId="171" xfId="0" applyFont="1" applyFill="1" applyBorder="1" applyAlignment="1" applyProtection="1">
      <alignment horizontal="left" vertical="center" indent="2"/>
      <protection locked="0"/>
    </xf>
    <xf numFmtId="0" fontId="6" fillId="3" borderId="172" xfId="0" applyFont="1" applyFill="1" applyBorder="1" applyAlignment="1" applyProtection="1">
      <alignment horizontal="left" vertical="center" indent="2"/>
      <protection locked="0"/>
    </xf>
    <xf numFmtId="0" fontId="6" fillId="3" borderId="173" xfId="0" applyFont="1" applyFill="1" applyBorder="1" applyAlignment="1" applyProtection="1">
      <alignment horizontal="left" vertical="center" indent="2"/>
      <protection locked="0"/>
    </xf>
    <xf numFmtId="2" fontId="35" fillId="0" borderId="22" xfId="0" applyNumberFormat="1" applyFont="1" applyFill="1" applyBorder="1" applyAlignment="1">
      <alignment horizontal="center"/>
    </xf>
    <xf numFmtId="0" fontId="1" fillId="3" borderId="105" xfId="0" applyFont="1" applyFill="1" applyBorder="1" applyAlignment="1" applyProtection="1" quotePrefix="1">
      <alignment horizontal="left" indent="2"/>
      <protection locked="0"/>
    </xf>
    <xf numFmtId="0" fontId="0" fillId="3" borderId="107" xfId="0" applyFill="1" applyBorder="1" applyAlignment="1" applyProtection="1">
      <alignment horizontal="left" indent="2"/>
      <protection locked="0"/>
    </xf>
    <xf numFmtId="0" fontId="1" fillId="0" borderId="169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>
      <alignment horizontal="center"/>
    </xf>
    <xf numFmtId="0" fontId="1" fillId="3" borderId="174" xfId="0" applyFont="1" applyFill="1" applyBorder="1" applyAlignment="1" applyProtection="1">
      <alignment horizontal="left" indent="2"/>
      <protection locked="0"/>
    </xf>
    <xf numFmtId="0" fontId="1" fillId="3" borderId="106" xfId="0" applyFont="1" applyFill="1" applyBorder="1" applyAlignment="1" applyProtection="1">
      <alignment horizontal="left" indent="2"/>
      <protection locked="0"/>
    </xf>
    <xf numFmtId="0" fontId="1" fillId="3" borderId="175" xfId="0" applyFont="1" applyFill="1" applyBorder="1" applyAlignment="1" applyProtection="1">
      <alignment horizontal="left" indent="2"/>
      <protection locked="0"/>
    </xf>
    <xf numFmtId="2" fontId="35" fillId="0" borderId="59" xfId="0" applyNumberFormat="1" applyFont="1" applyFill="1" applyBorder="1" applyAlignment="1">
      <alignment horizontal="center"/>
    </xf>
    <xf numFmtId="0" fontId="1" fillId="3" borderId="80" xfId="0" applyFont="1" applyFill="1" applyBorder="1" applyAlignment="1" applyProtection="1">
      <alignment horizontal="left" indent="2"/>
      <protection locked="0"/>
    </xf>
    <xf numFmtId="0" fontId="0" fillId="3" borderId="138" xfId="0" applyFill="1" applyBorder="1" applyAlignment="1" applyProtection="1">
      <alignment horizontal="left" indent="2"/>
      <protection locked="0"/>
    </xf>
    <xf numFmtId="0" fontId="35" fillId="0" borderId="176" xfId="0" applyFont="1" applyFill="1" applyBorder="1" applyAlignment="1">
      <alignment horizontal="center"/>
    </xf>
    <xf numFmtId="0" fontId="1" fillId="3" borderId="80" xfId="0" applyFont="1" applyFill="1" applyBorder="1" applyAlignment="1" applyProtection="1" quotePrefix="1">
      <alignment horizontal="left" indent="2"/>
      <protection locked="0"/>
    </xf>
    <xf numFmtId="0" fontId="1" fillId="3" borderId="112" xfId="0" applyFont="1" applyFill="1" applyBorder="1" applyAlignment="1" applyProtection="1">
      <alignment horizontal="left" indent="2"/>
      <protection locked="0"/>
    </xf>
    <xf numFmtId="0" fontId="1" fillId="3" borderId="141" xfId="0" applyFont="1" applyFill="1" applyBorder="1" applyAlignment="1" applyProtection="1">
      <alignment horizontal="left" indent="2"/>
      <protection locked="0"/>
    </xf>
    <xf numFmtId="0" fontId="35" fillId="0" borderId="177" xfId="0" applyFont="1" applyFill="1" applyBorder="1" applyAlignment="1">
      <alignment horizontal="center"/>
    </xf>
    <xf numFmtId="0" fontId="3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78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35" fillId="0" borderId="176" xfId="0" applyFont="1" applyBorder="1" applyAlignment="1" applyProtection="1">
      <alignment horizontal="center"/>
      <protection/>
    </xf>
    <xf numFmtId="0" fontId="25" fillId="0" borderId="109" xfId="0" applyFont="1" applyBorder="1" applyAlignment="1" applyProtection="1">
      <alignment horizontal="center"/>
      <protection/>
    </xf>
    <xf numFmtId="0" fontId="0" fillId="0" borderId="179" xfId="0" applyBorder="1" applyAlignment="1">
      <alignment horizontal="center"/>
    </xf>
    <xf numFmtId="0" fontId="35" fillId="0" borderId="180" xfId="0" applyFont="1" applyBorder="1" applyAlignment="1" applyProtection="1">
      <alignment horizontal="center"/>
      <protection/>
    </xf>
    <xf numFmtId="0" fontId="35" fillId="0" borderId="181" xfId="0" applyFont="1" applyBorder="1" applyAlignment="1">
      <alignment horizontal="center"/>
    </xf>
    <xf numFmtId="0" fontId="1" fillId="0" borderId="182" xfId="0" applyNumberFormat="1" applyFont="1" applyBorder="1" applyAlignment="1" applyProtection="1">
      <alignment/>
      <protection/>
    </xf>
    <xf numFmtId="180" fontId="1" fillId="3" borderId="183" xfId="0" applyNumberFormat="1" applyFont="1" applyFill="1" applyBorder="1" applyAlignment="1" applyProtection="1" quotePrefix="1">
      <alignment horizontal="center"/>
      <protection locked="0"/>
    </xf>
    <xf numFmtId="180" fontId="1" fillId="3" borderId="183" xfId="0" applyNumberFormat="1" applyFont="1" applyFill="1" applyBorder="1" applyAlignment="1" applyProtection="1">
      <alignment horizontal="center"/>
      <protection locked="0"/>
    </xf>
    <xf numFmtId="0" fontId="1" fillId="0" borderId="184" xfId="0" applyFont="1" applyBorder="1" applyAlignment="1" applyProtection="1">
      <alignment horizontal="center"/>
      <protection/>
    </xf>
    <xf numFmtId="0" fontId="1" fillId="0" borderId="185" xfId="0" applyNumberFormat="1" applyFont="1" applyBorder="1" applyAlignment="1">
      <alignment horizontal="center"/>
    </xf>
    <xf numFmtId="0" fontId="6" fillId="0" borderId="186" xfId="0" applyFont="1" applyFill="1" applyBorder="1" applyAlignment="1" applyProtection="1">
      <alignment horizontal="center"/>
      <protection/>
    </xf>
    <xf numFmtId="0" fontId="6" fillId="0" borderId="187" xfId="0" applyFont="1" applyFill="1" applyBorder="1" applyAlignment="1" applyProtection="1">
      <alignment horizontal="center"/>
      <protection/>
    </xf>
    <xf numFmtId="0" fontId="35" fillId="0" borderId="58" xfId="0" applyFont="1" applyBorder="1" applyAlignment="1">
      <alignment horizontal="center"/>
    </xf>
    <xf numFmtId="0" fontId="1" fillId="0" borderId="112" xfId="0" applyNumberFormat="1" applyFont="1" applyBorder="1" applyAlignment="1" applyProtection="1">
      <alignment/>
      <protection/>
    </xf>
    <xf numFmtId="180" fontId="1" fillId="3" borderId="176" xfId="0" applyNumberFormat="1" applyFont="1" applyFill="1" applyBorder="1" applyAlignment="1" applyProtection="1">
      <alignment horizontal="center"/>
      <protection locked="0"/>
    </xf>
    <xf numFmtId="180" fontId="1" fillId="3" borderId="177" xfId="0" applyNumberFormat="1" applyFont="1" applyFill="1" applyBorder="1" applyAlignment="1" applyProtection="1">
      <alignment horizontal="center"/>
      <protection locked="0"/>
    </xf>
    <xf numFmtId="0" fontId="1" fillId="0" borderId="188" xfId="0" applyFont="1" applyBorder="1" applyAlignment="1" applyProtection="1">
      <alignment horizontal="center"/>
      <protection/>
    </xf>
    <xf numFmtId="0" fontId="1" fillId="0" borderId="189" xfId="0" applyNumberFormat="1" applyFont="1" applyBorder="1" applyAlignment="1">
      <alignment horizontal="center"/>
    </xf>
    <xf numFmtId="0" fontId="6" fillId="0" borderId="190" xfId="0" applyFont="1" applyFill="1" applyBorder="1" applyAlignment="1" applyProtection="1">
      <alignment horizontal="center"/>
      <protection/>
    </xf>
    <xf numFmtId="0" fontId="6" fillId="0" borderId="191" xfId="0" applyFont="1" applyFill="1" applyBorder="1" applyAlignment="1" applyProtection="1">
      <alignment horizontal="center"/>
      <protection/>
    </xf>
    <xf numFmtId="0" fontId="35" fillId="0" borderId="34" xfId="0" applyFont="1" applyBorder="1" applyAlignment="1">
      <alignment horizontal="center"/>
    </xf>
    <xf numFmtId="0" fontId="1" fillId="0" borderId="192" xfId="0" applyNumberFormat="1" applyFont="1" applyBorder="1" applyAlignment="1" applyProtection="1">
      <alignment/>
      <protection/>
    </xf>
    <xf numFmtId="180" fontId="1" fillId="3" borderId="179" xfId="0" applyNumberFormat="1" applyFont="1" applyFill="1" applyBorder="1" applyAlignment="1" applyProtection="1">
      <alignment horizontal="center"/>
      <protection locked="0"/>
    </xf>
    <xf numFmtId="180" fontId="1" fillId="3" borderId="176" xfId="0" applyNumberFormat="1" applyFont="1" applyFill="1" applyBorder="1" applyAlignment="1" applyProtection="1" quotePrefix="1">
      <alignment horizontal="center"/>
      <protection locked="0"/>
    </xf>
    <xf numFmtId="0" fontId="1" fillId="0" borderId="193" xfId="0" applyNumberFormat="1" applyFont="1" applyBorder="1" applyAlignment="1">
      <alignment horizontal="center"/>
    </xf>
    <xf numFmtId="0" fontId="6" fillId="0" borderId="194" xfId="0" applyFont="1" applyFill="1" applyBorder="1" applyAlignment="1" applyProtection="1">
      <alignment horizontal="center"/>
      <protection/>
    </xf>
    <xf numFmtId="0" fontId="6" fillId="0" borderId="195" xfId="0" applyFont="1" applyFill="1" applyBorder="1" applyAlignment="1" applyProtection="1">
      <alignment horizontal="center"/>
      <protection/>
    </xf>
    <xf numFmtId="0" fontId="35" fillId="0" borderId="26" xfId="0" applyFont="1" applyBorder="1" applyAlignment="1">
      <alignment horizontal="center"/>
    </xf>
    <xf numFmtId="0" fontId="1" fillId="0" borderId="27" xfId="0" applyNumberFormat="1" applyFont="1" applyBorder="1" applyAlignment="1" applyProtection="1">
      <alignment/>
      <protection/>
    </xf>
    <xf numFmtId="180" fontId="1" fillId="3" borderId="196" xfId="0" applyNumberFormat="1" applyFont="1" applyFill="1" applyBorder="1" applyAlignment="1" applyProtection="1">
      <alignment horizontal="center"/>
      <protection locked="0"/>
    </xf>
    <xf numFmtId="180" fontId="1" fillId="3" borderId="197" xfId="0" applyNumberFormat="1" applyFont="1" applyFill="1" applyBorder="1" applyAlignment="1" applyProtection="1">
      <alignment horizontal="center"/>
      <protection locked="0"/>
    </xf>
    <xf numFmtId="180" fontId="1" fillId="3" borderId="179" xfId="0" applyNumberFormat="1" applyFont="1" applyFill="1" applyBorder="1" applyAlignment="1" applyProtection="1" quotePrefix="1">
      <alignment horizontal="center"/>
      <protection locked="0"/>
    </xf>
    <xf numFmtId="0" fontId="35" fillId="0" borderId="198" xfId="0" applyFont="1" applyBorder="1" applyAlignment="1">
      <alignment horizontal="center"/>
    </xf>
    <xf numFmtId="0" fontId="1" fillId="0" borderId="199" xfId="0" applyNumberFormat="1" applyFont="1" applyBorder="1" applyAlignment="1" applyProtection="1">
      <alignment/>
      <protection/>
    </xf>
    <xf numFmtId="180" fontId="1" fillId="3" borderId="200" xfId="0" applyNumberFormat="1" applyFont="1" applyFill="1" applyBorder="1" applyAlignment="1" applyProtection="1">
      <alignment horizontal="center"/>
      <protection locked="0"/>
    </xf>
    <xf numFmtId="180" fontId="1" fillId="3" borderId="168" xfId="0" applyNumberFormat="1" applyFont="1" applyFill="1" applyBorder="1" applyAlignment="1" applyProtection="1">
      <alignment horizontal="center"/>
      <protection locked="0"/>
    </xf>
    <xf numFmtId="0" fontId="1" fillId="0" borderId="201" xfId="0" applyFont="1" applyBorder="1" applyAlignment="1" applyProtection="1">
      <alignment horizontal="center"/>
      <protection/>
    </xf>
    <xf numFmtId="0" fontId="1" fillId="0" borderId="202" xfId="0" applyNumberFormat="1" applyFont="1" applyBorder="1" applyAlignment="1">
      <alignment horizontal="center"/>
    </xf>
    <xf numFmtId="0" fontId="6" fillId="0" borderId="203" xfId="0" applyFont="1" applyFill="1" applyBorder="1" applyAlignment="1" applyProtection="1">
      <alignment horizontal="center"/>
      <protection/>
    </xf>
    <xf numFmtId="0" fontId="6" fillId="0" borderId="204" xfId="0" applyFont="1" applyFill="1" applyBorder="1" applyAlignment="1" applyProtection="1">
      <alignment horizontal="center"/>
      <protection/>
    </xf>
    <xf numFmtId="0" fontId="35" fillId="0" borderId="49" xfId="0" applyFont="1" applyBorder="1" applyAlignment="1">
      <alignment horizontal="center"/>
    </xf>
    <xf numFmtId="0" fontId="1" fillId="0" borderId="76" xfId="0" applyNumberFormat="1" applyFont="1" applyBorder="1" applyAlignment="1" applyProtection="1">
      <alignment/>
      <protection/>
    </xf>
    <xf numFmtId="0" fontId="1" fillId="0" borderId="107" xfId="0" applyFont="1" applyBorder="1" applyAlignment="1" applyProtection="1">
      <alignment/>
      <protection/>
    </xf>
    <xf numFmtId="180" fontId="1" fillId="3" borderId="205" xfId="0" applyNumberFormat="1" applyFont="1" applyFill="1" applyBorder="1" applyAlignment="1" applyProtection="1" quotePrefix="1">
      <alignment horizontal="center"/>
      <protection locked="0"/>
    </xf>
    <xf numFmtId="180" fontId="1" fillId="3" borderId="205" xfId="0" applyNumberFormat="1" applyFont="1" applyFill="1" applyBorder="1" applyAlignment="1" applyProtection="1">
      <alignment horizontal="center"/>
      <protection locked="0"/>
    </xf>
    <xf numFmtId="0" fontId="1" fillId="0" borderId="206" xfId="0" applyFont="1" applyBorder="1" applyAlignment="1" applyProtection="1">
      <alignment horizontal="center"/>
      <protection/>
    </xf>
    <xf numFmtId="0" fontId="1" fillId="0" borderId="207" xfId="0" applyNumberFormat="1" applyFont="1" applyBorder="1" applyAlignment="1">
      <alignment horizontal="center"/>
    </xf>
    <xf numFmtId="0" fontId="6" fillId="0" borderId="208" xfId="0" applyFont="1" applyFill="1" applyBorder="1" applyAlignment="1" applyProtection="1">
      <alignment horizontal="center"/>
      <protection/>
    </xf>
    <xf numFmtId="0" fontId="6" fillId="0" borderId="209" xfId="0" applyFont="1" applyFill="1" applyBorder="1" applyAlignment="1" applyProtection="1">
      <alignment horizontal="center"/>
      <protection/>
    </xf>
    <xf numFmtId="0" fontId="1" fillId="0" borderId="138" xfId="0" applyFont="1" applyBorder="1" applyAlignment="1" applyProtection="1">
      <alignment/>
      <protection/>
    </xf>
    <xf numFmtId="180" fontId="1" fillId="3" borderId="177" xfId="0" applyNumberFormat="1" applyFont="1" applyFill="1" applyBorder="1" applyAlignment="1" applyProtection="1" quotePrefix="1">
      <alignment horizontal="center"/>
      <protection locked="0"/>
    </xf>
    <xf numFmtId="0" fontId="1" fillId="0" borderId="168" xfId="0" applyFont="1" applyBorder="1" applyAlignment="1" applyProtection="1">
      <alignment/>
      <protection/>
    </xf>
    <xf numFmtId="180" fontId="1" fillId="3" borderId="200" xfId="0" applyNumberFormat="1" applyFont="1" applyFill="1" applyBorder="1" applyAlignment="1" applyProtection="1" quotePrefix="1">
      <alignment horizontal="center"/>
      <protection locked="0"/>
    </xf>
    <xf numFmtId="0" fontId="6" fillId="0" borderId="210" xfId="0" applyFont="1" applyBorder="1" applyAlignment="1" applyProtection="1">
      <alignment horizontal="center"/>
      <protection/>
    </xf>
    <xf numFmtId="0" fontId="0" fillId="0" borderId="211" xfId="0" applyBorder="1" applyAlignment="1">
      <alignment horizontal="center"/>
    </xf>
    <xf numFmtId="0" fontId="1" fillId="0" borderId="212" xfId="0" applyFont="1" applyFill="1" applyBorder="1" applyAlignment="1" applyProtection="1">
      <alignment horizontal="center"/>
      <protection/>
    </xf>
    <xf numFmtId="0" fontId="1" fillId="0" borderId="213" xfId="0" applyFont="1" applyFill="1" applyBorder="1" applyAlignment="1" applyProtection="1">
      <alignment horizontal="center"/>
      <protection/>
    </xf>
    <xf numFmtId="0" fontId="3" fillId="8" borderId="214" xfId="0" applyFont="1" applyFill="1" applyBorder="1" applyAlignment="1" applyProtection="1">
      <alignment horizontal="center"/>
      <protection/>
    </xf>
    <xf numFmtId="0" fontId="3" fillId="8" borderId="21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78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6" fillId="5" borderId="42" xfId="0" applyFont="1" applyFill="1" applyBorder="1" applyAlignment="1" applyProtection="1">
      <alignment horizontal="center" vertical="center"/>
      <protection/>
    </xf>
    <xf numFmtId="0" fontId="0" fillId="5" borderId="42" xfId="0" applyFill="1" applyBorder="1" applyAlignment="1">
      <alignment horizontal="center" vertical="center"/>
    </xf>
    <xf numFmtId="0" fontId="0" fillId="5" borderId="216" xfId="0" applyFill="1" applyBorder="1" applyAlignment="1">
      <alignment horizontal="center" vertical="center"/>
    </xf>
    <xf numFmtId="0" fontId="0" fillId="0" borderId="217" xfId="0" applyBorder="1" applyAlignment="1">
      <alignment/>
    </xf>
    <xf numFmtId="0" fontId="0" fillId="0" borderId="89" xfId="0" applyFill="1" applyBorder="1" applyAlignment="1" applyProtection="1">
      <alignment/>
      <protection locked="0"/>
    </xf>
    <xf numFmtId="0" fontId="36" fillId="0" borderId="218" xfId="0" applyFont="1" applyFill="1" applyBorder="1" applyAlignment="1" applyProtection="1">
      <alignment horizontal="left" vertical="center" indent="2"/>
      <protection locked="0"/>
    </xf>
    <xf numFmtId="0" fontId="36" fillId="0" borderId="219" xfId="0" applyFont="1" applyFill="1" applyBorder="1" applyAlignment="1" applyProtection="1">
      <alignment horizontal="left" vertical="center" indent="2"/>
      <protection locked="0"/>
    </xf>
    <xf numFmtId="0" fontId="1" fillId="3" borderId="105" xfId="0" applyFont="1" applyFill="1" applyBorder="1" applyAlignment="1" applyProtection="1">
      <alignment horizontal="left" indent="2"/>
      <protection locked="0"/>
    </xf>
    <xf numFmtId="0" fontId="25" fillId="0" borderId="0" xfId="0" applyFont="1" applyAlignment="1">
      <alignment/>
    </xf>
    <xf numFmtId="0" fontId="1" fillId="3" borderId="168" xfId="0" applyFont="1" applyFill="1" applyBorder="1" applyAlignment="1" applyProtection="1">
      <alignment horizontal="left" vertical="center" indent="2"/>
      <protection locked="0"/>
    </xf>
    <xf numFmtId="0" fontId="1" fillId="0" borderId="172" xfId="0" applyFont="1" applyBorder="1" applyAlignment="1" applyProtection="1">
      <alignment horizontal="left" vertical="center" indent="2"/>
      <protection locked="0"/>
    </xf>
    <xf numFmtId="0" fontId="1" fillId="0" borderId="173" xfId="0" applyFont="1" applyBorder="1" applyAlignment="1" applyProtection="1">
      <alignment horizontal="left" vertical="center" indent="2"/>
      <protection locked="0"/>
    </xf>
    <xf numFmtId="0" fontId="1" fillId="0" borderId="76" xfId="0" applyFont="1" applyBorder="1" applyAlignment="1" applyProtection="1">
      <alignment horizontal="left" indent="2"/>
      <protection locked="0"/>
    </xf>
    <xf numFmtId="0" fontId="1" fillId="0" borderId="220" xfId="0" applyFont="1" applyBorder="1" applyAlignment="1" applyProtection="1">
      <alignment horizontal="left" indent="2"/>
      <protection locked="0"/>
    </xf>
    <xf numFmtId="0" fontId="1" fillId="0" borderId="112" xfId="0" applyFont="1" applyBorder="1" applyAlignment="1" applyProtection="1">
      <alignment horizontal="left" indent="2"/>
      <protection locked="0"/>
    </xf>
    <xf numFmtId="0" fontId="1" fillId="0" borderId="141" xfId="0" applyFont="1" applyBorder="1" applyAlignment="1" applyProtection="1">
      <alignment horizontal="left" indent="2"/>
      <protection locked="0"/>
    </xf>
    <xf numFmtId="0" fontId="4" fillId="0" borderId="2" xfId="0" applyFont="1" applyBorder="1" applyAlignment="1">
      <alignment/>
    </xf>
    <xf numFmtId="0" fontId="25" fillId="0" borderId="21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80" xfId="0" applyFont="1" applyFill="1" applyBorder="1" applyAlignment="1" applyProtection="1">
      <alignment/>
      <protection/>
    </xf>
    <xf numFmtId="0" fontId="3" fillId="0" borderId="112" xfId="0" applyFont="1" applyFill="1" applyBorder="1" applyAlignment="1" applyProtection="1">
      <alignment/>
      <protection/>
    </xf>
    <xf numFmtId="0" fontId="6" fillId="3" borderId="112" xfId="0" applyFont="1" applyFill="1" applyBorder="1" applyAlignment="1" applyProtection="1">
      <alignment/>
      <protection locked="0"/>
    </xf>
    <xf numFmtId="0" fontId="1" fillId="0" borderId="112" xfId="0" applyFont="1" applyBorder="1" applyAlignment="1" applyProtection="1">
      <alignment/>
      <protection locked="0"/>
    </xf>
    <xf numFmtId="0" fontId="1" fillId="0" borderId="138" xfId="0" applyFont="1" applyBorder="1" applyAlignment="1" applyProtection="1">
      <alignment/>
      <protection locked="0"/>
    </xf>
    <xf numFmtId="0" fontId="0" fillId="0" borderId="57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112" xfId="0" applyFill="1" applyBorder="1" applyAlignment="1" applyProtection="1">
      <alignment/>
      <protection/>
    </xf>
    <xf numFmtId="0" fontId="6" fillId="3" borderId="138" xfId="0" applyFont="1" applyFill="1" applyBorder="1" applyAlignment="1" applyProtection="1">
      <alignment/>
      <protection locked="0"/>
    </xf>
    <xf numFmtId="182" fontId="6" fillId="3" borderId="112" xfId="0" applyNumberFormat="1" applyFont="1" applyFill="1" applyBorder="1" applyAlignment="1" applyProtection="1">
      <alignment horizontal="left"/>
      <protection locked="0"/>
    </xf>
    <xf numFmtId="182" fontId="1" fillId="0" borderId="112" xfId="0" applyNumberFormat="1" applyFont="1" applyBorder="1" applyAlignment="1" applyProtection="1">
      <alignment horizontal="left"/>
      <protection locked="0"/>
    </xf>
    <xf numFmtId="0" fontId="1" fillId="0" borderId="112" xfId="0" applyFont="1" applyFill="1" applyBorder="1" applyAlignment="1" applyProtection="1">
      <alignment horizontal="center"/>
      <protection locked="0"/>
    </xf>
    <xf numFmtId="20" fontId="6" fillId="3" borderId="112" xfId="0" applyNumberFormat="1" applyFont="1" applyFill="1" applyBorder="1" applyAlignment="1" applyProtection="1">
      <alignment/>
      <protection locked="0"/>
    </xf>
    <xf numFmtId="2" fontId="1" fillId="0" borderId="221" xfId="0" applyNumberFormat="1" applyFont="1" applyFill="1" applyBorder="1" applyAlignment="1">
      <alignment horizontal="center" vertical="center"/>
    </xf>
    <xf numFmtId="0" fontId="6" fillId="3" borderId="80" xfId="0" applyFont="1" applyFill="1" applyBorder="1" applyAlignment="1" applyProtection="1">
      <alignment horizontal="left" vertical="center" indent="2"/>
      <protection locked="0"/>
    </xf>
    <xf numFmtId="0" fontId="1" fillId="3" borderId="138" xfId="0" applyFont="1" applyFill="1" applyBorder="1" applyAlignment="1" applyProtection="1">
      <alignment horizontal="left" vertical="center" indent="2"/>
      <protection locked="0"/>
    </xf>
    <xf numFmtId="0" fontId="3" fillId="0" borderId="138" xfId="0" applyFont="1" applyFill="1" applyBorder="1" applyAlignment="1" applyProtection="1">
      <alignment horizontal="left" vertical="center" indent="2"/>
      <protection locked="0"/>
    </xf>
    <xf numFmtId="0" fontId="1" fillId="0" borderId="177" xfId="0" applyFont="1" applyFill="1" applyBorder="1" applyAlignment="1">
      <alignment horizontal="center" vertical="center"/>
    </xf>
    <xf numFmtId="0" fontId="1" fillId="0" borderId="112" xfId="0" applyFont="1" applyBorder="1" applyAlignment="1" applyProtection="1">
      <alignment horizontal="left" vertical="center" indent="2"/>
      <protection locked="0"/>
    </xf>
    <xf numFmtId="0" fontId="1" fillId="0" borderId="222" xfId="0" applyFont="1" applyBorder="1" applyAlignment="1" applyProtection="1">
      <alignment horizontal="left" vertical="center" indent="2"/>
      <protection locked="0"/>
    </xf>
    <xf numFmtId="2" fontId="1" fillId="0" borderId="22" xfId="0" applyNumberFormat="1" applyFont="1" applyFill="1" applyBorder="1" applyAlignment="1">
      <alignment horizontal="center"/>
    </xf>
    <xf numFmtId="0" fontId="1" fillId="3" borderId="80" xfId="0" applyFont="1" applyFill="1" applyBorder="1" applyAlignment="1" applyProtection="1">
      <alignment horizontal="left" indent="1"/>
      <protection locked="0"/>
    </xf>
    <xf numFmtId="0" fontId="0" fillId="3" borderId="138" xfId="0" applyFill="1" applyBorder="1" applyAlignment="1" applyProtection="1">
      <alignment horizontal="left" indent="1"/>
      <protection locked="0"/>
    </xf>
    <xf numFmtId="0" fontId="1" fillId="0" borderId="13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1" fillId="0" borderId="112" xfId="0" applyFont="1" applyBorder="1" applyAlignment="1" applyProtection="1">
      <alignment horizontal="left" indent="1"/>
      <protection locked="0"/>
    </xf>
    <xf numFmtId="0" fontId="1" fillId="0" borderId="222" xfId="0" applyFont="1" applyBorder="1" applyAlignment="1" applyProtection="1">
      <alignment horizontal="left" indent="1"/>
      <protection locked="0"/>
    </xf>
    <xf numFmtId="2" fontId="1" fillId="0" borderId="59" xfId="0" applyNumberFormat="1" applyFont="1" applyFill="1" applyBorder="1" applyAlignment="1">
      <alignment horizontal="center"/>
    </xf>
    <xf numFmtId="0" fontId="1" fillId="0" borderId="176" xfId="0" applyFont="1" applyFill="1" applyBorder="1" applyAlignment="1">
      <alignment horizontal="center"/>
    </xf>
    <xf numFmtId="2" fontId="4" fillId="0" borderId="58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223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left" indent="1"/>
      <protection locked="0"/>
    </xf>
    <xf numFmtId="2" fontId="1" fillId="0" borderId="221" xfId="0" applyNumberFormat="1" applyFont="1" applyFill="1" applyBorder="1" applyAlignment="1">
      <alignment horizontal="center"/>
    </xf>
    <xf numFmtId="0" fontId="1" fillId="0" borderId="177" xfId="0" applyFont="1" applyFill="1" applyBorder="1" applyAlignment="1">
      <alignment horizontal="center"/>
    </xf>
    <xf numFmtId="0" fontId="4" fillId="0" borderId="177" xfId="0" applyFont="1" applyBorder="1" applyAlignment="1" applyProtection="1">
      <alignment horizontal="center"/>
      <protection/>
    </xf>
    <xf numFmtId="0" fontId="4" fillId="0" borderId="80" xfId="0" applyFont="1" applyBorder="1" applyAlignment="1" applyProtection="1">
      <alignment horizontal="left"/>
      <protection/>
    </xf>
    <xf numFmtId="0" fontId="1" fillId="0" borderId="138" xfId="0" applyFont="1" applyBorder="1" applyAlignment="1" applyProtection="1">
      <alignment horizontal="center"/>
      <protection/>
    </xf>
    <xf numFmtId="0" fontId="35" fillId="0" borderId="177" xfId="0" applyFont="1" applyBorder="1" applyAlignment="1" applyProtection="1">
      <alignment horizontal="center"/>
      <protection/>
    </xf>
    <xf numFmtId="0" fontId="35" fillId="0" borderId="224" xfId="0" applyFont="1" applyBorder="1" applyAlignment="1" applyProtection="1">
      <alignment horizontal="center"/>
      <protection/>
    </xf>
    <xf numFmtId="0" fontId="25" fillId="0" borderId="58" xfId="0" applyFont="1" applyBorder="1" applyAlignment="1">
      <alignment horizontal="center"/>
    </xf>
    <xf numFmtId="0" fontId="25" fillId="0" borderId="112" xfId="0" applyNumberFormat="1" applyFont="1" applyBorder="1" applyAlignment="1" applyProtection="1">
      <alignment/>
      <protection/>
    </xf>
    <xf numFmtId="0" fontId="25" fillId="0" borderId="138" xfId="0" applyFont="1" applyBorder="1" applyAlignment="1" applyProtection="1">
      <alignment/>
      <protection/>
    </xf>
    <xf numFmtId="0" fontId="1" fillId="0" borderId="109" xfId="0" applyFont="1" applyBorder="1" applyAlignment="1" applyProtection="1">
      <alignment horizontal="center"/>
      <protection/>
    </xf>
    <xf numFmtId="0" fontId="1" fillId="0" borderId="225" xfId="0" applyNumberFormat="1" applyFont="1" applyBorder="1" applyAlignment="1">
      <alignment horizontal="center"/>
    </xf>
    <xf numFmtId="0" fontId="6" fillId="0" borderId="79" xfId="0" applyFont="1" applyFill="1" applyBorder="1" applyAlignment="1" applyProtection="1">
      <alignment horizontal="center"/>
      <protection/>
    </xf>
    <xf numFmtId="0" fontId="6" fillId="0" borderId="222" xfId="0" applyFont="1" applyFill="1" applyBorder="1" applyAlignment="1" applyProtection="1">
      <alignment horizontal="center"/>
      <protection/>
    </xf>
    <xf numFmtId="0" fontId="25" fillId="0" borderId="112" xfId="0" applyFont="1" applyBorder="1" applyAlignment="1" applyProtection="1">
      <alignment/>
      <protection/>
    </xf>
    <xf numFmtId="0" fontId="25" fillId="0" borderId="34" xfId="0" applyFont="1" applyBorder="1" applyAlignment="1">
      <alignment horizontal="center"/>
    </xf>
    <xf numFmtId="0" fontId="37" fillId="0" borderId="226" xfId="0" applyNumberFormat="1" applyFont="1" applyBorder="1" applyAlignment="1" applyProtection="1">
      <alignment horizontal="left"/>
      <protection/>
    </xf>
    <xf numFmtId="0" fontId="37" fillId="0" borderId="112" xfId="0" applyNumberFormat="1" applyFont="1" applyBorder="1" applyAlignment="1" applyProtection="1">
      <alignment horizontal="left"/>
      <protection/>
    </xf>
    <xf numFmtId="0" fontId="25" fillId="0" borderId="192" xfId="0" applyNumberFormat="1" applyFont="1" applyBorder="1" applyAlignment="1" applyProtection="1">
      <alignment horizontal="left"/>
      <protection/>
    </xf>
    <xf numFmtId="180" fontId="1" fillId="3" borderId="177" xfId="0" applyNumberFormat="1" applyFont="1" applyFill="1" applyBorder="1" applyAlignment="1" applyProtection="1">
      <alignment horizontal="center" vertical="center"/>
      <protection locked="0"/>
    </xf>
    <xf numFmtId="180" fontId="1" fillId="3" borderId="179" xfId="0" applyNumberFormat="1" applyFont="1" applyFill="1" applyBorder="1" applyAlignment="1" applyProtection="1">
      <alignment horizontal="center" vertical="center"/>
      <protection locked="0"/>
    </xf>
    <xf numFmtId="180" fontId="1" fillId="3" borderId="176" xfId="0" applyNumberFormat="1" applyFont="1" applyFill="1" applyBorder="1" applyAlignment="1" applyProtection="1">
      <alignment horizontal="center" vertical="center"/>
      <protection locked="0"/>
    </xf>
    <xf numFmtId="0" fontId="1" fillId="0" borderId="227" xfId="0" applyNumberFormat="1" applyFont="1" applyBorder="1" applyAlignment="1">
      <alignment horizontal="center"/>
    </xf>
    <xf numFmtId="0" fontId="6" fillId="0" borderId="80" xfId="0" applyFont="1" applyBorder="1" applyAlignment="1" applyProtection="1">
      <alignment/>
      <protection/>
    </xf>
    <xf numFmtId="0" fontId="0" fillId="0" borderId="112" xfId="0" applyBorder="1" applyAlignment="1">
      <alignment/>
    </xf>
    <xf numFmtId="0" fontId="3" fillId="0" borderId="228" xfId="0" applyFont="1" applyFill="1" applyBorder="1" applyAlignment="1" applyProtection="1">
      <alignment horizontal="center"/>
      <protection/>
    </xf>
    <xf numFmtId="0" fontId="3" fillId="0" borderId="229" xfId="0" applyFont="1" applyFill="1" applyBorder="1" applyAlignment="1" applyProtection="1">
      <alignment horizontal="center"/>
      <protection/>
    </xf>
    <xf numFmtId="0" fontId="3" fillId="9" borderId="230" xfId="0" applyFont="1" applyFill="1" applyBorder="1" applyAlignment="1" applyProtection="1">
      <alignment horizontal="center"/>
      <protection/>
    </xf>
    <xf numFmtId="0" fontId="3" fillId="9" borderId="231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9" borderId="42" xfId="0" applyFont="1" applyFill="1" applyBorder="1" applyAlignment="1" applyProtection="1">
      <alignment horizontal="left" vertical="center" indent="2"/>
      <protection/>
    </xf>
    <xf numFmtId="0" fontId="0" fillId="0" borderId="42" xfId="0" applyFont="1" applyBorder="1" applyAlignment="1">
      <alignment horizontal="left" vertical="center" indent="2"/>
    </xf>
    <xf numFmtId="0" fontId="0" fillId="0" borderId="135" xfId="0" applyFont="1" applyBorder="1" applyAlignment="1">
      <alignment horizontal="left" vertical="center" indent="2"/>
    </xf>
    <xf numFmtId="0" fontId="0" fillId="0" borderId="20" xfId="0" applyFill="1" applyBorder="1" applyAlignment="1" applyProtection="1">
      <alignment/>
      <protection locked="0"/>
    </xf>
    <xf numFmtId="0" fontId="36" fillId="0" borderId="126" xfId="0" applyFont="1" applyFill="1" applyBorder="1" applyAlignment="1" applyProtection="1">
      <alignment horizontal="left" vertical="center" indent="2"/>
      <protection locked="0"/>
    </xf>
    <xf numFmtId="0" fontId="32" fillId="0" borderId="0" xfId="0" applyFont="1" applyBorder="1" applyAlignment="1" quotePrefix="1">
      <alignment horizontal="left"/>
    </xf>
    <xf numFmtId="0" fontId="4" fillId="0" borderId="226" xfId="0" applyNumberFormat="1" applyFont="1" applyBorder="1" applyAlignment="1" applyProtection="1">
      <alignment horizontal="left"/>
      <protection/>
    </xf>
    <xf numFmtId="0" fontId="4" fillId="0" borderId="112" xfId="0" applyNumberFormat="1" applyFont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 indent="1"/>
      <protection locked="0"/>
    </xf>
  </cellXfs>
  <cellStyles count="10">
    <cellStyle name="Normal" xfId="0"/>
    <cellStyle name="Followed Hyperlink" xfId="15"/>
    <cellStyle name="Comma" xfId="16"/>
    <cellStyle name="Hyperlink" xfId="17"/>
    <cellStyle name="Määrittämätön" xfId="18"/>
    <cellStyle name="Normaali_LohkoKaavio_4-5_makrot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I50"/>
  <sheetViews>
    <sheetView workbookViewId="0" topLeftCell="A16">
      <selection activeCell="A1" sqref="A1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2.3359375" style="0" customWidth="1"/>
    <col min="4" max="4" width="9.6640625" style="0" customWidth="1"/>
    <col min="5" max="5" width="12.996093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1:8" ht="15">
      <c r="A1" s="32"/>
      <c r="B1" s="14"/>
      <c r="C1" s="14"/>
      <c r="D1" s="68"/>
      <c r="E1" s="70" t="s">
        <v>0</v>
      </c>
      <c r="F1" s="71" t="s">
        <v>20</v>
      </c>
      <c r="G1" s="29"/>
      <c r="H1" s="30"/>
    </row>
    <row r="2" spans="1:8" ht="15">
      <c r="A2" s="33"/>
      <c r="B2" s="13"/>
      <c r="C2" s="13"/>
      <c r="D2" s="1"/>
      <c r="E2" s="72" t="s">
        <v>1</v>
      </c>
      <c r="F2" s="26" t="s">
        <v>4</v>
      </c>
      <c r="G2" s="2"/>
      <c r="H2" s="73"/>
    </row>
    <row r="3" spans="1:8" ht="15">
      <c r="A3" s="33"/>
      <c r="B3" s="13"/>
      <c r="C3" s="13"/>
      <c r="D3" s="1"/>
      <c r="E3" s="72" t="s">
        <v>2</v>
      </c>
      <c r="F3" s="27" t="s">
        <v>21</v>
      </c>
      <c r="G3" s="2"/>
      <c r="H3" s="30"/>
    </row>
    <row r="4" spans="1:8" ht="15.75">
      <c r="A4" s="31"/>
      <c r="B4" s="28"/>
      <c r="C4" s="28"/>
      <c r="D4" s="69"/>
      <c r="E4" s="74" t="s">
        <v>5</v>
      </c>
      <c r="F4" s="75" t="s">
        <v>22</v>
      </c>
      <c r="G4" s="76" t="s">
        <v>3</v>
      </c>
      <c r="H4" s="77" t="s">
        <v>45</v>
      </c>
    </row>
    <row r="5" spans="5:8" ht="21.75" customHeight="1" thickBot="1">
      <c r="E5" s="86" t="s">
        <v>47</v>
      </c>
      <c r="F5" s="87"/>
      <c r="G5" s="87"/>
      <c r="H5" s="87"/>
    </row>
    <row r="6" spans="1:8" ht="17.25" customHeight="1">
      <c r="A6" s="4">
        <v>1</v>
      </c>
      <c r="B6" s="5"/>
      <c r="C6" s="15" t="s">
        <v>24</v>
      </c>
      <c r="D6" s="16" t="s">
        <v>26</v>
      </c>
      <c r="E6" s="88"/>
      <c r="F6" s="88"/>
      <c r="G6" s="88"/>
      <c r="H6" s="88"/>
    </row>
    <row r="7" spans="1:8" ht="17.25" customHeight="1">
      <c r="A7" s="6">
        <v>2</v>
      </c>
      <c r="B7" s="7"/>
      <c r="C7" s="17" t="s">
        <v>28</v>
      </c>
      <c r="D7" s="18"/>
      <c r="E7" s="89"/>
      <c r="F7" s="90" t="s">
        <v>68</v>
      </c>
      <c r="G7" s="88"/>
      <c r="H7" s="88"/>
    </row>
    <row r="8" spans="1:8" ht="17.25" customHeight="1">
      <c r="A8" s="8">
        <v>3</v>
      </c>
      <c r="B8" s="9"/>
      <c r="C8" s="19" t="s">
        <v>40</v>
      </c>
      <c r="D8" s="20" t="s">
        <v>41</v>
      </c>
      <c r="E8" s="91" t="s">
        <v>35</v>
      </c>
      <c r="F8" s="115" t="s">
        <v>62</v>
      </c>
      <c r="G8" s="88"/>
      <c r="H8" s="88"/>
    </row>
    <row r="9" spans="1:8" ht="17.25" customHeight="1" thickBot="1">
      <c r="A9" s="10">
        <v>4</v>
      </c>
      <c r="B9" s="11"/>
      <c r="C9" s="21" t="s">
        <v>35</v>
      </c>
      <c r="D9" s="22" t="s">
        <v>26</v>
      </c>
      <c r="E9" s="108" t="s">
        <v>58</v>
      </c>
      <c r="F9" s="92"/>
      <c r="G9" s="93" t="s">
        <v>24</v>
      </c>
      <c r="H9" s="88"/>
    </row>
    <row r="10" spans="1:8" ht="11.25" customHeight="1" thickBot="1">
      <c r="A10" s="3"/>
      <c r="B10" s="3"/>
      <c r="C10" s="23"/>
      <c r="D10" s="12"/>
      <c r="E10" s="88"/>
      <c r="F10" s="94"/>
      <c r="G10" s="119" t="s">
        <v>62</v>
      </c>
      <c r="H10" s="88"/>
    </row>
    <row r="11" spans="1:8" ht="17.25" customHeight="1">
      <c r="A11" s="4" t="s">
        <v>8</v>
      </c>
      <c r="B11" s="5"/>
      <c r="C11" s="15" t="s">
        <v>32</v>
      </c>
      <c r="D11" s="16" t="s">
        <v>33</v>
      </c>
      <c r="E11" s="88" t="s">
        <v>32</v>
      </c>
      <c r="F11" s="94"/>
      <c r="G11" s="95"/>
      <c r="H11" s="88"/>
    </row>
    <row r="12" spans="1:8" ht="17.25" customHeight="1">
      <c r="A12" s="6" t="s">
        <v>9</v>
      </c>
      <c r="B12" s="7"/>
      <c r="C12" s="24" t="s">
        <v>38</v>
      </c>
      <c r="D12" s="18" t="s">
        <v>34</v>
      </c>
      <c r="E12" s="109" t="s">
        <v>59</v>
      </c>
      <c r="F12" s="90" t="s">
        <v>30</v>
      </c>
      <c r="G12" s="95"/>
      <c r="H12" s="88"/>
    </row>
    <row r="13" spans="1:8" ht="17.25" customHeight="1">
      <c r="A13" s="8" t="s">
        <v>10</v>
      </c>
      <c r="B13" s="9"/>
      <c r="C13" s="25" t="s">
        <v>28</v>
      </c>
      <c r="D13" s="20"/>
      <c r="E13" s="91"/>
      <c r="F13" s="114" t="s">
        <v>67</v>
      </c>
      <c r="G13" s="92"/>
      <c r="H13" s="88"/>
    </row>
    <row r="14" spans="1:8" ht="17.25" customHeight="1" thickBot="1">
      <c r="A14" s="10" t="s">
        <v>11</v>
      </c>
      <c r="B14" s="11"/>
      <c r="C14" s="21" t="s">
        <v>30</v>
      </c>
      <c r="D14" s="22" t="s">
        <v>31</v>
      </c>
      <c r="E14" s="88"/>
      <c r="F14" s="94"/>
      <c r="G14" s="92"/>
      <c r="H14" s="90" t="s">
        <v>69</v>
      </c>
    </row>
    <row r="15" spans="1:9" ht="11.25" customHeight="1" thickBot="1">
      <c r="A15" s="3"/>
      <c r="B15" s="3"/>
      <c r="C15" s="23"/>
      <c r="D15" s="12"/>
      <c r="E15" s="88"/>
      <c r="F15" s="88"/>
      <c r="G15" s="92"/>
      <c r="H15" s="114" t="s">
        <v>58</v>
      </c>
      <c r="I15" s="13"/>
    </row>
    <row r="16" spans="1:9" ht="17.25" customHeight="1">
      <c r="A16" s="4" t="s">
        <v>12</v>
      </c>
      <c r="B16" s="5"/>
      <c r="C16" s="15" t="s">
        <v>4</v>
      </c>
      <c r="D16" s="16" t="s">
        <v>29</v>
      </c>
      <c r="E16" s="88"/>
      <c r="F16" s="88"/>
      <c r="G16" s="92"/>
      <c r="H16" s="94"/>
      <c r="I16" s="13"/>
    </row>
    <row r="17" spans="1:9" ht="17.25" customHeight="1">
      <c r="A17" s="6" t="s">
        <v>13</v>
      </c>
      <c r="B17" s="7"/>
      <c r="C17" s="17" t="s">
        <v>28</v>
      </c>
      <c r="D17" s="18"/>
      <c r="E17" s="89"/>
      <c r="F17" s="90" t="s">
        <v>4</v>
      </c>
      <c r="G17" s="92"/>
      <c r="H17" s="94"/>
      <c r="I17" s="13"/>
    </row>
    <row r="18" spans="1:9" ht="17.25" customHeight="1">
      <c r="A18" s="8" t="s">
        <v>14</v>
      </c>
      <c r="B18" s="9"/>
      <c r="C18" s="19" t="s">
        <v>39</v>
      </c>
      <c r="D18" s="20" t="s">
        <v>34</v>
      </c>
      <c r="E18" s="91" t="s">
        <v>36</v>
      </c>
      <c r="F18" s="115" t="s">
        <v>58</v>
      </c>
      <c r="G18" s="92"/>
      <c r="H18" s="94"/>
      <c r="I18" s="13"/>
    </row>
    <row r="19" spans="1:9" ht="17.25" customHeight="1" thickBot="1">
      <c r="A19" s="10" t="s">
        <v>15</v>
      </c>
      <c r="B19" s="11"/>
      <c r="C19" s="21" t="s">
        <v>36</v>
      </c>
      <c r="D19" s="22" t="s">
        <v>26</v>
      </c>
      <c r="E19" s="108" t="s">
        <v>62</v>
      </c>
      <c r="F19" s="92"/>
      <c r="G19" s="95" t="s">
        <v>48</v>
      </c>
      <c r="H19" s="94"/>
      <c r="I19" s="13"/>
    </row>
    <row r="20" spans="1:9" ht="11.25" customHeight="1" thickBot="1">
      <c r="A20" s="3"/>
      <c r="B20" s="3"/>
      <c r="C20" s="23"/>
      <c r="D20" s="12"/>
      <c r="E20" s="88"/>
      <c r="F20" s="94"/>
      <c r="G20" s="96"/>
      <c r="H20" s="94"/>
      <c r="I20" s="13"/>
    </row>
    <row r="21" spans="1:9" ht="17.25" customHeight="1">
      <c r="A21" s="4" t="s">
        <v>16</v>
      </c>
      <c r="B21" s="5"/>
      <c r="C21" s="15" t="s">
        <v>7</v>
      </c>
      <c r="D21" s="16" t="s">
        <v>34</v>
      </c>
      <c r="E21" s="88" t="s">
        <v>7</v>
      </c>
      <c r="F21" s="94"/>
      <c r="G21" s="93"/>
      <c r="H21" s="94"/>
      <c r="I21" s="13"/>
    </row>
    <row r="22" spans="1:9" ht="17.25" customHeight="1">
      <c r="A22" s="6" t="s">
        <v>17</v>
      </c>
      <c r="B22" s="7"/>
      <c r="C22" s="24" t="s">
        <v>23</v>
      </c>
      <c r="D22" s="18" t="s">
        <v>37</v>
      </c>
      <c r="E22" s="89" t="s">
        <v>60</v>
      </c>
      <c r="F22" s="90" t="s">
        <v>25</v>
      </c>
      <c r="G22" s="93"/>
      <c r="H22" s="94"/>
      <c r="I22" s="13"/>
    </row>
    <row r="23" spans="1:9" ht="17.25" customHeight="1">
      <c r="A23" s="8" t="s">
        <v>18</v>
      </c>
      <c r="B23" s="9"/>
      <c r="C23" s="25" t="s">
        <v>28</v>
      </c>
      <c r="D23" s="20"/>
      <c r="E23" s="91"/>
      <c r="F23" s="114" t="s">
        <v>61</v>
      </c>
      <c r="G23" s="94"/>
      <c r="H23" s="94"/>
      <c r="I23" s="13"/>
    </row>
    <row r="24" spans="1:9" ht="17.25" customHeight="1" thickBot="1">
      <c r="A24" s="10" t="s">
        <v>19</v>
      </c>
      <c r="B24" s="11"/>
      <c r="C24" s="21" t="s">
        <v>25</v>
      </c>
      <c r="D24" s="22" t="s">
        <v>27</v>
      </c>
      <c r="E24" s="88"/>
      <c r="F24" s="97"/>
      <c r="G24" s="97"/>
      <c r="H24" s="97"/>
      <c r="I24" s="13"/>
    </row>
    <row r="26" spans="1:8" ht="17.25" customHeight="1">
      <c r="A26" s="14"/>
      <c r="B26" s="14"/>
      <c r="C26" s="14"/>
      <c r="D26" s="14"/>
      <c r="E26" s="14"/>
      <c r="F26" s="14"/>
      <c r="G26" s="14"/>
      <c r="H26" s="14"/>
    </row>
    <row r="27" spans="1:8" ht="15">
      <c r="A27" s="32"/>
      <c r="B27" s="14"/>
      <c r="C27" s="14"/>
      <c r="D27" s="68"/>
      <c r="E27" s="70" t="s">
        <v>0</v>
      </c>
      <c r="F27" s="71" t="s">
        <v>20</v>
      </c>
      <c r="G27" s="29"/>
      <c r="H27" s="30"/>
    </row>
    <row r="28" spans="1:8" ht="15">
      <c r="A28" s="33"/>
      <c r="B28" s="13"/>
      <c r="C28" s="13"/>
      <c r="D28" s="1"/>
      <c r="E28" s="72" t="s">
        <v>1</v>
      </c>
      <c r="F28" s="26" t="s">
        <v>4</v>
      </c>
      <c r="G28" s="2"/>
      <c r="H28" s="73"/>
    </row>
    <row r="29" spans="1:8" ht="15">
      <c r="A29" s="33"/>
      <c r="B29" s="13"/>
      <c r="C29" s="13"/>
      <c r="D29" s="1"/>
      <c r="E29" s="72" t="s">
        <v>2</v>
      </c>
      <c r="F29" s="27" t="s">
        <v>42</v>
      </c>
      <c r="G29" s="2"/>
      <c r="H29" s="30"/>
    </row>
    <row r="30" spans="1:8" ht="15.75">
      <c r="A30" s="31"/>
      <c r="B30" s="28"/>
      <c r="C30" s="28"/>
      <c r="D30" s="69"/>
      <c r="E30" s="74" t="s">
        <v>5</v>
      </c>
      <c r="F30" s="75" t="s">
        <v>22</v>
      </c>
      <c r="G30" s="76" t="s">
        <v>3</v>
      </c>
      <c r="H30" s="77" t="s">
        <v>49</v>
      </c>
    </row>
    <row r="31" ht="10.5" customHeight="1" thickBot="1"/>
    <row r="32" spans="1:8" ht="15">
      <c r="A32" s="34">
        <v>1</v>
      </c>
      <c r="B32" s="35"/>
      <c r="C32" s="36" t="s">
        <v>24</v>
      </c>
      <c r="D32" s="37" t="s">
        <v>26</v>
      </c>
      <c r="E32" s="78"/>
      <c r="F32" s="78"/>
      <c r="G32" s="78"/>
      <c r="H32" s="78"/>
    </row>
    <row r="33" spans="1:8" ht="15">
      <c r="A33" s="38">
        <v>2</v>
      </c>
      <c r="B33" s="39"/>
      <c r="C33" s="40" t="s">
        <v>28</v>
      </c>
      <c r="D33" s="41"/>
      <c r="E33" s="79"/>
      <c r="F33" s="80" t="s">
        <v>24</v>
      </c>
      <c r="G33" s="78"/>
      <c r="H33" s="78"/>
    </row>
    <row r="34" spans="1:8" ht="15">
      <c r="A34" s="42">
        <v>3</v>
      </c>
      <c r="B34" s="43"/>
      <c r="C34" s="44" t="s">
        <v>28</v>
      </c>
      <c r="D34" s="45"/>
      <c r="E34" s="81"/>
      <c r="F34" s="125" t="s">
        <v>62</v>
      </c>
      <c r="G34" s="78"/>
      <c r="H34" s="78"/>
    </row>
    <row r="35" spans="1:8" ht="15.75" thickBot="1">
      <c r="A35" s="46">
        <v>4</v>
      </c>
      <c r="B35" s="47"/>
      <c r="C35" s="48" t="s">
        <v>43</v>
      </c>
      <c r="D35" s="49" t="s">
        <v>34</v>
      </c>
      <c r="E35" s="78"/>
      <c r="F35" s="82"/>
      <c r="G35" s="83" t="s">
        <v>24</v>
      </c>
      <c r="H35" s="78"/>
    </row>
    <row r="36" spans="1:8" ht="15.75" customHeight="1" thickBot="1">
      <c r="A36" s="3"/>
      <c r="B36" s="3"/>
      <c r="C36" s="23"/>
      <c r="D36" s="12"/>
      <c r="E36" s="78"/>
      <c r="F36" s="84"/>
      <c r="G36" s="127" t="s">
        <v>62</v>
      </c>
      <c r="H36" s="78"/>
    </row>
    <row r="37" spans="1:8" ht="15">
      <c r="A37" s="34" t="s">
        <v>8</v>
      </c>
      <c r="B37" s="35"/>
      <c r="C37" s="36" t="s">
        <v>32</v>
      </c>
      <c r="D37" s="37" t="s">
        <v>33</v>
      </c>
      <c r="E37" s="78" t="s">
        <v>36</v>
      </c>
      <c r="F37" s="84"/>
      <c r="G37" s="85"/>
      <c r="H37" s="78"/>
    </row>
    <row r="38" spans="1:8" ht="15">
      <c r="A38" s="38" t="s">
        <v>9</v>
      </c>
      <c r="B38" s="39"/>
      <c r="C38" s="50" t="s">
        <v>36</v>
      </c>
      <c r="D38" s="41" t="s">
        <v>26</v>
      </c>
      <c r="E38" s="120" t="s">
        <v>67</v>
      </c>
      <c r="F38" s="80" t="s">
        <v>35</v>
      </c>
      <c r="G38" s="85"/>
      <c r="H38" s="78"/>
    </row>
    <row r="39" spans="1:8" ht="15">
      <c r="A39" s="42" t="s">
        <v>10</v>
      </c>
      <c r="B39" s="43"/>
      <c r="C39" s="44" t="s">
        <v>28</v>
      </c>
      <c r="D39" s="45"/>
      <c r="E39" s="81"/>
      <c r="F39" s="126" t="s">
        <v>61</v>
      </c>
      <c r="G39" s="82"/>
      <c r="H39" s="78"/>
    </row>
    <row r="40" spans="1:8" ht="15.75" thickBot="1">
      <c r="A40" s="46" t="s">
        <v>11</v>
      </c>
      <c r="B40" s="47"/>
      <c r="C40" s="48" t="s">
        <v>35</v>
      </c>
      <c r="D40" s="49" t="s">
        <v>26</v>
      </c>
      <c r="E40" s="78"/>
      <c r="F40" s="84"/>
      <c r="G40" s="82"/>
      <c r="H40" s="80" t="s">
        <v>69</v>
      </c>
    </row>
    <row r="41" spans="1:8" ht="16.5" customHeight="1" thickBot="1">
      <c r="A41" s="3"/>
      <c r="B41" s="3"/>
      <c r="C41" s="23"/>
      <c r="D41" s="12"/>
      <c r="E41" s="78"/>
      <c r="F41" s="78"/>
      <c r="G41" s="82"/>
      <c r="H41" s="126" t="s">
        <v>61</v>
      </c>
    </row>
    <row r="42" spans="1:8" ht="15">
      <c r="A42" s="64" t="s">
        <v>12</v>
      </c>
      <c r="B42" s="65"/>
      <c r="C42" s="66" t="s">
        <v>30</v>
      </c>
      <c r="D42" s="67" t="s">
        <v>31</v>
      </c>
      <c r="E42" s="78"/>
      <c r="F42" s="78"/>
      <c r="G42" s="82"/>
      <c r="H42" s="84"/>
    </row>
    <row r="43" spans="1:8" ht="15">
      <c r="A43" s="60" t="s">
        <v>13</v>
      </c>
      <c r="B43" s="61"/>
      <c r="C43" s="62" t="s">
        <v>28</v>
      </c>
      <c r="D43" s="63"/>
      <c r="E43" s="79"/>
      <c r="F43" s="80" t="s">
        <v>30</v>
      </c>
      <c r="G43" s="82"/>
      <c r="H43" s="84"/>
    </row>
    <row r="44" spans="1:8" ht="15">
      <c r="A44" s="55" t="s">
        <v>14</v>
      </c>
      <c r="B44" s="56"/>
      <c r="C44" s="57" t="s">
        <v>7</v>
      </c>
      <c r="D44" s="58" t="s">
        <v>34</v>
      </c>
      <c r="E44" s="81" t="s">
        <v>4</v>
      </c>
      <c r="F44" s="125" t="s">
        <v>59</v>
      </c>
      <c r="G44" s="82"/>
      <c r="H44" s="84"/>
    </row>
    <row r="45" spans="1:8" ht="15.75" thickBot="1">
      <c r="A45" s="51" t="s">
        <v>15</v>
      </c>
      <c r="B45" s="52"/>
      <c r="C45" s="53" t="s">
        <v>4</v>
      </c>
      <c r="D45" s="54" t="s">
        <v>29</v>
      </c>
      <c r="E45" s="121" t="s">
        <v>59</v>
      </c>
      <c r="F45" s="82"/>
      <c r="G45" s="85" t="s">
        <v>25</v>
      </c>
      <c r="H45" s="84"/>
    </row>
    <row r="46" spans="1:8" ht="13.5" customHeight="1" thickBot="1">
      <c r="A46" s="3"/>
      <c r="B46" s="3"/>
      <c r="C46" s="23"/>
      <c r="D46" s="12"/>
      <c r="E46" s="78"/>
      <c r="F46" s="84"/>
      <c r="G46" s="128" t="s">
        <v>67</v>
      </c>
      <c r="H46" s="84"/>
    </row>
    <row r="47" spans="1:8" ht="15">
      <c r="A47" s="64" t="s">
        <v>16</v>
      </c>
      <c r="B47" s="65"/>
      <c r="C47" s="66" t="s">
        <v>44</v>
      </c>
      <c r="D47" s="67" t="s">
        <v>26</v>
      </c>
      <c r="E47" s="78"/>
      <c r="F47" s="84"/>
      <c r="G47" s="83"/>
      <c r="H47" s="84"/>
    </row>
    <row r="48" spans="1:8" ht="15">
      <c r="A48" s="60" t="s">
        <v>17</v>
      </c>
      <c r="B48" s="61"/>
      <c r="C48" s="62" t="s">
        <v>28</v>
      </c>
      <c r="D48" s="63"/>
      <c r="E48" s="79"/>
      <c r="F48" s="80" t="s">
        <v>25</v>
      </c>
      <c r="G48" s="83"/>
      <c r="H48" s="84"/>
    </row>
    <row r="49" spans="1:8" ht="15">
      <c r="A49" s="55" t="s">
        <v>18</v>
      </c>
      <c r="B49" s="56"/>
      <c r="C49" s="59" t="s">
        <v>28</v>
      </c>
      <c r="D49" s="58"/>
      <c r="E49" s="81"/>
      <c r="F49" s="126" t="s">
        <v>62</v>
      </c>
      <c r="G49" s="84"/>
      <c r="H49" s="84"/>
    </row>
    <row r="50" spans="1:8" ht="15.75" thickBot="1">
      <c r="A50" s="51" t="s">
        <v>19</v>
      </c>
      <c r="B50" s="52"/>
      <c r="C50" s="53" t="s">
        <v>25</v>
      </c>
      <c r="D50" s="54" t="s">
        <v>27</v>
      </c>
      <c r="E50" s="78"/>
      <c r="F50" s="84"/>
      <c r="G50" s="84"/>
      <c r="H50" s="84"/>
    </row>
    <row r="51" ht="8.25" customHeight="1"/>
  </sheetData>
  <printOptions/>
  <pageMargins left="0.75" right="0.38" top="0.32" bottom="0.29" header="0.31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workbookViewId="0" topLeftCell="A1">
      <selection activeCell="A1" sqref="A1"/>
    </sheetView>
  </sheetViews>
  <sheetFormatPr defaultColWidth="8.88671875" defaultRowHeight="15"/>
  <cols>
    <col min="1" max="1" width="4.5546875" style="0" customWidth="1"/>
    <col min="2" max="2" width="21.4453125" style="0" customWidth="1"/>
    <col min="3" max="3" width="11.4453125" style="0" customWidth="1"/>
    <col min="4" max="14" width="2.99609375" style="0" customWidth="1"/>
    <col min="15" max="15" width="3.10546875" style="0" customWidth="1"/>
    <col min="16" max="16" width="2.99609375" style="0" customWidth="1"/>
    <col min="17" max="17" width="2.88671875" style="0" customWidth="1"/>
    <col min="18" max="19" width="2.6640625" style="0" customWidth="1"/>
    <col min="20" max="20" width="3.88671875" style="0" customWidth="1"/>
    <col min="21" max="24" width="3.10546875" style="0" customWidth="1"/>
    <col min="25" max="33" width="2.6640625" style="0" customWidth="1"/>
    <col min="34" max="35" width="3.3359375" style="0" customWidth="1"/>
    <col min="36" max="36" width="2.6640625" style="0" customWidth="1"/>
    <col min="37" max="37" width="4.3359375" style="0" customWidth="1"/>
    <col min="38" max="43" width="2.6640625" style="0" customWidth="1"/>
    <col min="44" max="44" width="4.99609375" style="0" customWidth="1"/>
    <col min="45" max="45" width="6.99609375" style="0" customWidth="1"/>
    <col min="46" max="16384" width="8.6640625" style="0" customWidth="1"/>
  </cols>
  <sheetData>
    <row r="1" spans="38:45" ht="15.75" thickBot="1">
      <c r="AL1" s="129"/>
      <c r="AM1" s="129"/>
      <c r="AN1" s="129"/>
      <c r="AO1" s="129"/>
      <c r="AP1" s="129"/>
      <c r="AQ1" s="129"/>
      <c r="AR1" s="129"/>
      <c r="AS1" s="129"/>
    </row>
    <row r="2" spans="1:19" ht="16.5" thickTop="1">
      <c r="A2" s="130"/>
      <c r="B2" s="131" t="s">
        <v>20</v>
      </c>
      <c r="C2" s="132"/>
      <c r="D2" s="132"/>
      <c r="E2" s="132"/>
      <c r="F2" s="133"/>
      <c r="G2" s="132"/>
      <c r="H2" s="134" t="s">
        <v>76</v>
      </c>
      <c r="I2" s="135"/>
      <c r="J2" s="333" t="s">
        <v>77</v>
      </c>
      <c r="K2" s="334"/>
      <c r="L2" s="334"/>
      <c r="M2" s="335"/>
      <c r="N2" s="321" t="s">
        <v>78</v>
      </c>
      <c r="O2" s="322"/>
      <c r="P2" s="322"/>
      <c r="Q2" s="323" t="s">
        <v>79</v>
      </c>
      <c r="R2" s="324"/>
      <c r="S2" s="325"/>
    </row>
    <row r="3" spans="1:19" ht="16.5" thickBot="1">
      <c r="A3" s="136"/>
      <c r="B3" s="137" t="s">
        <v>4</v>
      </c>
      <c r="C3" s="138" t="s">
        <v>80</v>
      </c>
      <c r="D3" s="305">
        <v>1</v>
      </c>
      <c r="E3" s="306"/>
      <c r="F3" s="307"/>
      <c r="G3" s="308" t="s">
        <v>81</v>
      </c>
      <c r="H3" s="309"/>
      <c r="I3" s="309"/>
      <c r="J3" s="310">
        <v>40251</v>
      </c>
      <c r="K3" s="310"/>
      <c r="L3" s="310"/>
      <c r="M3" s="311"/>
      <c r="N3" s="139" t="s">
        <v>82</v>
      </c>
      <c r="O3" s="140"/>
      <c r="P3" s="140"/>
      <c r="Q3" s="312" t="s">
        <v>83</v>
      </c>
      <c r="R3" s="312"/>
      <c r="S3" s="313"/>
    </row>
    <row r="4" spans="1:23" ht="15.75" thickTop="1">
      <c r="A4" s="141"/>
      <c r="B4" s="142" t="s">
        <v>84</v>
      </c>
      <c r="C4" s="143" t="s">
        <v>85</v>
      </c>
      <c r="D4" s="299" t="s">
        <v>74</v>
      </c>
      <c r="E4" s="300"/>
      <c r="F4" s="299" t="s">
        <v>73</v>
      </c>
      <c r="G4" s="300"/>
      <c r="H4" s="299" t="s">
        <v>72</v>
      </c>
      <c r="I4" s="300"/>
      <c r="J4" s="299" t="s">
        <v>86</v>
      </c>
      <c r="K4" s="300"/>
      <c r="L4" s="299"/>
      <c r="M4" s="300"/>
      <c r="N4" s="144" t="s">
        <v>87</v>
      </c>
      <c r="O4" s="145" t="s">
        <v>88</v>
      </c>
      <c r="P4" s="146" t="s">
        <v>89</v>
      </c>
      <c r="Q4" s="147"/>
      <c r="R4" s="301" t="s">
        <v>90</v>
      </c>
      <c r="S4" s="302"/>
      <c r="U4" s="148" t="s">
        <v>91</v>
      </c>
      <c r="V4" s="149"/>
      <c r="W4" s="150" t="s">
        <v>92</v>
      </c>
    </row>
    <row r="5" spans="1:23" ht="15">
      <c r="A5" s="151" t="s">
        <v>74</v>
      </c>
      <c r="B5" s="152" t="s">
        <v>93</v>
      </c>
      <c r="C5" s="153" t="s">
        <v>6</v>
      </c>
      <c r="D5" s="154"/>
      <c r="E5" s="155"/>
      <c r="F5" s="156">
        <f>+P15</f>
        <v>3</v>
      </c>
      <c r="G5" s="157">
        <f>+Q15</f>
        <v>2</v>
      </c>
      <c r="H5" s="156">
        <f>P11</f>
        <v>3</v>
      </c>
      <c r="I5" s="157">
        <f>Q11</f>
        <v>0</v>
      </c>
      <c r="J5" s="156">
        <f>P13</f>
      </c>
      <c r="K5" s="157">
        <f>Q13</f>
      </c>
      <c r="L5" s="156"/>
      <c r="M5" s="157"/>
      <c r="N5" s="158">
        <f>IF(SUM(D5:M5)=0,"",COUNTIF(E5:E8,"3"))</f>
        <v>2</v>
      </c>
      <c r="O5" s="159">
        <f>IF(SUM(E5:N5)=0,"",COUNTIF(D5:D8,"3"))</f>
        <v>0</v>
      </c>
      <c r="P5" s="160">
        <f>IF(SUM(D5:M5)=0,"",SUM(E5:E8))</f>
        <v>6</v>
      </c>
      <c r="Q5" s="161">
        <f>IF(SUM(D5:M5)=0,"",SUM(D5:D8))</f>
        <v>2</v>
      </c>
      <c r="R5" s="303">
        <v>1</v>
      </c>
      <c r="S5" s="304"/>
      <c r="U5" s="162">
        <f>+U11+U13+U15</f>
        <v>79</v>
      </c>
      <c r="V5" s="163">
        <f>+V11+V13+V15</f>
        <v>43</v>
      </c>
      <c r="W5" s="164">
        <f>+U5-V5</f>
        <v>36</v>
      </c>
    </row>
    <row r="6" spans="1:23" ht="15">
      <c r="A6" s="165" t="s">
        <v>73</v>
      </c>
      <c r="B6" s="152" t="s">
        <v>94</v>
      </c>
      <c r="C6" s="166" t="s">
        <v>69</v>
      </c>
      <c r="D6" s="167">
        <f>+Q15</f>
        <v>2</v>
      </c>
      <c r="E6" s="168">
        <f>+P15</f>
        <v>3</v>
      </c>
      <c r="F6" s="169"/>
      <c r="G6" s="170"/>
      <c r="H6" s="167">
        <f>P14</f>
        <v>3</v>
      </c>
      <c r="I6" s="168">
        <f>Q14</f>
        <v>0</v>
      </c>
      <c r="J6" s="167">
        <f>P12</f>
      </c>
      <c r="K6" s="168">
        <f>Q12</f>
      </c>
      <c r="L6" s="167"/>
      <c r="M6" s="168"/>
      <c r="N6" s="158">
        <f>IF(SUM(D6:M6)=0,"",COUNTIF(G5:G8,"3"))</f>
        <v>1</v>
      </c>
      <c r="O6" s="159">
        <f>IF(SUM(E6:N6)=0,"",COUNTIF(F5:F8,"3"))</f>
        <v>1</v>
      </c>
      <c r="P6" s="160">
        <f>IF(SUM(D6:M6)=0,"",SUM(G5:G8))</f>
        <v>5</v>
      </c>
      <c r="Q6" s="161">
        <f>IF(SUM(D6:M6)=0,"",SUM(F5:F8))</f>
        <v>3</v>
      </c>
      <c r="R6" s="303">
        <v>2</v>
      </c>
      <c r="S6" s="304"/>
      <c r="U6" s="162">
        <f>+U12+U14+V15</f>
        <v>70</v>
      </c>
      <c r="V6" s="163">
        <f>+V12+V14+U15</f>
        <v>61</v>
      </c>
      <c r="W6" s="164">
        <f>+U6-V6</f>
        <v>9</v>
      </c>
    </row>
    <row r="7" spans="1:23" ht="15">
      <c r="A7" s="165" t="s">
        <v>72</v>
      </c>
      <c r="B7" s="152" t="s">
        <v>95</v>
      </c>
      <c r="C7" s="166" t="s">
        <v>96</v>
      </c>
      <c r="D7" s="167">
        <f>+Q11</f>
        <v>0</v>
      </c>
      <c r="E7" s="168">
        <f>+P11</f>
        <v>3</v>
      </c>
      <c r="F7" s="167">
        <f>Q14</f>
        <v>0</v>
      </c>
      <c r="G7" s="168">
        <f>P14</f>
        <v>3</v>
      </c>
      <c r="H7" s="169"/>
      <c r="I7" s="170"/>
      <c r="J7" s="167">
        <f>P16</f>
      </c>
      <c r="K7" s="168">
        <f>Q16</f>
      </c>
      <c r="L7" s="167"/>
      <c r="M7" s="168"/>
      <c r="N7" s="158">
        <f>IF(SUM(D7:M7)=0,"",COUNTIF(I5:I8,"3"))</f>
        <v>0</v>
      </c>
      <c r="O7" s="159">
        <f>IF(SUM(E7:N7)=0,"",COUNTIF(H5:H8,"3"))</f>
        <v>2</v>
      </c>
      <c r="P7" s="160">
        <f>IF(SUM(D7:M7)=0,"",SUM(I5:I8))</f>
        <v>0</v>
      </c>
      <c r="Q7" s="161">
        <f>IF(SUM(D7:M7)=0,"",SUM(H5:H8))</f>
        <v>6</v>
      </c>
      <c r="R7" s="303">
        <v>3</v>
      </c>
      <c r="S7" s="304"/>
      <c r="U7" s="162">
        <f>+V11+V14+U16</f>
        <v>21</v>
      </c>
      <c r="V7" s="163">
        <f>+U11+U14+V16</f>
        <v>66</v>
      </c>
      <c r="W7" s="164">
        <f>+U7-V7</f>
        <v>-45</v>
      </c>
    </row>
    <row r="8" spans="1:23" ht="15.75" thickBot="1">
      <c r="A8" s="171" t="s">
        <v>86</v>
      </c>
      <c r="B8" s="172" t="s">
        <v>97</v>
      </c>
      <c r="C8" s="173" t="s">
        <v>6</v>
      </c>
      <c r="D8" s="174">
        <f>Q13</f>
      </c>
      <c r="E8" s="175">
        <f>P13</f>
      </c>
      <c r="F8" s="174">
        <f>Q12</f>
      </c>
      <c r="G8" s="175">
        <f>P12</f>
      </c>
      <c r="H8" s="174">
        <f>Q16</f>
      </c>
      <c r="I8" s="175">
        <f>P16</f>
      </c>
      <c r="J8" s="176"/>
      <c r="K8" s="177"/>
      <c r="L8" s="174"/>
      <c r="M8" s="175"/>
      <c r="N8" s="178">
        <f>IF(SUM(D8:M8)=0,"",COUNTIF(K5:K8,"3"))</f>
      </c>
      <c r="O8" s="179">
        <f>IF(SUM(E8:N8)=0,"",COUNTIF(J5:J8,"3"))</f>
      </c>
      <c r="P8" s="180">
        <f>IF(SUM(D8:M9)=0,"",SUM(K5:K8))</f>
      </c>
      <c r="Q8" s="181">
        <f>IF(SUM(D8:M8)=0,"",SUM(J5:J8))</f>
      </c>
      <c r="R8" s="329"/>
      <c r="S8" s="330"/>
      <c r="U8" s="162">
        <f>+V12+V13+V16</f>
        <v>0</v>
      </c>
      <c r="V8" s="163">
        <f>+U12+U13+U16</f>
        <v>0</v>
      </c>
      <c r="W8" s="164">
        <f>+U8-V8</f>
        <v>0</v>
      </c>
    </row>
    <row r="9" spans="1:24" ht="15.75" thickTop="1">
      <c r="A9" s="182"/>
      <c r="B9" s="183" t="s">
        <v>98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86"/>
      <c r="U9" s="187"/>
      <c r="V9" s="188" t="s">
        <v>99</v>
      </c>
      <c r="W9" s="189">
        <f>SUM(W5:W8)</f>
        <v>0</v>
      </c>
      <c r="X9" s="188" t="str">
        <f>IF(W9=0,"OK","Virhe")</f>
        <v>OK</v>
      </c>
    </row>
    <row r="10" spans="1:23" ht="15.75" thickBot="1">
      <c r="A10" s="190"/>
      <c r="B10" s="191" t="s">
        <v>100</v>
      </c>
      <c r="C10" s="192"/>
      <c r="D10" s="192"/>
      <c r="E10" s="193"/>
      <c r="F10" s="328" t="s">
        <v>101</v>
      </c>
      <c r="G10" s="315"/>
      <c r="H10" s="314" t="s">
        <v>102</v>
      </c>
      <c r="I10" s="315"/>
      <c r="J10" s="314" t="s">
        <v>103</v>
      </c>
      <c r="K10" s="315"/>
      <c r="L10" s="314" t="s">
        <v>104</v>
      </c>
      <c r="M10" s="315"/>
      <c r="N10" s="314" t="s">
        <v>105</v>
      </c>
      <c r="O10" s="315"/>
      <c r="P10" s="316" t="s">
        <v>106</v>
      </c>
      <c r="Q10" s="317"/>
      <c r="S10" s="194"/>
      <c r="U10" s="195" t="s">
        <v>91</v>
      </c>
      <c r="V10" s="196"/>
      <c r="W10" s="150" t="s">
        <v>92</v>
      </c>
    </row>
    <row r="11" spans="1:34" ht="15.75">
      <c r="A11" s="197" t="s">
        <v>107</v>
      </c>
      <c r="B11" s="198" t="str">
        <f>IF(B5&gt;"",B5,"")</f>
        <v>Kirichenko Anna</v>
      </c>
      <c r="C11" s="199" t="str">
        <f>IF(B7&gt;"",B7,"")</f>
        <v>Englund Carina</v>
      </c>
      <c r="D11" s="184"/>
      <c r="E11" s="200"/>
      <c r="F11" s="296">
        <v>3</v>
      </c>
      <c r="G11" s="298"/>
      <c r="H11" s="296">
        <v>0</v>
      </c>
      <c r="I11" s="297"/>
      <c r="J11" s="296">
        <v>3</v>
      </c>
      <c r="K11" s="297"/>
      <c r="L11" s="296"/>
      <c r="M11" s="297"/>
      <c r="N11" s="331"/>
      <c r="O11" s="297"/>
      <c r="P11" s="201">
        <f aca="true" t="shared" si="0" ref="P11:P16">IF(COUNT(F11:N11)=0,"",COUNTIF(F11:N11,"&gt;=0"))</f>
        <v>3</v>
      </c>
      <c r="Q11" s="202">
        <f aca="true" t="shared" si="1" ref="Q11:Q16">IF(COUNT(F11:N11)=0,"",(IF(LEFT(F11,1)="-",1,0)+IF(LEFT(H11,1)="-",1,0)+IF(LEFT(J11,1)="-",1,0)+IF(LEFT(L11,1)="-",1,0)+IF(LEFT(N11,1)="-",1,0)))</f>
        <v>0</v>
      </c>
      <c r="R11" s="203"/>
      <c r="S11" s="204"/>
      <c r="U11" s="205">
        <f aca="true" t="shared" si="2" ref="U11:V16">+Y11+AA11+AC11+AE11+AG11</f>
        <v>33</v>
      </c>
      <c r="V11" s="206">
        <f t="shared" si="2"/>
        <v>6</v>
      </c>
      <c r="W11" s="207">
        <f aca="true" t="shared" si="3" ref="W11:W16">+U11-V11</f>
        <v>27</v>
      </c>
      <c r="Y11" s="208">
        <f>IF(F11="",0,IF(LEFT(F11,1)="-",ABS(F11),(IF(F11&gt;9,F11+2,11))))</f>
        <v>11</v>
      </c>
      <c r="Z11" s="209">
        <f aca="true" t="shared" si="4" ref="Z11:Z16">IF(F11="",0,IF(LEFT(F11,1)="-",(IF(ABS(F11)&gt;9,(ABS(F11)+2),11)),F11))</f>
        <v>3</v>
      </c>
      <c r="AA11" s="208">
        <f>IF(H11="",0,IF(LEFT(H11,1)="-",ABS(H11),(IF(H11&gt;9,H11+2,11))))</f>
        <v>11</v>
      </c>
      <c r="AB11" s="209">
        <f aca="true" t="shared" si="5" ref="AB11:AB16">IF(H11="",0,IF(LEFT(H11,1)="-",(IF(ABS(H11)&gt;9,(ABS(H11)+2),11)),H11))</f>
        <v>0</v>
      </c>
      <c r="AC11" s="208">
        <f>IF(J11="",0,IF(LEFT(J11,1)="-",ABS(J11),(IF(J11&gt;9,J11+2,11))))</f>
        <v>11</v>
      </c>
      <c r="AD11" s="209">
        <f aca="true" t="shared" si="6" ref="AD11:AD16">IF(J11="",0,IF(LEFT(J11,1)="-",(IF(ABS(J11)&gt;9,(ABS(J11)+2),11)),J11))</f>
        <v>3</v>
      </c>
      <c r="AE11" s="208">
        <f>IF(L11="",0,IF(LEFT(L11,1)="-",ABS(L11),(IF(L11&gt;9,L11+2,11))))</f>
        <v>0</v>
      </c>
      <c r="AF11" s="209">
        <f aca="true" t="shared" si="7" ref="AF11:AF16">IF(L11="",0,IF(LEFT(L11,1)="-",(IF(ABS(L11)&gt;9,(ABS(L11)+2),11)),L11))</f>
        <v>0</v>
      </c>
      <c r="AG11" s="208">
        <f aca="true" t="shared" si="8" ref="AG11:AG16">IF(N11="",0,IF(LEFT(N11,1)="-",ABS(N11),(IF(N11&gt;9,N11+2,11))))</f>
        <v>0</v>
      </c>
      <c r="AH11" s="209">
        <f aca="true" t="shared" si="9" ref="AH11:AH16">IF(N11="",0,IF(LEFT(N11,1)="-",(IF(ABS(N11)&gt;9,(ABS(N11)+2),11)),N11))</f>
        <v>0</v>
      </c>
    </row>
    <row r="12" spans="1:34" ht="15.75">
      <c r="A12" s="197" t="s">
        <v>108</v>
      </c>
      <c r="B12" s="198" t="str">
        <f>IF(B6&gt;"",B6,"")</f>
        <v>Eriksson Pihla</v>
      </c>
      <c r="C12" s="210" t="str">
        <f>IF(B8&gt;"",B8,"")</f>
        <v>Vaario Enja ( ei ole)</v>
      </c>
      <c r="D12" s="211"/>
      <c r="E12" s="200"/>
      <c r="F12" s="291"/>
      <c r="G12" s="292"/>
      <c r="H12" s="291"/>
      <c r="I12" s="292"/>
      <c r="J12" s="291"/>
      <c r="K12" s="292"/>
      <c r="L12" s="291"/>
      <c r="M12" s="292"/>
      <c r="N12" s="291"/>
      <c r="O12" s="292"/>
      <c r="P12" s="201">
        <f t="shared" si="0"/>
      </c>
      <c r="Q12" s="202">
        <f t="shared" si="1"/>
      </c>
      <c r="R12" s="212"/>
      <c r="S12" s="213"/>
      <c r="U12" s="205">
        <f t="shared" si="2"/>
        <v>0</v>
      </c>
      <c r="V12" s="206">
        <f t="shared" si="2"/>
        <v>0</v>
      </c>
      <c r="W12" s="207">
        <f t="shared" si="3"/>
        <v>0</v>
      </c>
      <c r="Y12" s="214">
        <f>IF(F12="",0,IF(LEFT(F12,1)="-",ABS(F12),(IF(F12&gt;9,F12+2,11))))</f>
        <v>0</v>
      </c>
      <c r="Z12" s="215">
        <f t="shared" si="4"/>
        <v>0</v>
      </c>
      <c r="AA12" s="214">
        <f>IF(H12="",0,IF(LEFT(H12,1)="-",ABS(H12),(IF(H12&gt;9,H12+2,11))))</f>
        <v>0</v>
      </c>
      <c r="AB12" s="215">
        <f t="shared" si="5"/>
        <v>0</v>
      </c>
      <c r="AC12" s="214">
        <f>IF(J12="",0,IF(LEFT(J12,1)="-",ABS(J12),(IF(J12&gt;9,J12+2,11))))</f>
        <v>0</v>
      </c>
      <c r="AD12" s="215">
        <f t="shared" si="6"/>
        <v>0</v>
      </c>
      <c r="AE12" s="214">
        <f>IF(L12="",0,IF(LEFT(L12,1)="-",ABS(L12),(IF(L12&gt;9,L12+2,11))))</f>
        <v>0</v>
      </c>
      <c r="AF12" s="215">
        <f t="shared" si="7"/>
        <v>0</v>
      </c>
      <c r="AG12" s="214">
        <f t="shared" si="8"/>
        <v>0</v>
      </c>
      <c r="AH12" s="215">
        <f t="shared" si="9"/>
        <v>0</v>
      </c>
    </row>
    <row r="13" spans="1:34" ht="16.5" thickBot="1">
      <c r="A13" s="197" t="s">
        <v>109</v>
      </c>
      <c r="B13" s="216" t="str">
        <f>IF(B5&gt;"",B5,"")</f>
        <v>Kirichenko Anna</v>
      </c>
      <c r="C13" s="217" t="str">
        <f>IF(B8&gt;"",B8,"")</f>
        <v>Vaario Enja ( ei ole)</v>
      </c>
      <c r="D13" s="192"/>
      <c r="E13" s="193"/>
      <c r="F13" s="294"/>
      <c r="G13" s="295"/>
      <c r="H13" s="294"/>
      <c r="I13" s="295"/>
      <c r="J13" s="294"/>
      <c r="K13" s="295"/>
      <c r="L13" s="294"/>
      <c r="M13" s="295"/>
      <c r="N13" s="294"/>
      <c r="O13" s="295"/>
      <c r="P13" s="201">
        <f t="shared" si="0"/>
      </c>
      <c r="Q13" s="202">
        <f t="shared" si="1"/>
      </c>
      <c r="R13" s="212"/>
      <c r="S13" s="213"/>
      <c r="U13" s="205">
        <f t="shared" si="2"/>
        <v>0</v>
      </c>
      <c r="V13" s="206">
        <f t="shared" si="2"/>
        <v>0</v>
      </c>
      <c r="W13" s="207">
        <f t="shared" si="3"/>
        <v>0</v>
      </c>
      <c r="Y13" s="214">
        <f aca="true" t="shared" si="10" ref="Y13:AE16">IF(F13="",0,IF(LEFT(F13,1)="-",ABS(F13),(IF(F13&gt;9,F13+2,11))))</f>
        <v>0</v>
      </c>
      <c r="Z13" s="215">
        <f t="shared" si="4"/>
        <v>0</v>
      </c>
      <c r="AA13" s="214">
        <f t="shared" si="10"/>
        <v>0</v>
      </c>
      <c r="AB13" s="215">
        <f t="shared" si="5"/>
        <v>0</v>
      </c>
      <c r="AC13" s="214">
        <f t="shared" si="10"/>
        <v>0</v>
      </c>
      <c r="AD13" s="215">
        <f t="shared" si="6"/>
        <v>0</v>
      </c>
      <c r="AE13" s="214">
        <f t="shared" si="10"/>
        <v>0</v>
      </c>
      <c r="AF13" s="215">
        <f t="shared" si="7"/>
        <v>0</v>
      </c>
      <c r="AG13" s="214">
        <f t="shared" si="8"/>
        <v>0</v>
      </c>
      <c r="AH13" s="215">
        <f t="shared" si="9"/>
        <v>0</v>
      </c>
    </row>
    <row r="14" spans="1:34" ht="15.75">
      <c r="A14" s="197" t="s">
        <v>110</v>
      </c>
      <c r="B14" s="198" t="str">
        <f>IF(B6&gt;"",B6,"")</f>
        <v>Eriksson Pihla</v>
      </c>
      <c r="C14" s="210" t="str">
        <f>IF(B7&gt;"",B7,"")</f>
        <v>Englund Carina</v>
      </c>
      <c r="D14" s="184"/>
      <c r="E14" s="200"/>
      <c r="F14" s="296">
        <v>5</v>
      </c>
      <c r="G14" s="297"/>
      <c r="H14" s="296">
        <v>2</v>
      </c>
      <c r="I14" s="297"/>
      <c r="J14" s="296">
        <v>8</v>
      </c>
      <c r="K14" s="297"/>
      <c r="L14" s="296"/>
      <c r="M14" s="297"/>
      <c r="N14" s="296"/>
      <c r="O14" s="297"/>
      <c r="P14" s="201">
        <f t="shared" si="0"/>
        <v>3</v>
      </c>
      <c r="Q14" s="202">
        <f t="shared" si="1"/>
        <v>0</v>
      </c>
      <c r="R14" s="212"/>
      <c r="S14" s="213"/>
      <c r="U14" s="205">
        <f t="shared" si="2"/>
        <v>33</v>
      </c>
      <c r="V14" s="206">
        <f t="shared" si="2"/>
        <v>15</v>
      </c>
      <c r="W14" s="207">
        <f t="shared" si="3"/>
        <v>18</v>
      </c>
      <c r="Y14" s="214">
        <f t="shared" si="10"/>
        <v>11</v>
      </c>
      <c r="Z14" s="215">
        <f t="shared" si="4"/>
        <v>5</v>
      </c>
      <c r="AA14" s="214">
        <f t="shared" si="10"/>
        <v>11</v>
      </c>
      <c r="AB14" s="215">
        <f t="shared" si="5"/>
        <v>2</v>
      </c>
      <c r="AC14" s="214">
        <f t="shared" si="10"/>
        <v>11</v>
      </c>
      <c r="AD14" s="215">
        <f t="shared" si="6"/>
        <v>8</v>
      </c>
      <c r="AE14" s="214">
        <f t="shared" si="10"/>
        <v>0</v>
      </c>
      <c r="AF14" s="215">
        <f t="shared" si="7"/>
        <v>0</v>
      </c>
      <c r="AG14" s="214">
        <f t="shared" si="8"/>
        <v>0</v>
      </c>
      <c r="AH14" s="215">
        <f t="shared" si="9"/>
        <v>0</v>
      </c>
    </row>
    <row r="15" spans="1:34" ht="15.75">
      <c r="A15" s="197" t="s">
        <v>111</v>
      </c>
      <c r="B15" s="198" t="str">
        <f>IF(B5&gt;"",B5,"")</f>
        <v>Kirichenko Anna</v>
      </c>
      <c r="C15" s="210" t="str">
        <f>IF(B6&gt;"",B6,"")</f>
        <v>Eriksson Pihla</v>
      </c>
      <c r="D15" s="211"/>
      <c r="E15" s="200"/>
      <c r="F15" s="291">
        <v>8</v>
      </c>
      <c r="G15" s="292"/>
      <c r="H15" s="291">
        <v>-6</v>
      </c>
      <c r="I15" s="292"/>
      <c r="J15" s="293">
        <v>6</v>
      </c>
      <c r="K15" s="292"/>
      <c r="L15" s="291">
        <v>-7</v>
      </c>
      <c r="M15" s="292"/>
      <c r="N15" s="291">
        <v>1</v>
      </c>
      <c r="O15" s="292"/>
      <c r="P15" s="201">
        <f t="shared" si="0"/>
        <v>3</v>
      </c>
      <c r="Q15" s="202">
        <f t="shared" si="1"/>
        <v>2</v>
      </c>
      <c r="R15" s="212"/>
      <c r="S15" s="213"/>
      <c r="U15" s="205">
        <f t="shared" si="2"/>
        <v>46</v>
      </c>
      <c r="V15" s="206">
        <f t="shared" si="2"/>
        <v>37</v>
      </c>
      <c r="W15" s="207">
        <f t="shared" si="3"/>
        <v>9</v>
      </c>
      <c r="Y15" s="214">
        <f t="shared" si="10"/>
        <v>11</v>
      </c>
      <c r="Z15" s="215">
        <f t="shared" si="4"/>
        <v>8</v>
      </c>
      <c r="AA15" s="214">
        <f t="shared" si="10"/>
        <v>6</v>
      </c>
      <c r="AB15" s="215">
        <f t="shared" si="5"/>
        <v>11</v>
      </c>
      <c r="AC15" s="214">
        <f t="shared" si="10"/>
        <v>11</v>
      </c>
      <c r="AD15" s="215">
        <f t="shared" si="6"/>
        <v>6</v>
      </c>
      <c r="AE15" s="214">
        <f t="shared" si="10"/>
        <v>7</v>
      </c>
      <c r="AF15" s="215">
        <f t="shared" si="7"/>
        <v>11</v>
      </c>
      <c r="AG15" s="214">
        <f t="shared" si="8"/>
        <v>11</v>
      </c>
      <c r="AH15" s="215">
        <f t="shared" si="9"/>
        <v>1</v>
      </c>
    </row>
    <row r="16" spans="1:34" ht="16.5" thickBot="1">
      <c r="A16" s="218" t="s">
        <v>112</v>
      </c>
      <c r="B16" s="219" t="str">
        <f>IF(B7&gt;"",B7,"")</f>
        <v>Englund Carina</v>
      </c>
      <c r="C16" s="220" t="str">
        <f>IF(B8&gt;"",B8,"")</f>
        <v>Vaario Enja ( ei ole)</v>
      </c>
      <c r="D16" s="221"/>
      <c r="E16" s="222"/>
      <c r="F16" s="326"/>
      <c r="G16" s="327"/>
      <c r="H16" s="326"/>
      <c r="I16" s="327"/>
      <c r="J16" s="326"/>
      <c r="K16" s="327"/>
      <c r="L16" s="326"/>
      <c r="M16" s="327"/>
      <c r="N16" s="326"/>
      <c r="O16" s="327"/>
      <c r="P16" s="223">
        <f t="shared" si="0"/>
      </c>
      <c r="Q16" s="224">
        <f t="shared" si="1"/>
      </c>
      <c r="R16" s="225"/>
      <c r="S16" s="226"/>
      <c r="U16" s="205">
        <f t="shared" si="2"/>
        <v>0</v>
      </c>
      <c r="V16" s="206">
        <f t="shared" si="2"/>
        <v>0</v>
      </c>
      <c r="W16" s="207">
        <f t="shared" si="3"/>
        <v>0</v>
      </c>
      <c r="Y16" s="227">
        <f t="shared" si="10"/>
        <v>0</v>
      </c>
      <c r="Z16" s="228">
        <f t="shared" si="4"/>
        <v>0</v>
      </c>
      <c r="AA16" s="227">
        <f t="shared" si="10"/>
        <v>0</v>
      </c>
      <c r="AB16" s="228">
        <f t="shared" si="5"/>
        <v>0</v>
      </c>
      <c r="AC16" s="227">
        <f t="shared" si="10"/>
        <v>0</v>
      </c>
      <c r="AD16" s="228">
        <f t="shared" si="6"/>
        <v>0</v>
      </c>
      <c r="AE16" s="227">
        <f t="shared" si="10"/>
        <v>0</v>
      </c>
      <c r="AF16" s="228">
        <f t="shared" si="7"/>
        <v>0</v>
      </c>
      <c r="AG16" s="227">
        <f t="shared" si="8"/>
        <v>0</v>
      </c>
      <c r="AH16" s="228">
        <f t="shared" si="9"/>
        <v>0</v>
      </c>
    </row>
    <row r="17" ht="16.5" thickBot="1" thickTop="1"/>
    <row r="18" spans="1:19" ht="16.5" thickTop="1">
      <c r="A18" s="130"/>
      <c r="B18" s="131" t="s">
        <v>20</v>
      </c>
      <c r="C18" s="132"/>
      <c r="D18" s="132"/>
      <c r="E18" s="132"/>
      <c r="F18" s="133"/>
      <c r="G18" s="132"/>
      <c r="H18" s="134" t="s">
        <v>76</v>
      </c>
      <c r="I18" s="135"/>
      <c r="J18" s="333" t="s">
        <v>77</v>
      </c>
      <c r="K18" s="334"/>
      <c r="L18" s="334"/>
      <c r="M18" s="335"/>
      <c r="N18" s="321" t="s">
        <v>78</v>
      </c>
      <c r="O18" s="322"/>
      <c r="P18" s="322"/>
      <c r="Q18" s="323" t="s">
        <v>113</v>
      </c>
      <c r="R18" s="324"/>
      <c r="S18" s="325"/>
    </row>
    <row r="19" spans="1:19" ht="16.5" thickBot="1">
      <c r="A19" s="136"/>
      <c r="B19" s="137" t="s">
        <v>4</v>
      </c>
      <c r="C19" s="138" t="s">
        <v>80</v>
      </c>
      <c r="D19" s="305">
        <v>2</v>
      </c>
      <c r="E19" s="306"/>
      <c r="F19" s="307"/>
      <c r="G19" s="308" t="s">
        <v>81</v>
      </c>
      <c r="H19" s="309"/>
      <c r="I19" s="309"/>
      <c r="J19" s="310">
        <v>40251</v>
      </c>
      <c r="K19" s="310"/>
      <c r="L19" s="310"/>
      <c r="M19" s="311"/>
      <c r="N19" s="139" t="s">
        <v>82</v>
      </c>
      <c r="O19" s="140"/>
      <c r="P19" s="140"/>
      <c r="Q19" s="312" t="s">
        <v>83</v>
      </c>
      <c r="R19" s="312"/>
      <c r="S19" s="313"/>
    </row>
    <row r="20" spans="1:23" ht="15.75" thickTop="1">
      <c r="A20" s="141"/>
      <c r="B20" s="142" t="s">
        <v>84</v>
      </c>
      <c r="C20" s="143" t="s">
        <v>85</v>
      </c>
      <c r="D20" s="299" t="s">
        <v>74</v>
      </c>
      <c r="E20" s="300"/>
      <c r="F20" s="299" t="s">
        <v>73</v>
      </c>
      <c r="G20" s="300"/>
      <c r="H20" s="299" t="s">
        <v>72</v>
      </c>
      <c r="I20" s="300"/>
      <c r="J20" s="299" t="s">
        <v>86</v>
      </c>
      <c r="K20" s="300"/>
      <c r="L20" s="299"/>
      <c r="M20" s="300"/>
      <c r="N20" s="144" t="s">
        <v>87</v>
      </c>
      <c r="O20" s="145" t="s">
        <v>88</v>
      </c>
      <c r="P20" s="146" t="s">
        <v>89</v>
      </c>
      <c r="Q20" s="147"/>
      <c r="R20" s="301" t="s">
        <v>90</v>
      </c>
      <c r="S20" s="302"/>
      <c r="U20" s="148" t="s">
        <v>91</v>
      </c>
      <c r="V20" s="149"/>
      <c r="W20" s="150" t="s">
        <v>92</v>
      </c>
    </row>
    <row r="21" spans="1:23" ht="15">
      <c r="A21" s="151" t="s">
        <v>74</v>
      </c>
      <c r="B21" s="152" t="s">
        <v>114</v>
      </c>
      <c r="C21" s="153" t="s">
        <v>69</v>
      </c>
      <c r="D21" s="154"/>
      <c r="E21" s="155"/>
      <c r="F21" s="156">
        <f>+P31</f>
        <v>3</v>
      </c>
      <c r="G21" s="157">
        <f>+Q31</f>
        <v>0</v>
      </c>
      <c r="H21" s="156">
        <f>P27</f>
        <v>3</v>
      </c>
      <c r="I21" s="157">
        <f>Q27</f>
        <v>0</v>
      </c>
      <c r="J21" s="156">
        <f>P29</f>
        <v>3</v>
      </c>
      <c r="K21" s="157">
        <f>Q29</f>
        <v>0</v>
      </c>
      <c r="L21" s="156"/>
      <c r="M21" s="157"/>
      <c r="N21" s="158">
        <f>IF(SUM(D21:M21)=0,"",COUNTIF(E21:E24,"3"))</f>
        <v>3</v>
      </c>
      <c r="O21" s="159">
        <f>IF(SUM(E21:N21)=0,"",COUNTIF(D21:D24,"3"))</f>
        <v>0</v>
      </c>
      <c r="P21" s="160">
        <f>IF(SUM(D21:M21)=0,"",SUM(E21:E24))</f>
        <v>9</v>
      </c>
      <c r="Q21" s="161">
        <f>IF(SUM(D21:M21)=0,"",SUM(D21:D24))</f>
        <v>0</v>
      </c>
      <c r="R21" s="303">
        <v>1</v>
      </c>
      <c r="S21" s="304"/>
      <c r="U21" s="162">
        <f>+U27+U29+U31</f>
        <v>100</v>
      </c>
      <c r="V21" s="163">
        <f>+V27+V29+V31</f>
        <v>48</v>
      </c>
      <c r="W21" s="164">
        <f>+U21-V21</f>
        <v>52</v>
      </c>
    </row>
    <row r="22" spans="1:23" ht="15">
      <c r="A22" s="165" t="s">
        <v>73</v>
      </c>
      <c r="B22" s="152" t="s">
        <v>115</v>
      </c>
      <c r="C22" s="166" t="s">
        <v>96</v>
      </c>
      <c r="D22" s="167">
        <f>+Q31</f>
        <v>0</v>
      </c>
      <c r="E22" s="168">
        <f>+P31</f>
        <v>3</v>
      </c>
      <c r="F22" s="169"/>
      <c r="G22" s="170"/>
      <c r="H22" s="167">
        <f>P30</f>
        <v>3</v>
      </c>
      <c r="I22" s="168">
        <f>Q30</f>
        <v>2</v>
      </c>
      <c r="J22" s="167">
        <f>P28</f>
        <v>3</v>
      </c>
      <c r="K22" s="168">
        <f>Q28</f>
        <v>1</v>
      </c>
      <c r="L22" s="167"/>
      <c r="M22" s="168"/>
      <c r="N22" s="158">
        <f>IF(SUM(D22:M22)=0,"",COUNTIF(G21:G24,"3"))</f>
        <v>2</v>
      </c>
      <c r="O22" s="159">
        <f>IF(SUM(E22:N22)=0,"",COUNTIF(F21:F24,"3"))</f>
        <v>1</v>
      </c>
      <c r="P22" s="160">
        <f>IF(SUM(D22:M22)=0,"",SUM(G21:G24))</f>
        <v>6</v>
      </c>
      <c r="Q22" s="161">
        <f>IF(SUM(D22:M22)=0,"",SUM(F21:F24))</f>
        <v>6</v>
      </c>
      <c r="R22" s="303">
        <v>2</v>
      </c>
      <c r="S22" s="304"/>
      <c r="U22" s="162">
        <f>+U28+U30+V31</f>
        <v>107</v>
      </c>
      <c r="V22" s="163">
        <f>+V28+V30+U31</f>
        <v>101</v>
      </c>
      <c r="W22" s="164">
        <f>+U22-V22</f>
        <v>6</v>
      </c>
    </row>
    <row r="23" spans="1:23" ht="15">
      <c r="A23" s="165" t="s">
        <v>72</v>
      </c>
      <c r="B23" s="152" t="s">
        <v>116</v>
      </c>
      <c r="C23" s="166" t="s">
        <v>69</v>
      </c>
      <c r="D23" s="167">
        <f>+Q27</f>
        <v>0</v>
      </c>
      <c r="E23" s="168">
        <f>+P27</f>
        <v>3</v>
      </c>
      <c r="F23" s="167">
        <f>Q30</f>
        <v>2</v>
      </c>
      <c r="G23" s="168">
        <f>P30</f>
        <v>3</v>
      </c>
      <c r="H23" s="169"/>
      <c r="I23" s="170"/>
      <c r="J23" s="167">
        <f>P32</f>
        <v>3</v>
      </c>
      <c r="K23" s="168">
        <f>Q32</f>
        <v>0</v>
      </c>
      <c r="L23" s="167"/>
      <c r="M23" s="168"/>
      <c r="N23" s="158">
        <f>IF(SUM(D23:M23)=0,"",COUNTIF(I21:I24,"3"))</f>
        <v>1</v>
      </c>
      <c r="O23" s="159">
        <f>IF(SUM(E23:N23)=0,"",COUNTIF(H21:H24,"3"))</f>
        <v>2</v>
      </c>
      <c r="P23" s="160">
        <f>IF(SUM(D23:M23)=0,"",SUM(I21:I24))</f>
        <v>5</v>
      </c>
      <c r="Q23" s="161">
        <f>IF(SUM(D23:M23)=0,"",SUM(H21:H24))</f>
        <v>6</v>
      </c>
      <c r="R23" s="303">
        <v>3</v>
      </c>
      <c r="S23" s="304"/>
      <c r="U23" s="162">
        <f>+V27+V30+U32</f>
        <v>94</v>
      </c>
      <c r="V23" s="163">
        <f>+U27+U30+V32</f>
        <v>96</v>
      </c>
      <c r="W23" s="164">
        <f>+U23-V23</f>
        <v>-2</v>
      </c>
    </row>
    <row r="24" spans="1:23" ht="15.75" thickBot="1">
      <c r="A24" s="171" t="s">
        <v>86</v>
      </c>
      <c r="B24" s="172" t="s">
        <v>117</v>
      </c>
      <c r="C24" s="173" t="s">
        <v>6</v>
      </c>
      <c r="D24" s="174">
        <f>Q29</f>
        <v>0</v>
      </c>
      <c r="E24" s="175">
        <f>P29</f>
        <v>3</v>
      </c>
      <c r="F24" s="174">
        <f>Q28</f>
        <v>1</v>
      </c>
      <c r="G24" s="175">
        <f>P28</f>
        <v>3</v>
      </c>
      <c r="H24" s="174">
        <f>Q32</f>
        <v>0</v>
      </c>
      <c r="I24" s="175">
        <f>P32</f>
        <v>3</v>
      </c>
      <c r="J24" s="176"/>
      <c r="K24" s="177"/>
      <c r="L24" s="174"/>
      <c r="M24" s="175"/>
      <c r="N24" s="178">
        <f>IF(SUM(D24:M24)=0,"",COUNTIF(K21:K24,"3"))</f>
        <v>0</v>
      </c>
      <c r="O24" s="179">
        <f>IF(SUM(E24:N24)=0,"",COUNTIF(J21:J24,"3"))</f>
        <v>3</v>
      </c>
      <c r="P24" s="180">
        <f>IF(SUM(D24:M25)=0,"",SUM(K21:K24))</f>
        <v>1</v>
      </c>
      <c r="Q24" s="181">
        <f>IF(SUM(D24:M24)=0,"",SUM(J21:J24))</f>
        <v>9</v>
      </c>
      <c r="R24" s="329">
        <v>4</v>
      </c>
      <c r="S24" s="330"/>
      <c r="U24" s="162">
        <f>+V28+V29+V32</f>
        <v>52</v>
      </c>
      <c r="V24" s="163">
        <f>+U28+U29+U32</f>
        <v>108</v>
      </c>
      <c r="W24" s="164">
        <f>+U24-V24</f>
        <v>-56</v>
      </c>
    </row>
    <row r="25" spans="1:24" ht="15.75" thickTop="1">
      <c r="A25" s="182"/>
      <c r="B25" s="183" t="s">
        <v>98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U25" s="187"/>
      <c r="V25" s="188" t="s">
        <v>99</v>
      </c>
      <c r="W25" s="189">
        <f>SUM(W21:W24)</f>
        <v>0</v>
      </c>
      <c r="X25" s="188" t="str">
        <f>IF(W25=0,"OK","Virhe")</f>
        <v>OK</v>
      </c>
    </row>
    <row r="26" spans="1:23" ht="15.75" thickBot="1">
      <c r="A26" s="190"/>
      <c r="B26" s="191" t="s">
        <v>100</v>
      </c>
      <c r="C26" s="192"/>
      <c r="D26" s="192"/>
      <c r="E26" s="193"/>
      <c r="F26" s="328" t="s">
        <v>101</v>
      </c>
      <c r="G26" s="315"/>
      <c r="H26" s="314" t="s">
        <v>102</v>
      </c>
      <c r="I26" s="315"/>
      <c r="J26" s="314" t="s">
        <v>103</v>
      </c>
      <c r="K26" s="315"/>
      <c r="L26" s="314" t="s">
        <v>104</v>
      </c>
      <c r="M26" s="315"/>
      <c r="N26" s="314" t="s">
        <v>105</v>
      </c>
      <c r="O26" s="315"/>
      <c r="P26" s="316" t="s">
        <v>106</v>
      </c>
      <c r="Q26" s="317"/>
      <c r="S26" s="194"/>
      <c r="U26" s="195" t="s">
        <v>91</v>
      </c>
      <c r="V26" s="196"/>
      <c r="W26" s="150" t="s">
        <v>92</v>
      </c>
    </row>
    <row r="27" spans="1:34" ht="15.75">
      <c r="A27" s="197" t="s">
        <v>107</v>
      </c>
      <c r="B27" s="198" t="str">
        <f>IF(B21&gt;"",B21,"")</f>
        <v>Eriksson Paju</v>
      </c>
      <c r="C27" s="199" t="str">
        <f>IF(B23&gt;"",B23,"")</f>
        <v>Lundström Annika</v>
      </c>
      <c r="D27" s="184"/>
      <c r="E27" s="200"/>
      <c r="F27" s="296">
        <v>4</v>
      </c>
      <c r="G27" s="298"/>
      <c r="H27" s="296">
        <v>10</v>
      </c>
      <c r="I27" s="297"/>
      <c r="J27" s="296">
        <v>7</v>
      </c>
      <c r="K27" s="297"/>
      <c r="L27" s="296"/>
      <c r="M27" s="297"/>
      <c r="N27" s="331"/>
      <c r="O27" s="297"/>
      <c r="P27" s="201">
        <f aca="true" t="shared" si="11" ref="P27:P32">IF(COUNT(F27:N27)=0,"",COUNTIF(F27:N27,"&gt;=0"))</f>
        <v>3</v>
      </c>
      <c r="Q27" s="202">
        <f aca="true" t="shared" si="12" ref="Q27:Q32">IF(COUNT(F27:N27)=0,"",(IF(LEFT(F27,1)="-",1,0)+IF(LEFT(H27,1)="-",1,0)+IF(LEFT(J27,1)="-",1,0)+IF(LEFT(L27,1)="-",1,0)+IF(LEFT(N27,1)="-",1,0)))</f>
        <v>0</v>
      </c>
      <c r="R27" s="203"/>
      <c r="S27" s="204"/>
      <c r="U27" s="205">
        <f aca="true" t="shared" si="13" ref="U27:V32">+Y27+AA27+AC27+AE27+AG27</f>
        <v>34</v>
      </c>
      <c r="V27" s="206">
        <f t="shared" si="13"/>
        <v>21</v>
      </c>
      <c r="W27" s="207">
        <f aca="true" t="shared" si="14" ref="W27:W32">+U27-V27</f>
        <v>13</v>
      </c>
      <c r="Y27" s="208">
        <f>IF(F27="",0,IF(LEFT(F27,1)="-",ABS(F27),(IF(F27&gt;9,F27+2,11))))</f>
        <v>11</v>
      </c>
      <c r="Z27" s="209">
        <f aca="true" t="shared" si="15" ref="Z27:Z32">IF(F27="",0,IF(LEFT(F27,1)="-",(IF(ABS(F27)&gt;9,(ABS(F27)+2),11)),F27))</f>
        <v>4</v>
      </c>
      <c r="AA27" s="208">
        <f>IF(H27="",0,IF(LEFT(H27,1)="-",ABS(H27),(IF(H27&gt;9,H27+2,11))))</f>
        <v>12</v>
      </c>
      <c r="AB27" s="209">
        <f aca="true" t="shared" si="16" ref="AB27:AB32">IF(H27="",0,IF(LEFT(H27,1)="-",(IF(ABS(H27)&gt;9,(ABS(H27)+2),11)),H27))</f>
        <v>10</v>
      </c>
      <c r="AC27" s="208">
        <f>IF(J27="",0,IF(LEFT(J27,1)="-",ABS(J27),(IF(J27&gt;9,J27+2,11))))</f>
        <v>11</v>
      </c>
      <c r="AD27" s="209">
        <f aca="true" t="shared" si="17" ref="AD27:AD32">IF(J27="",0,IF(LEFT(J27,1)="-",(IF(ABS(J27)&gt;9,(ABS(J27)+2),11)),J27))</f>
        <v>7</v>
      </c>
      <c r="AE27" s="208">
        <f>IF(L27="",0,IF(LEFT(L27,1)="-",ABS(L27),(IF(L27&gt;9,L27+2,11))))</f>
        <v>0</v>
      </c>
      <c r="AF27" s="209">
        <f aca="true" t="shared" si="18" ref="AF27:AF32">IF(L27="",0,IF(LEFT(L27,1)="-",(IF(ABS(L27)&gt;9,(ABS(L27)+2),11)),L27))</f>
        <v>0</v>
      </c>
      <c r="AG27" s="208">
        <f aca="true" t="shared" si="19" ref="AG27:AG32">IF(N27="",0,IF(LEFT(N27,1)="-",ABS(N27),(IF(N27&gt;9,N27+2,11))))</f>
        <v>0</v>
      </c>
      <c r="AH27" s="209">
        <f aca="true" t="shared" si="20" ref="AH27:AH32">IF(N27="",0,IF(LEFT(N27,1)="-",(IF(ABS(N27)&gt;9,(ABS(N27)+2),11)),N27))</f>
        <v>0</v>
      </c>
    </row>
    <row r="28" spans="1:34" ht="15.75">
      <c r="A28" s="197" t="s">
        <v>108</v>
      </c>
      <c r="B28" s="198" t="str">
        <f>IF(B22&gt;"",B22,"")</f>
        <v>Englund Sabina</v>
      </c>
      <c r="C28" s="210" t="str">
        <f>IF(B24&gt;"",B24,"")</f>
        <v>Kannisto Fanni</v>
      </c>
      <c r="D28" s="211"/>
      <c r="E28" s="200"/>
      <c r="F28" s="291">
        <v>4</v>
      </c>
      <c r="G28" s="292"/>
      <c r="H28" s="291">
        <v>-9</v>
      </c>
      <c r="I28" s="292"/>
      <c r="J28" s="291">
        <v>7</v>
      </c>
      <c r="K28" s="292"/>
      <c r="L28" s="291">
        <v>6</v>
      </c>
      <c r="M28" s="292"/>
      <c r="N28" s="291"/>
      <c r="O28" s="292"/>
      <c r="P28" s="201">
        <f t="shared" si="11"/>
        <v>3</v>
      </c>
      <c r="Q28" s="202">
        <f t="shared" si="12"/>
        <v>1</v>
      </c>
      <c r="R28" s="212"/>
      <c r="S28" s="213"/>
      <c r="U28" s="205">
        <f t="shared" si="13"/>
        <v>42</v>
      </c>
      <c r="V28" s="206">
        <f t="shared" si="13"/>
        <v>28</v>
      </c>
      <c r="W28" s="207">
        <f t="shared" si="14"/>
        <v>14</v>
      </c>
      <c r="Y28" s="214">
        <f>IF(F28="",0,IF(LEFT(F28,1)="-",ABS(F28),(IF(F28&gt;9,F28+2,11))))</f>
        <v>11</v>
      </c>
      <c r="Z28" s="215">
        <f t="shared" si="15"/>
        <v>4</v>
      </c>
      <c r="AA28" s="214">
        <f>IF(H28="",0,IF(LEFT(H28,1)="-",ABS(H28),(IF(H28&gt;9,H28+2,11))))</f>
        <v>9</v>
      </c>
      <c r="AB28" s="215">
        <f t="shared" si="16"/>
        <v>11</v>
      </c>
      <c r="AC28" s="214">
        <f>IF(J28="",0,IF(LEFT(J28,1)="-",ABS(J28),(IF(J28&gt;9,J28+2,11))))</f>
        <v>11</v>
      </c>
      <c r="AD28" s="215">
        <f t="shared" si="17"/>
        <v>7</v>
      </c>
      <c r="AE28" s="214">
        <f>IF(L28="",0,IF(LEFT(L28,1)="-",ABS(L28),(IF(L28&gt;9,L28+2,11))))</f>
        <v>11</v>
      </c>
      <c r="AF28" s="215">
        <f t="shared" si="18"/>
        <v>6</v>
      </c>
      <c r="AG28" s="214">
        <f t="shared" si="19"/>
        <v>0</v>
      </c>
      <c r="AH28" s="215">
        <f t="shared" si="20"/>
        <v>0</v>
      </c>
    </row>
    <row r="29" spans="1:34" ht="16.5" thickBot="1">
      <c r="A29" s="197" t="s">
        <v>109</v>
      </c>
      <c r="B29" s="216" t="str">
        <f>IF(B21&gt;"",B21,"")</f>
        <v>Eriksson Paju</v>
      </c>
      <c r="C29" s="217" t="str">
        <f>IF(B24&gt;"",B24,"")</f>
        <v>Kannisto Fanni</v>
      </c>
      <c r="D29" s="192"/>
      <c r="E29" s="193"/>
      <c r="F29" s="294">
        <v>5</v>
      </c>
      <c r="G29" s="295"/>
      <c r="H29" s="294">
        <v>0</v>
      </c>
      <c r="I29" s="295"/>
      <c r="J29" s="294">
        <v>7</v>
      </c>
      <c r="K29" s="295"/>
      <c r="L29" s="294"/>
      <c r="M29" s="295"/>
      <c r="N29" s="294"/>
      <c r="O29" s="295"/>
      <c r="P29" s="201">
        <f t="shared" si="11"/>
        <v>3</v>
      </c>
      <c r="Q29" s="202">
        <f t="shared" si="12"/>
        <v>0</v>
      </c>
      <c r="R29" s="212"/>
      <c r="S29" s="213"/>
      <c r="U29" s="205">
        <f t="shared" si="13"/>
        <v>33</v>
      </c>
      <c r="V29" s="206">
        <f t="shared" si="13"/>
        <v>12</v>
      </c>
      <c r="W29" s="207">
        <f t="shared" si="14"/>
        <v>21</v>
      </c>
      <c r="Y29" s="214">
        <f aca="true" t="shared" si="21" ref="Y29:AE32">IF(F29="",0,IF(LEFT(F29,1)="-",ABS(F29),(IF(F29&gt;9,F29+2,11))))</f>
        <v>11</v>
      </c>
      <c r="Z29" s="215">
        <f t="shared" si="15"/>
        <v>5</v>
      </c>
      <c r="AA29" s="214">
        <f t="shared" si="21"/>
        <v>11</v>
      </c>
      <c r="AB29" s="215">
        <f t="shared" si="16"/>
        <v>0</v>
      </c>
      <c r="AC29" s="214">
        <f t="shared" si="21"/>
        <v>11</v>
      </c>
      <c r="AD29" s="215">
        <f t="shared" si="17"/>
        <v>7</v>
      </c>
      <c r="AE29" s="214">
        <f t="shared" si="21"/>
        <v>0</v>
      </c>
      <c r="AF29" s="215">
        <f t="shared" si="18"/>
        <v>0</v>
      </c>
      <c r="AG29" s="214">
        <f t="shared" si="19"/>
        <v>0</v>
      </c>
      <c r="AH29" s="215">
        <f t="shared" si="20"/>
        <v>0</v>
      </c>
    </row>
    <row r="30" spans="1:34" ht="15.75">
      <c r="A30" s="197" t="s">
        <v>110</v>
      </c>
      <c r="B30" s="198" t="str">
        <f>IF(B22&gt;"",B22,"")</f>
        <v>Englund Sabina</v>
      </c>
      <c r="C30" s="210" t="str">
        <f>IF(B23&gt;"",B23,"")</f>
        <v>Lundström Annika</v>
      </c>
      <c r="D30" s="184"/>
      <c r="E30" s="200"/>
      <c r="F30" s="296">
        <v>-7</v>
      </c>
      <c r="G30" s="297"/>
      <c r="H30" s="296">
        <v>7</v>
      </c>
      <c r="I30" s="297"/>
      <c r="J30" s="296">
        <v>-10</v>
      </c>
      <c r="K30" s="297"/>
      <c r="L30" s="296">
        <v>4</v>
      </c>
      <c r="M30" s="297"/>
      <c r="N30" s="296">
        <v>6</v>
      </c>
      <c r="O30" s="297"/>
      <c r="P30" s="201">
        <f t="shared" si="11"/>
        <v>3</v>
      </c>
      <c r="Q30" s="202">
        <f t="shared" si="12"/>
        <v>2</v>
      </c>
      <c r="R30" s="212"/>
      <c r="S30" s="213"/>
      <c r="U30" s="205">
        <f t="shared" si="13"/>
        <v>50</v>
      </c>
      <c r="V30" s="206">
        <f t="shared" si="13"/>
        <v>40</v>
      </c>
      <c r="W30" s="207">
        <f t="shared" si="14"/>
        <v>10</v>
      </c>
      <c r="Y30" s="214">
        <f t="shared" si="21"/>
        <v>7</v>
      </c>
      <c r="Z30" s="215">
        <f t="shared" si="15"/>
        <v>11</v>
      </c>
      <c r="AA30" s="214">
        <f t="shared" si="21"/>
        <v>11</v>
      </c>
      <c r="AB30" s="215">
        <f t="shared" si="16"/>
        <v>7</v>
      </c>
      <c r="AC30" s="214">
        <f t="shared" si="21"/>
        <v>10</v>
      </c>
      <c r="AD30" s="215">
        <f t="shared" si="17"/>
        <v>12</v>
      </c>
      <c r="AE30" s="214">
        <f t="shared" si="21"/>
        <v>11</v>
      </c>
      <c r="AF30" s="215">
        <f t="shared" si="18"/>
        <v>4</v>
      </c>
      <c r="AG30" s="214">
        <f t="shared" si="19"/>
        <v>11</v>
      </c>
      <c r="AH30" s="215">
        <f t="shared" si="20"/>
        <v>6</v>
      </c>
    </row>
    <row r="31" spans="1:34" ht="15.75">
      <c r="A31" s="197" t="s">
        <v>111</v>
      </c>
      <c r="B31" s="198" t="str">
        <f>IF(B21&gt;"",B21,"")</f>
        <v>Eriksson Paju</v>
      </c>
      <c r="C31" s="210" t="str">
        <f>IF(B22&gt;"",B22,"")</f>
        <v>Englund Sabina</v>
      </c>
      <c r="D31" s="211"/>
      <c r="E31" s="200"/>
      <c r="F31" s="291">
        <v>3</v>
      </c>
      <c r="G31" s="292"/>
      <c r="H31" s="291">
        <v>6</v>
      </c>
      <c r="I31" s="292"/>
      <c r="J31" s="293">
        <v>6</v>
      </c>
      <c r="K31" s="292"/>
      <c r="L31" s="291"/>
      <c r="M31" s="292"/>
      <c r="N31" s="291"/>
      <c r="O31" s="292"/>
      <c r="P31" s="201">
        <f t="shared" si="11"/>
        <v>3</v>
      </c>
      <c r="Q31" s="202">
        <f t="shared" si="12"/>
        <v>0</v>
      </c>
      <c r="R31" s="212"/>
      <c r="S31" s="213"/>
      <c r="U31" s="205">
        <f t="shared" si="13"/>
        <v>33</v>
      </c>
      <c r="V31" s="206">
        <f t="shared" si="13"/>
        <v>15</v>
      </c>
      <c r="W31" s="207">
        <f t="shared" si="14"/>
        <v>18</v>
      </c>
      <c r="Y31" s="214">
        <f t="shared" si="21"/>
        <v>11</v>
      </c>
      <c r="Z31" s="215">
        <f t="shared" si="15"/>
        <v>3</v>
      </c>
      <c r="AA31" s="214">
        <f t="shared" si="21"/>
        <v>11</v>
      </c>
      <c r="AB31" s="215">
        <f t="shared" si="16"/>
        <v>6</v>
      </c>
      <c r="AC31" s="214">
        <f t="shared" si="21"/>
        <v>11</v>
      </c>
      <c r="AD31" s="215">
        <f t="shared" si="17"/>
        <v>6</v>
      </c>
      <c r="AE31" s="214">
        <f t="shared" si="21"/>
        <v>0</v>
      </c>
      <c r="AF31" s="215">
        <f t="shared" si="18"/>
        <v>0</v>
      </c>
      <c r="AG31" s="214">
        <f t="shared" si="19"/>
        <v>0</v>
      </c>
      <c r="AH31" s="215">
        <f t="shared" si="20"/>
        <v>0</v>
      </c>
    </row>
    <row r="32" spans="1:34" ht="16.5" thickBot="1">
      <c r="A32" s="218" t="s">
        <v>112</v>
      </c>
      <c r="B32" s="219" t="str">
        <f>IF(B23&gt;"",B23,"")</f>
        <v>Lundström Annika</v>
      </c>
      <c r="C32" s="220" t="str">
        <f>IF(B24&gt;"",B24,"")</f>
        <v>Kannisto Fanni</v>
      </c>
      <c r="D32" s="221"/>
      <c r="E32" s="222"/>
      <c r="F32" s="326">
        <v>5</v>
      </c>
      <c r="G32" s="327"/>
      <c r="H32" s="326">
        <v>3</v>
      </c>
      <c r="I32" s="327"/>
      <c r="J32" s="326">
        <v>4</v>
      </c>
      <c r="K32" s="327"/>
      <c r="L32" s="326"/>
      <c r="M32" s="327"/>
      <c r="N32" s="326"/>
      <c r="O32" s="327"/>
      <c r="P32" s="223">
        <f t="shared" si="11"/>
        <v>3</v>
      </c>
      <c r="Q32" s="224">
        <f t="shared" si="12"/>
        <v>0</v>
      </c>
      <c r="R32" s="225"/>
      <c r="S32" s="226"/>
      <c r="U32" s="205">
        <f t="shared" si="13"/>
        <v>33</v>
      </c>
      <c r="V32" s="206">
        <f t="shared" si="13"/>
        <v>12</v>
      </c>
      <c r="W32" s="207">
        <f t="shared" si="14"/>
        <v>21</v>
      </c>
      <c r="Y32" s="227">
        <f t="shared" si="21"/>
        <v>11</v>
      </c>
      <c r="Z32" s="228">
        <f t="shared" si="15"/>
        <v>5</v>
      </c>
      <c r="AA32" s="227">
        <f t="shared" si="21"/>
        <v>11</v>
      </c>
      <c r="AB32" s="228">
        <f t="shared" si="16"/>
        <v>3</v>
      </c>
      <c r="AC32" s="227">
        <f t="shared" si="21"/>
        <v>11</v>
      </c>
      <c r="AD32" s="228">
        <f t="shared" si="17"/>
        <v>4</v>
      </c>
      <c r="AE32" s="227">
        <f t="shared" si="21"/>
        <v>0</v>
      </c>
      <c r="AF32" s="228">
        <f t="shared" si="18"/>
        <v>0</v>
      </c>
      <c r="AG32" s="227">
        <f t="shared" si="19"/>
        <v>0</v>
      </c>
      <c r="AH32" s="228">
        <f t="shared" si="20"/>
        <v>0</v>
      </c>
    </row>
    <row r="33" ht="16.5" thickBot="1" thickTop="1"/>
    <row r="34" spans="1:19" ht="16.5" thickTop="1">
      <c r="A34" s="130"/>
      <c r="B34" s="131" t="s">
        <v>20</v>
      </c>
      <c r="C34" s="132"/>
      <c r="D34" s="132"/>
      <c r="E34" s="132"/>
      <c r="F34" s="133"/>
      <c r="G34" s="132"/>
      <c r="H34" s="134" t="s">
        <v>76</v>
      </c>
      <c r="I34" s="135"/>
      <c r="J34" s="333" t="s">
        <v>77</v>
      </c>
      <c r="K34" s="334"/>
      <c r="L34" s="334"/>
      <c r="M34" s="335"/>
      <c r="N34" s="321" t="s">
        <v>78</v>
      </c>
      <c r="O34" s="322"/>
      <c r="P34" s="322"/>
      <c r="Q34" s="323" t="s">
        <v>118</v>
      </c>
      <c r="R34" s="324"/>
      <c r="S34" s="325"/>
    </row>
    <row r="35" spans="1:19" ht="16.5" thickBot="1">
      <c r="A35" s="136"/>
      <c r="B35" s="137" t="s">
        <v>4</v>
      </c>
      <c r="C35" s="138" t="s">
        <v>80</v>
      </c>
      <c r="D35" s="305">
        <v>3</v>
      </c>
      <c r="E35" s="306"/>
      <c r="F35" s="307"/>
      <c r="G35" s="308" t="s">
        <v>81</v>
      </c>
      <c r="H35" s="309"/>
      <c r="I35" s="309"/>
      <c r="J35" s="310">
        <v>40251</v>
      </c>
      <c r="K35" s="310"/>
      <c r="L35" s="310"/>
      <c r="M35" s="311"/>
      <c r="N35" s="139" t="s">
        <v>82</v>
      </c>
      <c r="O35" s="140"/>
      <c r="P35" s="140"/>
      <c r="Q35" s="312" t="s">
        <v>83</v>
      </c>
      <c r="R35" s="312"/>
      <c r="S35" s="313"/>
    </row>
    <row r="36" spans="1:23" ht="15.75" thickTop="1">
      <c r="A36" s="141"/>
      <c r="B36" s="142" t="s">
        <v>84</v>
      </c>
      <c r="C36" s="143" t="s">
        <v>85</v>
      </c>
      <c r="D36" s="299" t="s">
        <v>74</v>
      </c>
      <c r="E36" s="300"/>
      <c r="F36" s="299" t="s">
        <v>73</v>
      </c>
      <c r="G36" s="300"/>
      <c r="H36" s="299" t="s">
        <v>72</v>
      </c>
      <c r="I36" s="300"/>
      <c r="J36" s="299" t="s">
        <v>86</v>
      </c>
      <c r="K36" s="300"/>
      <c r="L36" s="299"/>
      <c r="M36" s="300"/>
      <c r="N36" s="144" t="s">
        <v>87</v>
      </c>
      <c r="O36" s="145" t="s">
        <v>88</v>
      </c>
      <c r="P36" s="146" t="s">
        <v>89</v>
      </c>
      <c r="Q36" s="147"/>
      <c r="R36" s="301" t="s">
        <v>90</v>
      </c>
      <c r="S36" s="302"/>
      <c r="U36" s="148" t="s">
        <v>91</v>
      </c>
      <c r="V36" s="149"/>
      <c r="W36" s="150" t="s">
        <v>92</v>
      </c>
    </row>
    <row r="37" spans="1:23" ht="15">
      <c r="A37" s="151" t="s">
        <v>74</v>
      </c>
      <c r="B37" s="152" t="s">
        <v>119</v>
      </c>
      <c r="C37" s="153" t="s">
        <v>69</v>
      </c>
      <c r="D37" s="154"/>
      <c r="E37" s="155"/>
      <c r="F37" s="156">
        <f>+P47</f>
        <v>3</v>
      </c>
      <c r="G37" s="157">
        <f>+Q47</f>
        <v>0</v>
      </c>
      <c r="H37" s="156">
        <f>P43</f>
        <v>3</v>
      </c>
      <c r="I37" s="157">
        <f>Q43</f>
        <v>0</v>
      </c>
      <c r="J37" s="156">
        <f>P45</f>
        <v>3</v>
      </c>
      <c r="K37" s="157">
        <f>Q45</f>
        <v>0</v>
      </c>
      <c r="L37" s="156"/>
      <c r="M37" s="157"/>
      <c r="N37" s="158">
        <f>IF(SUM(D37:M37)=0,"",COUNTIF(E37:E40,"3"))</f>
        <v>3</v>
      </c>
      <c r="O37" s="159">
        <f>IF(SUM(E37:N37)=0,"",COUNTIF(D37:D40,"3"))</f>
        <v>0</v>
      </c>
      <c r="P37" s="160">
        <f>IF(SUM(D37:M37)=0,"",SUM(E37:E40))</f>
        <v>9</v>
      </c>
      <c r="Q37" s="161">
        <f>IF(SUM(D37:M37)=0,"",SUM(D37:D40))</f>
        <v>0</v>
      </c>
      <c r="R37" s="303">
        <v>1</v>
      </c>
      <c r="S37" s="304"/>
      <c r="U37" s="162">
        <f>+U43+U45+U47</f>
        <v>99</v>
      </c>
      <c r="V37" s="163">
        <f>+V43+V45+V47</f>
        <v>39</v>
      </c>
      <c r="W37" s="164">
        <f>+U37-V37</f>
        <v>60</v>
      </c>
    </row>
    <row r="38" spans="1:23" ht="15">
      <c r="A38" s="165" t="s">
        <v>73</v>
      </c>
      <c r="B38" s="152" t="s">
        <v>120</v>
      </c>
      <c r="C38" s="166" t="s">
        <v>25</v>
      </c>
      <c r="D38" s="167">
        <f>+Q47</f>
        <v>0</v>
      </c>
      <c r="E38" s="168">
        <f>+P47</f>
        <v>3</v>
      </c>
      <c r="F38" s="169"/>
      <c r="G38" s="170"/>
      <c r="H38" s="167">
        <f>P46</f>
        <v>3</v>
      </c>
      <c r="I38" s="168">
        <f>Q46</f>
        <v>0</v>
      </c>
      <c r="J38" s="167">
        <f>P44</f>
        <v>3</v>
      </c>
      <c r="K38" s="168">
        <f>Q44</f>
        <v>0</v>
      </c>
      <c r="L38" s="167"/>
      <c r="M38" s="168"/>
      <c r="N38" s="158">
        <f>IF(SUM(D38:M38)=0,"",COUNTIF(G37:G40,"3"))</f>
        <v>2</v>
      </c>
      <c r="O38" s="159">
        <f>IF(SUM(E38:N38)=0,"",COUNTIF(F37:F40,"3"))</f>
        <v>1</v>
      </c>
      <c r="P38" s="160">
        <f>IF(SUM(D38:M38)=0,"",SUM(G37:G40))</f>
        <v>6</v>
      </c>
      <c r="Q38" s="161">
        <f>IF(SUM(D38:M38)=0,"",SUM(F37:F40))</f>
        <v>3</v>
      </c>
      <c r="R38" s="303">
        <v>2</v>
      </c>
      <c r="S38" s="304"/>
      <c r="U38" s="162">
        <f>+U44+U46+V47</f>
        <v>91</v>
      </c>
      <c r="V38" s="163">
        <f>+V44+V46+U47</f>
        <v>52</v>
      </c>
      <c r="W38" s="164">
        <f>+U38-V38</f>
        <v>39</v>
      </c>
    </row>
    <row r="39" spans="1:23" ht="15">
      <c r="A39" s="165" t="s">
        <v>72</v>
      </c>
      <c r="B39" s="152" t="s">
        <v>121</v>
      </c>
      <c r="C39" s="166" t="s">
        <v>44</v>
      </c>
      <c r="D39" s="167">
        <f>+Q43</f>
        <v>0</v>
      </c>
      <c r="E39" s="168">
        <f>+P43</f>
        <v>3</v>
      </c>
      <c r="F39" s="167">
        <f>Q46</f>
        <v>0</v>
      </c>
      <c r="G39" s="168">
        <f>P46</f>
        <v>3</v>
      </c>
      <c r="H39" s="169"/>
      <c r="I39" s="170"/>
      <c r="J39" s="167">
        <f>P48</f>
        <v>3</v>
      </c>
      <c r="K39" s="168">
        <f>Q48</f>
        <v>1</v>
      </c>
      <c r="L39" s="167"/>
      <c r="M39" s="168"/>
      <c r="N39" s="158">
        <f>IF(SUM(D39:M39)=0,"",COUNTIF(I37:I40,"3"))</f>
        <v>1</v>
      </c>
      <c r="O39" s="159">
        <f>IF(SUM(E39:N39)=0,"",COUNTIF(H37:H40,"3"))</f>
        <v>2</v>
      </c>
      <c r="P39" s="160">
        <f>IF(SUM(D39:M39)=0,"",SUM(I37:I40))</f>
        <v>3</v>
      </c>
      <c r="Q39" s="161">
        <f>IF(SUM(D39:M39)=0,"",SUM(H37:H40))</f>
        <v>7</v>
      </c>
      <c r="R39" s="303">
        <v>3</v>
      </c>
      <c r="S39" s="304"/>
      <c r="U39" s="162">
        <f>+V43+V46+U48</f>
        <v>62</v>
      </c>
      <c r="V39" s="163">
        <f>+U43+U46+V48</f>
        <v>95</v>
      </c>
      <c r="W39" s="164">
        <f>+U39-V39</f>
        <v>-33</v>
      </c>
    </row>
    <row r="40" spans="1:23" ht="15.75" thickBot="1">
      <c r="A40" s="171" t="s">
        <v>86</v>
      </c>
      <c r="B40" s="172" t="s">
        <v>122</v>
      </c>
      <c r="C40" s="173" t="s">
        <v>96</v>
      </c>
      <c r="D40" s="174">
        <f>Q45</f>
        <v>0</v>
      </c>
      <c r="E40" s="175">
        <f>P45</f>
        <v>3</v>
      </c>
      <c r="F40" s="174">
        <f>Q44</f>
        <v>0</v>
      </c>
      <c r="G40" s="175">
        <f>P44</f>
        <v>3</v>
      </c>
      <c r="H40" s="174">
        <f>Q48</f>
        <v>1</v>
      </c>
      <c r="I40" s="175">
        <f>P48</f>
        <v>3</v>
      </c>
      <c r="J40" s="176"/>
      <c r="K40" s="177"/>
      <c r="L40" s="174"/>
      <c r="M40" s="175"/>
      <c r="N40" s="178">
        <f>IF(SUM(D40:M40)=0,"",COUNTIF(K37:K40,"3"))</f>
        <v>0</v>
      </c>
      <c r="O40" s="179">
        <f>IF(SUM(E40:N40)=0,"",COUNTIF(J37:J40,"3"))</f>
        <v>3</v>
      </c>
      <c r="P40" s="180">
        <f>IF(SUM(D40:M41)=0,"",SUM(K37:K40))</f>
        <v>1</v>
      </c>
      <c r="Q40" s="181">
        <f>IF(SUM(D40:M40)=0,"",SUM(J37:J40))</f>
        <v>9</v>
      </c>
      <c r="R40" s="329">
        <v>4</v>
      </c>
      <c r="S40" s="330"/>
      <c r="U40" s="162">
        <f>+V44+V45+V48</f>
        <v>41</v>
      </c>
      <c r="V40" s="163">
        <f>+U44+U45+U48</f>
        <v>107</v>
      </c>
      <c r="W40" s="164">
        <f>+U40-V40</f>
        <v>-66</v>
      </c>
    </row>
    <row r="41" spans="1:24" ht="15.75" thickTop="1">
      <c r="A41" s="182"/>
      <c r="B41" s="183" t="s">
        <v>98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186"/>
      <c r="U41" s="187"/>
      <c r="V41" s="188" t="s">
        <v>99</v>
      </c>
      <c r="W41" s="189">
        <f>SUM(W37:W40)</f>
        <v>0</v>
      </c>
      <c r="X41" s="188" t="str">
        <f>IF(W41=0,"OK","Virhe")</f>
        <v>OK</v>
      </c>
    </row>
    <row r="42" spans="1:23" ht="15.75" thickBot="1">
      <c r="A42" s="190"/>
      <c r="B42" s="191" t="s">
        <v>100</v>
      </c>
      <c r="C42" s="192"/>
      <c r="D42" s="192"/>
      <c r="E42" s="193"/>
      <c r="F42" s="328" t="s">
        <v>101</v>
      </c>
      <c r="G42" s="315"/>
      <c r="H42" s="314" t="s">
        <v>102</v>
      </c>
      <c r="I42" s="315"/>
      <c r="J42" s="314" t="s">
        <v>103</v>
      </c>
      <c r="K42" s="315"/>
      <c r="L42" s="314" t="s">
        <v>104</v>
      </c>
      <c r="M42" s="315"/>
      <c r="N42" s="314" t="s">
        <v>105</v>
      </c>
      <c r="O42" s="315"/>
      <c r="P42" s="316" t="s">
        <v>106</v>
      </c>
      <c r="Q42" s="317"/>
      <c r="S42" s="194"/>
      <c r="U42" s="195" t="s">
        <v>91</v>
      </c>
      <c r="V42" s="196"/>
      <c r="W42" s="150" t="s">
        <v>92</v>
      </c>
    </row>
    <row r="43" spans="1:34" ht="15.75">
      <c r="A43" s="197" t="s">
        <v>107</v>
      </c>
      <c r="B43" s="198" t="str">
        <f>IF(B37&gt;"",B37,"")</f>
        <v>Vastavuo Viivi-mari</v>
      </c>
      <c r="C43" s="199" t="str">
        <f>IF(B39&gt;"",B39,"")</f>
        <v>Nurmiaho Elma</v>
      </c>
      <c r="D43" s="184"/>
      <c r="E43" s="200"/>
      <c r="F43" s="296">
        <v>3</v>
      </c>
      <c r="G43" s="298"/>
      <c r="H43" s="296">
        <v>3</v>
      </c>
      <c r="I43" s="297"/>
      <c r="J43" s="296">
        <v>3</v>
      </c>
      <c r="K43" s="297"/>
      <c r="L43" s="296"/>
      <c r="M43" s="297"/>
      <c r="N43" s="331"/>
      <c r="O43" s="297"/>
      <c r="P43" s="201">
        <f aca="true" t="shared" si="22" ref="P43:P48">IF(COUNT(F43:N43)=0,"",COUNTIF(F43:N43,"&gt;=0"))</f>
        <v>3</v>
      </c>
      <c r="Q43" s="202">
        <f aca="true" t="shared" si="23" ref="Q43:Q48">IF(COUNT(F43:N43)=0,"",(IF(LEFT(F43,1)="-",1,0)+IF(LEFT(H43,1)="-",1,0)+IF(LEFT(J43,1)="-",1,0)+IF(LEFT(L43,1)="-",1,0)+IF(LEFT(N43,1)="-",1,0)))</f>
        <v>0</v>
      </c>
      <c r="R43" s="203"/>
      <c r="S43" s="204"/>
      <c r="U43" s="205">
        <f aca="true" t="shared" si="24" ref="U43:V48">+Y43+AA43+AC43+AE43+AG43</f>
        <v>33</v>
      </c>
      <c r="V43" s="206">
        <f t="shared" si="24"/>
        <v>9</v>
      </c>
      <c r="W43" s="207">
        <f aca="true" t="shared" si="25" ref="W43:W48">+U43-V43</f>
        <v>24</v>
      </c>
      <c r="Y43" s="208">
        <f>IF(F43="",0,IF(LEFT(F43,1)="-",ABS(F43),(IF(F43&gt;9,F43+2,11))))</f>
        <v>11</v>
      </c>
      <c r="Z43" s="209">
        <f aca="true" t="shared" si="26" ref="Z43:Z48">IF(F43="",0,IF(LEFT(F43,1)="-",(IF(ABS(F43)&gt;9,(ABS(F43)+2),11)),F43))</f>
        <v>3</v>
      </c>
      <c r="AA43" s="208">
        <f>IF(H43="",0,IF(LEFT(H43,1)="-",ABS(H43),(IF(H43&gt;9,H43+2,11))))</f>
        <v>11</v>
      </c>
      <c r="AB43" s="209">
        <f aca="true" t="shared" si="27" ref="AB43:AB48">IF(H43="",0,IF(LEFT(H43,1)="-",(IF(ABS(H43)&gt;9,(ABS(H43)+2),11)),H43))</f>
        <v>3</v>
      </c>
      <c r="AC43" s="208">
        <f>IF(J43="",0,IF(LEFT(J43,1)="-",ABS(J43),(IF(J43&gt;9,J43+2,11))))</f>
        <v>11</v>
      </c>
      <c r="AD43" s="209">
        <f aca="true" t="shared" si="28" ref="AD43:AD48">IF(J43="",0,IF(LEFT(J43,1)="-",(IF(ABS(J43)&gt;9,(ABS(J43)+2),11)),J43))</f>
        <v>3</v>
      </c>
      <c r="AE43" s="208">
        <f>IF(L43="",0,IF(LEFT(L43,1)="-",ABS(L43),(IF(L43&gt;9,L43+2,11))))</f>
        <v>0</v>
      </c>
      <c r="AF43" s="209">
        <f aca="true" t="shared" si="29" ref="AF43:AF48">IF(L43="",0,IF(LEFT(L43,1)="-",(IF(ABS(L43)&gt;9,(ABS(L43)+2),11)),L43))</f>
        <v>0</v>
      </c>
      <c r="AG43" s="208">
        <f aca="true" t="shared" si="30" ref="AG43:AG48">IF(N43="",0,IF(LEFT(N43,1)="-",ABS(N43),(IF(N43&gt;9,N43+2,11))))</f>
        <v>0</v>
      </c>
      <c r="AH43" s="209">
        <f aca="true" t="shared" si="31" ref="AH43:AH48">IF(N43="",0,IF(LEFT(N43,1)="-",(IF(ABS(N43)&gt;9,(ABS(N43)+2),11)),N43))</f>
        <v>0</v>
      </c>
    </row>
    <row r="44" spans="1:34" ht="15.75">
      <c r="A44" s="197" t="s">
        <v>108</v>
      </c>
      <c r="B44" s="198" t="str">
        <f>IF(B38&gt;"",B38,"")</f>
        <v>Rissanen Elli</v>
      </c>
      <c r="C44" s="210" t="str">
        <f>IF(B40&gt;"",B40,"")</f>
        <v>Eriksson Sofie</v>
      </c>
      <c r="D44" s="211"/>
      <c r="E44" s="200"/>
      <c r="F44" s="291">
        <v>1</v>
      </c>
      <c r="G44" s="292"/>
      <c r="H44" s="291">
        <v>1</v>
      </c>
      <c r="I44" s="292"/>
      <c r="J44" s="291">
        <v>5</v>
      </c>
      <c r="K44" s="292"/>
      <c r="L44" s="291"/>
      <c r="M44" s="292"/>
      <c r="N44" s="291"/>
      <c r="O44" s="292"/>
      <c r="P44" s="201">
        <f t="shared" si="22"/>
        <v>3</v>
      </c>
      <c r="Q44" s="202">
        <f t="shared" si="23"/>
        <v>0</v>
      </c>
      <c r="R44" s="212"/>
      <c r="S44" s="213"/>
      <c r="U44" s="205">
        <f t="shared" si="24"/>
        <v>33</v>
      </c>
      <c r="V44" s="206">
        <f t="shared" si="24"/>
        <v>7</v>
      </c>
      <c r="W44" s="207">
        <f t="shared" si="25"/>
        <v>26</v>
      </c>
      <c r="Y44" s="214">
        <f>IF(F44="",0,IF(LEFT(F44,1)="-",ABS(F44),(IF(F44&gt;9,F44+2,11))))</f>
        <v>11</v>
      </c>
      <c r="Z44" s="215">
        <f t="shared" si="26"/>
        <v>1</v>
      </c>
      <c r="AA44" s="214">
        <f>IF(H44="",0,IF(LEFT(H44,1)="-",ABS(H44),(IF(H44&gt;9,H44+2,11))))</f>
        <v>11</v>
      </c>
      <c r="AB44" s="215">
        <f t="shared" si="27"/>
        <v>1</v>
      </c>
      <c r="AC44" s="214">
        <f>IF(J44="",0,IF(LEFT(J44,1)="-",ABS(J44),(IF(J44&gt;9,J44+2,11))))</f>
        <v>11</v>
      </c>
      <c r="AD44" s="215">
        <f t="shared" si="28"/>
        <v>5</v>
      </c>
      <c r="AE44" s="214">
        <f>IF(L44="",0,IF(LEFT(L44,1)="-",ABS(L44),(IF(L44&gt;9,L44+2,11))))</f>
        <v>0</v>
      </c>
      <c r="AF44" s="215">
        <f t="shared" si="29"/>
        <v>0</v>
      </c>
      <c r="AG44" s="214">
        <f t="shared" si="30"/>
        <v>0</v>
      </c>
      <c r="AH44" s="215">
        <f t="shared" si="31"/>
        <v>0</v>
      </c>
    </row>
    <row r="45" spans="1:34" ht="16.5" thickBot="1">
      <c r="A45" s="197" t="s">
        <v>109</v>
      </c>
      <c r="B45" s="216" t="str">
        <f>IF(B37&gt;"",B37,"")</f>
        <v>Vastavuo Viivi-mari</v>
      </c>
      <c r="C45" s="217" t="str">
        <f>IF(B40&gt;"",B40,"")</f>
        <v>Eriksson Sofie</v>
      </c>
      <c r="D45" s="192"/>
      <c r="E45" s="193"/>
      <c r="F45" s="294">
        <v>0</v>
      </c>
      <c r="G45" s="295"/>
      <c r="H45" s="294">
        <v>4</v>
      </c>
      <c r="I45" s="295"/>
      <c r="J45" s="294">
        <v>1</v>
      </c>
      <c r="K45" s="295"/>
      <c r="L45" s="294"/>
      <c r="M45" s="295"/>
      <c r="N45" s="294"/>
      <c r="O45" s="295"/>
      <c r="P45" s="201">
        <f t="shared" si="22"/>
        <v>3</v>
      </c>
      <c r="Q45" s="202">
        <f t="shared" si="23"/>
        <v>0</v>
      </c>
      <c r="R45" s="212"/>
      <c r="S45" s="213"/>
      <c r="U45" s="205">
        <f t="shared" si="24"/>
        <v>33</v>
      </c>
      <c r="V45" s="206">
        <f t="shared" si="24"/>
        <v>5</v>
      </c>
      <c r="W45" s="207">
        <f t="shared" si="25"/>
        <v>28</v>
      </c>
      <c r="Y45" s="214">
        <f aca="true" t="shared" si="32" ref="Y45:AE48">IF(F45="",0,IF(LEFT(F45,1)="-",ABS(F45),(IF(F45&gt;9,F45+2,11))))</f>
        <v>11</v>
      </c>
      <c r="Z45" s="215">
        <f t="shared" si="26"/>
        <v>0</v>
      </c>
      <c r="AA45" s="214">
        <f t="shared" si="32"/>
        <v>11</v>
      </c>
      <c r="AB45" s="215">
        <f t="shared" si="27"/>
        <v>4</v>
      </c>
      <c r="AC45" s="214">
        <f t="shared" si="32"/>
        <v>11</v>
      </c>
      <c r="AD45" s="215">
        <f t="shared" si="28"/>
        <v>1</v>
      </c>
      <c r="AE45" s="214">
        <f t="shared" si="32"/>
        <v>0</v>
      </c>
      <c r="AF45" s="215">
        <f t="shared" si="29"/>
        <v>0</v>
      </c>
      <c r="AG45" s="214">
        <f t="shared" si="30"/>
        <v>0</v>
      </c>
      <c r="AH45" s="215">
        <f t="shared" si="31"/>
        <v>0</v>
      </c>
    </row>
    <row r="46" spans="1:34" ht="15.75">
      <c r="A46" s="197" t="s">
        <v>110</v>
      </c>
      <c r="B46" s="198" t="str">
        <f>IF(B38&gt;"",B38,"")</f>
        <v>Rissanen Elli</v>
      </c>
      <c r="C46" s="210" t="str">
        <f>IF(B39&gt;"",B39,"")</f>
        <v>Nurmiaho Elma</v>
      </c>
      <c r="D46" s="184"/>
      <c r="E46" s="200"/>
      <c r="F46" s="296">
        <v>7</v>
      </c>
      <c r="G46" s="297"/>
      <c r="H46" s="296">
        <v>2</v>
      </c>
      <c r="I46" s="297"/>
      <c r="J46" s="296">
        <v>3</v>
      </c>
      <c r="K46" s="297"/>
      <c r="L46" s="296"/>
      <c r="M46" s="297"/>
      <c r="N46" s="296"/>
      <c r="O46" s="297"/>
      <c r="P46" s="201">
        <f t="shared" si="22"/>
        <v>3</v>
      </c>
      <c r="Q46" s="202">
        <f t="shared" si="23"/>
        <v>0</v>
      </c>
      <c r="R46" s="212"/>
      <c r="S46" s="213"/>
      <c r="U46" s="205">
        <f t="shared" si="24"/>
        <v>33</v>
      </c>
      <c r="V46" s="206">
        <f t="shared" si="24"/>
        <v>12</v>
      </c>
      <c r="W46" s="207">
        <f t="shared" si="25"/>
        <v>21</v>
      </c>
      <c r="Y46" s="214">
        <f t="shared" si="32"/>
        <v>11</v>
      </c>
      <c r="Z46" s="215">
        <f t="shared" si="26"/>
        <v>7</v>
      </c>
      <c r="AA46" s="214">
        <f t="shared" si="32"/>
        <v>11</v>
      </c>
      <c r="AB46" s="215">
        <f t="shared" si="27"/>
        <v>2</v>
      </c>
      <c r="AC46" s="214">
        <f t="shared" si="32"/>
        <v>11</v>
      </c>
      <c r="AD46" s="215">
        <f t="shared" si="28"/>
        <v>3</v>
      </c>
      <c r="AE46" s="214">
        <f t="shared" si="32"/>
        <v>0</v>
      </c>
      <c r="AF46" s="215">
        <f t="shared" si="29"/>
        <v>0</v>
      </c>
      <c r="AG46" s="214">
        <f t="shared" si="30"/>
        <v>0</v>
      </c>
      <c r="AH46" s="215">
        <f t="shared" si="31"/>
        <v>0</v>
      </c>
    </row>
    <row r="47" spans="1:34" ht="15.75">
      <c r="A47" s="197" t="s">
        <v>111</v>
      </c>
      <c r="B47" s="198" t="str">
        <f>IF(B37&gt;"",B37,"")</f>
        <v>Vastavuo Viivi-mari</v>
      </c>
      <c r="C47" s="210" t="str">
        <f>IF(B38&gt;"",B38,"")</f>
        <v>Rissanen Elli</v>
      </c>
      <c r="D47" s="211"/>
      <c r="E47" s="200"/>
      <c r="F47" s="291">
        <v>9</v>
      </c>
      <c r="G47" s="292"/>
      <c r="H47" s="291">
        <v>8</v>
      </c>
      <c r="I47" s="292"/>
      <c r="J47" s="293">
        <v>8</v>
      </c>
      <c r="K47" s="292"/>
      <c r="L47" s="291"/>
      <c r="M47" s="292"/>
      <c r="N47" s="291"/>
      <c r="O47" s="292"/>
      <c r="P47" s="201">
        <f t="shared" si="22"/>
        <v>3</v>
      </c>
      <c r="Q47" s="202">
        <f t="shared" si="23"/>
        <v>0</v>
      </c>
      <c r="R47" s="212"/>
      <c r="S47" s="213"/>
      <c r="U47" s="205">
        <f t="shared" si="24"/>
        <v>33</v>
      </c>
      <c r="V47" s="206">
        <f t="shared" si="24"/>
        <v>25</v>
      </c>
      <c r="W47" s="207">
        <f t="shared" si="25"/>
        <v>8</v>
      </c>
      <c r="Y47" s="214">
        <f t="shared" si="32"/>
        <v>11</v>
      </c>
      <c r="Z47" s="215">
        <f t="shared" si="26"/>
        <v>9</v>
      </c>
      <c r="AA47" s="214">
        <f t="shared" si="32"/>
        <v>11</v>
      </c>
      <c r="AB47" s="215">
        <f t="shared" si="27"/>
        <v>8</v>
      </c>
      <c r="AC47" s="214">
        <f t="shared" si="32"/>
        <v>11</v>
      </c>
      <c r="AD47" s="215">
        <f t="shared" si="28"/>
        <v>8</v>
      </c>
      <c r="AE47" s="214">
        <f t="shared" si="32"/>
        <v>0</v>
      </c>
      <c r="AF47" s="215">
        <f t="shared" si="29"/>
        <v>0</v>
      </c>
      <c r="AG47" s="214">
        <f t="shared" si="30"/>
        <v>0</v>
      </c>
      <c r="AH47" s="215">
        <f t="shared" si="31"/>
        <v>0</v>
      </c>
    </row>
    <row r="48" spans="1:34" ht="16.5" thickBot="1">
      <c r="A48" s="218" t="s">
        <v>112</v>
      </c>
      <c r="B48" s="219" t="str">
        <f>IF(B39&gt;"",B39,"")</f>
        <v>Nurmiaho Elma</v>
      </c>
      <c r="C48" s="220" t="str">
        <f>IF(B40&gt;"",B40,"")</f>
        <v>Eriksson Sofie</v>
      </c>
      <c r="D48" s="221"/>
      <c r="E48" s="222"/>
      <c r="F48" s="326">
        <v>-8</v>
      </c>
      <c r="G48" s="327"/>
      <c r="H48" s="326">
        <v>4</v>
      </c>
      <c r="I48" s="327"/>
      <c r="J48" s="326">
        <v>9</v>
      </c>
      <c r="K48" s="327"/>
      <c r="L48" s="326">
        <v>5</v>
      </c>
      <c r="M48" s="327"/>
      <c r="N48" s="326"/>
      <c r="O48" s="327"/>
      <c r="P48" s="223">
        <f t="shared" si="22"/>
        <v>3</v>
      </c>
      <c r="Q48" s="224">
        <f t="shared" si="23"/>
        <v>1</v>
      </c>
      <c r="R48" s="225"/>
      <c r="S48" s="226"/>
      <c r="U48" s="205">
        <f t="shared" si="24"/>
        <v>41</v>
      </c>
      <c r="V48" s="206">
        <f t="shared" si="24"/>
        <v>29</v>
      </c>
      <c r="W48" s="207">
        <f t="shared" si="25"/>
        <v>12</v>
      </c>
      <c r="Y48" s="227">
        <f t="shared" si="32"/>
        <v>8</v>
      </c>
      <c r="Z48" s="228">
        <f t="shared" si="26"/>
        <v>11</v>
      </c>
      <c r="AA48" s="227">
        <f t="shared" si="32"/>
        <v>11</v>
      </c>
      <c r="AB48" s="228">
        <f t="shared" si="27"/>
        <v>4</v>
      </c>
      <c r="AC48" s="227">
        <f t="shared" si="32"/>
        <v>11</v>
      </c>
      <c r="AD48" s="228">
        <f t="shared" si="28"/>
        <v>9</v>
      </c>
      <c r="AE48" s="227">
        <f t="shared" si="32"/>
        <v>11</v>
      </c>
      <c r="AF48" s="228">
        <f t="shared" si="29"/>
        <v>5</v>
      </c>
      <c r="AG48" s="227">
        <f t="shared" si="30"/>
        <v>0</v>
      </c>
      <c r="AH48" s="228">
        <f t="shared" si="31"/>
        <v>0</v>
      </c>
    </row>
    <row r="49" ht="15.75" thickTop="1"/>
  </sheetData>
  <mergeCells count="159">
    <mergeCell ref="J2:M2"/>
    <mergeCell ref="N2:P2"/>
    <mergeCell ref="Q2:S2"/>
    <mergeCell ref="D3:F3"/>
    <mergeCell ref="G3:I3"/>
    <mergeCell ref="J3:M3"/>
    <mergeCell ref="Q3:S3"/>
    <mergeCell ref="D4:E4"/>
    <mergeCell ref="F4:G4"/>
    <mergeCell ref="H4:I4"/>
    <mergeCell ref="J4:K4"/>
    <mergeCell ref="L4:M4"/>
    <mergeCell ref="R4:S4"/>
    <mergeCell ref="R5:S5"/>
    <mergeCell ref="R6:S6"/>
    <mergeCell ref="R7:S7"/>
    <mergeCell ref="R8:S8"/>
    <mergeCell ref="F10:G10"/>
    <mergeCell ref="H10:I10"/>
    <mergeCell ref="J10:K10"/>
    <mergeCell ref="L10:M10"/>
    <mergeCell ref="N10:O10"/>
    <mergeCell ref="P10:Q10"/>
    <mergeCell ref="N11:O11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J18:M18"/>
    <mergeCell ref="N18:P18"/>
    <mergeCell ref="Q18:S18"/>
    <mergeCell ref="D19:F19"/>
    <mergeCell ref="G19:I19"/>
    <mergeCell ref="J19:M19"/>
    <mergeCell ref="Q19:S19"/>
    <mergeCell ref="D20:E20"/>
    <mergeCell ref="F20:G20"/>
    <mergeCell ref="H20:I20"/>
    <mergeCell ref="J20:K20"/>
    <mergeCell ref="L20:M20"/>
    <mergeCell ref="R20:S20"/>
    <mergeCell ref="R21:S21"/>
    <mergeCell ref="R22:S22"/>
    <mergeCell ref="R23:S23"/>
    <mergeCell ref="R24:S24"/>
    <mergeCell ref="F26:G26"/>
    <mergeCell ref="H26:I26"/>
    <mergeCell ref="J26:K26"/>
    <mergeCell ref="L26:M26"/>
    <mergeCell ref="N26:O26"/>
    <mergeCell ref="P26:Q26"/>
    <mergeCell ref="N27:O27"/>
    <mergeCell ref="F28:G28"/>
    <mergeCell ref="H28:I28"/>
    <mergeCell ref="J28:K28"/>
    <mergeCell ref="L28:M28"/>
    <mergeCell ref="N28:O28"/>
    <mergeCell ref="F27:G27"/>
    <mergeCell ref="H27:I27"/>
    <mergeCell ref="J27:K27"/>
    <mergeCell ref="L27:M27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J34:M34"/>
    <mergeCell ref="N34:P34"/>
    <mergeCell ref="Q34:S34"/>
    <mergeCell ref="D35:F35"/>
    <mergeCell ref="G35:I35"/>
    <mergeCell ref="J35:M35"/>
    <mergeCell ref="Q35:S35"/>
    <mergeCell ref="D36:E36"/>
    <mergeCell ref="F36:G36"/>
    <mergeCell ref="H36:I36"/>
    <mergeCell ref="J36:K36"/>
    <mergeCell ref="L36:M36"/>
    <mergeCell ref="R36:S36"/>
    <mergeCell ref="R37:S37"/>
    <mergeCell ref="R38:S38"/>
    <mergeCell ref="R39:S39"/>
    <mergeCell ref="R40:S40"/>
    <mergeCell ref="F42:G42"/>
    <mergeCell ref="H42:I42"/>
    <mergeCell ref="J42:K42"/>
    <mergeCell ref="L42:M42"/>
    <mergeCell ref="N42:O42"/>
    <mergeCell ref="P42:Q42"/>
    <mergeCell ref="N43:O43"/>
    <mergeCell ref="F44:G44"/>
    <mergeCell ref="H44:I44"/>
    <mergeCell ref="J44:K44"/>
    <mergeCell ref="L44:M44"/>
    <mergeCell ref="N44:O44"/>
    <mergeCell ref="F43:G43"/>
    <mergeCell ref="H43:I43"/>
    <mergeCell ref="J43:K43"/>
    <mergeCell ref="L43:M43"/>
    <mergeCell ref="N45:O45"/>
    <mergeCell ref="F46:G46"/>
    <mergeCell ref="H46:I46"/>
    <mergeCell ref="J46:K46"/>
    <mergeCell ref="L46:M46"/>
    <mergeCell ref="N46:O46"/>
    <mergeCell ref="F45:G45"/>
    <mergeCell ref="H45:I45"/>
    <mergeCell ref="J45:K45"/>
    <mergeCell ref="L45:M45"/>
    <mergeCell ref="N47:O47"/>
    <mergeCell ref="F48:G48"/>
    <mergeCell ref="H48:I48"/>
    <mergeCell ref="J48:K48"/>
    <mergeCell ref="L48:M48"/>
    <mergeCell ref="N48:O48"/>
    <mergeCell ref="F47:G47"/>
    <mergeCell ref="H47:I47"/>
    <mergeCell ref="J47:K47"/>
    <mergeCell ref="L47:M47"/>
  </mergeCells>
  <printOptions/>
  <pageMargins left="0.47" right="0.31" top="0.87" bottom="0.58" header="0.4921259845" footer="0.4921259845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4"/>
  <dimension ref="A1:H44"/>
  <sheetViews>
    <sheetView workbookViewId="0" topLeftCell="A1">
      <selection activeCell="A1" sqref="A1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196</v>
      </c>
      <c r="G3" s="2"/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8" ht="17.25" customHeight="1" thickBot="1">
      <c r="A6" s="4">
        <v>1</v>
      </c>
      <c r="B6" s="5" t="s">
        <v>197</v>
      </c>
      <c r="C6" s="244" t="s">
        <v>131</v>
      </c>
      <c r="D6" s="245" t="s">
        <v>69</v>
      </c>
      <c r="E6" s="246"/>
      <c r="F6" s="246"/>
      <c r="G6" s="246"/>
      <c r="H6" s="246"/>
    </row>
    <row r="7" spans="1:8" ht="17.25" customHeight="1" thickBot="1">
      <c r="A7" s="6">
        <v>2</v>
      </c>
      <c r="B7" s="7"/>
      <c r="C7" s="247" t="s">
        <v>28</v>
      </c>
      <c r="D7" s="248"/>
      <c r="E7" s="249"/>
      <c r="F7" s="250" t="s">
        <v>131</v>
      </c>
      <c r="G7" s="246"/>
      <c r="H7" s="246"/>
    </row>
    <row r="8" spans="1:8" ht="17.25" customHeight="1" thickBot="1">
      <c r="A8" s="8">
        <v>3</v>
      </c>
      <c r="B8" s="9"/>
      <c r="C8" s="251" t="s">
        <v>28</v>
      </c>
      <c r="D8" s="252"/>
      <c r="E8" s="253"/>
      <c r="F8" s="254" t="s">
        <v>198</v>
      </c>
      <c r="G8" s="246"/>
      <c r="H8" s="246"/>
    </row>
    <row r="9" spans="1:8" ht="17.25" customHeight="1" thickBot="1">
      <c r="A9" s="10">
        <v>4</v>
      </c>
      <c r="B9" s="11" t="s">
        <v>199</v>
      </c>
      <c r="C9" s="255" t="s">
        <v>149</v>
      </c>
      <c r="D9" s="256" t="s">
        <v>69</v>
      </c>
      <c r="E9" s="246"/>
      <c r="F9" s="257"/>
      <c r="G9" s="258" t="s">
        <v>131</v>
      </c>
      <c r="H9" s="246"/>
    </row>
    <row r="10" spans="1:8" ht="11.25" customHeight="1" thickBot="1">
      <c r="A10" s="3"/>
      <c r="B10" s="3"/>
      <c r="C10" s="259"/>
      <c r="E10" s="246"/>
      <c r="F10" s="257"/>
      <c r="G10" s="254" t="s">
        <v>200</v>
      </c>
      <c r="H10" s="246"/>
    </row>
    <row r="11" spans="1:8" ht="17.25" customHeight="1" thickBot="1">
      <c r="A11" s="4" t="s">
        <v>8</v>
      </c>
      <c r="B11" s="5" t="s">
        <v>201</v>
      </c>
      <c r="C11" s="260" t="s">
        <v>160</v>
      </c>
      <c r="D11" s="245" t="s">
        <v>25</v>
      </c>
      <c r="E11" s="246"/>
      <c r="F11" s="257"/>
      <c r="G11" s="257"/>
      <c r="H11" s="246"/>
    </row>
    <row r="12" spans="1:8" ht="17.25" customHeight="1" thickBot="1">
      <c r="A12" s="6" t="s">
        <v>9</v>
      </c>
      <c r="B12" s="7"/>
      <c r="C12" s="261" t="s">
        <v>28</v>
      </c>
      <c r="D12" s="248"/>
      <c r="E12" s="249"/>
      <c r="F12" s="262" t="s">
        <v>160</v>
      </c>
      <c r="G12" s="257"/>
      <c r="H12" s="246"/>
    </row>
    <row r="13" spans="1:8" ht="17.25" customHeight="1" thickBot="1">
      <c r="A13" s="8" t="s">
        <v>10</v>
      </c>
      <c r="B13" s="9"/>
      <c r="C13" s="251" t="s">
        <v>28</v>
      </c>
      <c r="D13" s="252"/>
      <c r="E13" s="253"/>
      <c r="F13" s="246" t="s">
        <v>202</v>
      </c>
      <c r="G13" s="257"/>
      <c r="H13" s="246"/>
    </row>
    <row r="14" spans="1:8" ht="17.25" customHeight="1" thickBot="1">
      <c r="A14" s="10" t="s">
        <v>11</v>
      </c>
      <c r="B14" s="11" t="s">
        <v>203</v>
      </c>
      <c r="C14" s="255" t="s">
        <v>140</v>
      </c>
      <c r="D14" s="256" t="s">
        <v>35</v>
      </c>
      <c r="E14" s="246"/>
      <c r="F14" s="246"/>
      <c r="G14" s="257"/>
      <c r="H14" s="258" t="s">
        <v>131</v>
      </c>
    </row>
    <row r="15" spans="1:8" ht="11.25" customHeight="1" thickBot="1">
      <c r="A15" s="3"/>
      <c r="B15" s="3"/>
      <c r="C15" s="259"/>
      <c r="E15" s="246"/>
      <c r="F15" s="246"/>
      <c r="G15" s="257"/>
      <c r="H15" s="257" t="s">
        <v>204</v>
      </c>
    </row>
    <row r="16" spans="1:8" ht="17.25" customHeight="1" thickBot="1">
      <c r="A16" s="4" t="s">
        <v>12</v>
      </c>
      <c r="B16" s="5" t="s">
        <v>205</v>
      </c>
      <c r="C16" s="260" t="s">
        <v>153</v>
      </c>
      <c r="D16" s="245" t="s">
        <v>154</v>
      </c>
      <c r="E16" s="246"/>
      <c r="F16" s="246"/>
      <c r="G16" s="257"/>
      <c r="H16" s="257"/>
    </row>
    <row r="17" spans="1:8" ht="17.25" customHeight="1" thickBot="1">
      <c r="A17" s="6" t="s">
        <v>13</v>
      </c>
      <c r="B17" s="7"/>
      <c r="C17" s="261" t="s">
        <v>28</v>
      </c>
      <c r="D17" s="248"/>
      <c r="E17" s="249"/>
      <c r="F17" s="250" t="s">
        <v>153</v>
      </c>
      <c r="G17" s="257"/>
      <c r="H17" s="257"/>
    </row>
    <row r="18" spans="1:8" ht="17.25" customHeight="1" thickBot="1">
      <c r="A18" s="8" t="s">
        <v>14</v>
      </c>
      <c r="B18" s="9" t="s">
        <v>206</v>
      </c>
      <c r="C18" s="263" t="s">
        <v>171</v>
      </c>
      <c r="D18" s="252" t="s">
        <v>96</v>
      </c>
      <c r="E18" s="253" t="s">
        <v>166</v>
      </c>
      <c r="F18" s="257" t="s">
        <v>207</v>
      </c>
      <c r="G18" s="257"/>
      <c r="H18" s="257"/>
    </row>
    <row r="19" spans="1:8" ht="17.25" customHeight="1" thickBot="1">
      <c r="A19" s="10" t="s">
        <v>15</v>
      </c>
      <c r="B19" s="11" t="s">
        <v>208</v>
      </c>
      <c r="C19" s="255" t="s">
        <v>166</v>
      </c>
      <c r="D19" s="256" t="s">
        <v>69</v>
      </c>
      <c r="E19" s="246" t="s">
        <v>209</v>
      </c>
      <c r="F19" s="257"/>
      <c r="G19" s="264" t="s">
        <v>143</v>
      </c>
      <c r="H19" s="257"/>
    </row>
    <row r="20" spans="1:8" ht="11.25" customHeight="1" thickBot="1">
      <c r="A20" s="3"/>
      <c r="B20" s="3"/>
      <c r="C20" s="259"/>
      <c r="E20" s="246"/>
      <c r="F20" s="257"/>
      <c r="G20" s="246" t="s">
        <v>210</v>
      </c>
      <c r="H20" s="257"/>
    </row>
    <row r="21" spans="1:8" ht="17.25" customHeight="1" thickBot="1">
      <c r="A21" s="4" t="s">
        <v>16</v>
      </c>
      <c r="B21" s="5" t="s">
        <v>211</v>
      </c>
      <c r="C21" s="260" t="s">
        <v>136</v>
      </c>
      <c r="D21" s="245" t="s">
        <v>4</v>
      </c>
      <c r="E21" s="246"/>
      <c r="F21" s="257"/>
      <c r="G21" s="246"/>
      <c r="H21" s="257"/>
    </row>
    <row r="22" spans="1:8" ht="17.25" customHeight="1" thickBot="1">
      <c r="A22" s="6" t="s">
        <v>17</v>
      </c>
      <c r="B22" s="7"/>
      <c r="C22" s="261" t="s">
        <v>28</v>
      </c>
      <c r="D22" s="248"/>
      <c r="E22" s="249"/>
      <c r="F22" s="262" t="s">
        <v>143</v>
      </c>
      <c r="G22" s="246"/>
      <c r="H22" s="257"/>
    </row>
    <row r="23" spans="1:8" ht="17.25" customHeight="1" thickBot="1">
      <c r="A23" s="8" t="s">
        <v>18</v>
      </c>
      <c r="B23" s="9"/>
      <c r="C23" s="251" t="s">
        <v>28</v>
      </c>
      <c r="D23" s="252"/>
      <c r="E23" s="253"/>
      <c r="F23" s="246" t="s">
        <v>212</v>
      </c>
      <c r="G23" s="246"/>
      <c r="H23" s="257"/>
    </row>
    <row r="24" spans="1:8" ht="17.25" customHeight="1" thickBot="1">
      <c r="A24" s="10" t="s">
        <v>19</v>
      </c>
      <c r="B24" s="11" t="s">
        <v>213</v>
      </c>
      <c r="C24" s="255" t="s">
        <v>143</v>
      </c>
      <c r="D24" s="256" t="s">
        <v>6</v>
      </c>
      <c r="E24" s="246"/>
      <c r="F24" s="246"/>
      <c r="G24" s="246"/>
      <c r="H24" s="257"/>
    </row>
    <row r="25" spans="1:8" ht="15" customHeight="1" thickBot="1">
      <c r="A25" s="3"/>
      <c r="B25" s="3"/>
      <c r="C25" s="259"/>
      <c r="E25" s="246"/>
      <c r="F25" s="246"/>
      <c r="G25" s="246"/>
      <c r="H25" s="265" t="s">
        <v>131</v>
      </c>
    </row>
    <row r="26" spans="1:8" ht="17.25" customHeight="1" thickBot="1">
      <c r="A26" s="4" t="s">
        <v>214</v>
      </c>
      <c r="B26" s="5" t="s">
        <v>215</v>
      </c>
      <c r="C26" s="260" t="s">
        <v>139</v>
      </c>
      <c r="D26" s="245" t="s">
        <v>25</v>
      </c>
      <c r="E26" s="246"/>
      <c r="F26" s="246"/>
      <c r="G26" s="246"/>
      <c r="H26" s="257" t="s">
        <v>216</v>
      </c>
    </row>
    <row r="27" spans="1:8" ht="17.25" customHeight="1" thickBot="1">
      <c r="A27" s="6" t="s">
        <v>217</v>
      </c>
      <c r="B27" s="7"/>
      <c r="C27" s="261" t="s">
        <v>28</v>
      </c>
      <c r="D27" s="248"/>
      <c r="E27" s="249"/>
      <c r="F27" s="250" t="s">
        <v>139</v>
      </c>
      <c r="G27" s="246"/>
      <c r="H27" s="257"/>
    </row>
    <row r="28" spans="1:8" ht="17.25" customHeight="1" thickBot="1">
      <c r="A28" s="8" t="s">
        <v>218</v>
      </c>
      <c r="B28" s="9"/>
      <c r="C28" s="251" t="s">
        <v>28</v>
      </c>
      <c r="D28" s="252"/>
      <c r="E28" s="253"/>
      <c r="F28" s="257" t="s">
        <v>219</v>
      </c>
      <c r="G28" s="246"/>
      <c r="H28" s="257"/>
    </row>
    <row r="29" spans="1:8" ht="17.25" customHeight="1" thickBot="1">
      <c r="A29" s="10" t="s">
        <v>220</v>
      </c>
      <c r="B29" s="11" t="s">
        <v>221</v>
      </c>
      <c r="C29" s="255" t="s">
        <v>144</v>
      </c>
      <c r="D29" s="256" t="s">
        <v>25</v>
      </c>
      <c r="E29" s="246"/>
      <c r="F29" s="257"/>
      <c r="G29" s="258" t="s">
        <v>139</v>
      </c>
      <c r="H29" s="257"/>
    </row>
    <row r="30" spans="1:8" ht="11.25" customHeight="1" thickBot="1">
      <c r="A30" s="3"/>
      <c r="B30" s="3"/>
      <c r="C30" s="259"/>
      <c r="E30" s="246"/>
      <c r="F30" s="257"/>
      <c r="G30" s="254" t="s">
        <v>222</v>
      </c>
      <c r="H30" s="257"/>
    </row>
    <row r="31" spans="1:8" ht="17.25" customHeight="1" thickBot="1">
      <c r="A31" s="4" t="s">
        <v>223</v>
      </c>
      <c r="B31" s="5" t="s">
        <v>224</v>
      </c>
      <c r="C31" s="260" t="s">
        <v>148</v>
      </c>
      <c r="D31" s="245" t="s">
        <v>6</v>
      </c>
      <c r="E31" s="246" t="s">
        <v>148</v>
      </c>
      <c r="F31" s="257"/>
      <c r="G31" s="257"/>
      <c r="H31" s="257"/>
    </row>
    <row r="32" spans="1:8" ht="17.25" customHeight="1" thickBot="1">
      <c r="A32" s="6" t="s">
        <v>225</v>
      </c>
      <c r="B32" s="7" t="s">
        <v>226</v>
      </c>
      <c r="C32" s="261" t="s">
        <v>157</v>
      </c>
      <c r="D32" s="248" t="s">
        <v>69</v>
      </c>
      <c r="E32" s="249" t="s">
        <v>227</v>
      </c>
      <c r="F32" s="262" t="s">
        <v>148</v>
      </c>
      <c r="G32" s="257"/>
      <c r="H32" s="257"/>
    </row>
    <row r="33" spans="1:8" ht="17.25" customHeight="1" thickBot="1">
      <c r="A33" s="8" t="s">
        <v>228</v>
      </c>
      <c r="B33" s="9"/>
      <c r="C33" s="251" t="s">
        <v>28</v>
      </c>
      <c r="D33" s="252"/>
      <c r="E33" s="253"/>
      <c r="F33" s="246" t="s">
        <v>229</v>
      </c>
      <c r="G33" s="257"/>
      <c r="H33" s="257"/>
    </row>
    <row r="34" spans="1:8" ht="17.25" customHeight="1" thickBot="1">
      <c r="A34" s="10" t="s">
        <v>230</v>
      </c>
      <c r="B34" s="11" t="s">
        <v>231</v>
      </c>
      <c r="C34" s="255" t="s">
        <v>170</v>
      </c>
      <c r="D34" s="256" t="s">
        <v>35</v>
      </c>
      <c r="E34" s="246"/>
      <c r="F34" s="246"/>
      <c r="G34" s="257"/>
      <c r="H34" s="265" t="s">
        <v>139</v>
      </c>
    </row>
    <row r="35" spans="1:8" ht="11.25" customHeight="1" thickBot="1">
      <c r="A35" s="3"/>
      <c r="B35" s="3"/>
      <c r="C35" s="259"/>
      <c r="E35" s="246"/>
      <c r="F35" s="246"/>
      <c r="G35" s="257"/>
      <c r="H35" s="246" t="s">
        <v>232</v>
      </c>
    </row>
    <row r="36" spans="1:8" ht="17.25" customHeight="1" thickBot="1">
      <c r="A36" s="4" t="s">
        <v>233</v>
      </c>
      <c r="B36" s="5" t="s">
        <v>234</v>
      </c>
      <c r="C36" s="260" t="s">
        <v>165</v>
      </c>
      <c r="D36" s="245" t="s">
        <v>4</v>
      </c>
      <c r="E36" s="246"/>
      <c r="F36" s="246"/>
      <c r="G36" s="257"/>
      <c r="H36" s="246"/>
    </row>
    <row r="37" spans="1:8" ht="17.25" customHeight="1" thickBot="1">
      <c r="A37" s="6" t="s">
        <v>235</v>
      </c>
      <c r="B37" s="7"/>
      <c r="C37" s="261" t="s">
        <v>28</v>
      </c>
      <c r="D37" s="248"/>
      <c r="E37" s="249"/>
      <c r="F37" s="250" t="s">
        <v>165</v>
      </c>
      <c r="G37" s="257"/>
      <c r="H37" s="246"/>
    </row>
    <row r="38" spans="1:8" ht="17.25" customHeight="1" thickBot="1">
      <c r="A38" s="8" t="s">
        <v>236</v>
      </c>
      <c r="B38" s="9"/>
      <c r="C38" s="251" t="s">
        <v>28</v>
      </c>
      <c r="D38" s="252"/>
      <c r="E38" s="253"/>
      <c r="F38" s="254" t="s">
        <v>237</v>
      </c>
      <c r="G38" s="257"/>
      <c r="H38" s="246"/>
    </row>
    <row r="39" spans="1:8" ht="17.25" customHeight="1" thickBot="1">
      <c r="A39" s="10" t="s">
        <v>238</v>
      </c>
      <c r="B39" s="11" t="s">
        <v>239</v>
      </c>
      <c r="C39" s="255" t="s">
        <v>132</v>
      </c>
      <c r="D39" s="256" t="s">
        <v>43</v>
      </c>
      <c r="E39" s="246"/>
      <c r="F39" s="257"/>
      <c r="G39" s="264" t="s">
        <v>135</v>
      </c>
      <c r="H39" s="246"/>
    </row>
    <row r="40" spans="1:8" ht="11.25" customHeight="1" thickBot="1">
      <c r="A40" s="3"/>
      <c r="B40" s="3"/>
      <c r="C40" s="259"/>
      <c r="E40" s="246"/>
      <c r="F40" s="257"/>
      <c r="G40" s="246" t="s">
        <v>240</v>
      </c>
      <c r="H40" s="246"/>
    </row>
    <row r="41" spans="1:8" ht="17.25" customHeight="1" thickBot="1">
      <c r="A41" s="4" t="s">
        <v>241</v>
      </c>
      <c r="B41" s="5" t="s">
        <v>242</v>
      </c>
      <c r="C41" s="260" t="s">
        <v>161</v>
      </c>
      <c r="D41" s="245" t="s">
        <v>43</v>
      </c>
      <c r="E41" s="246"/>
      <c r="F41" s="257"/>
      <c r="G41" s="246"/>
      <c r="H41" s="246"/>
    </row>
    <row r="42" spans="1:8" ht="17.25" customHeight="1" thickBot="1">
      <c r="A42" s="6" t="s">
        <v>243</v>
      </c>
      <c r="B42" s="7"/>
      <c r="C42" s="261" t="s">
        <v>28</v>
      </c>
      <c r="D42" s="248"/>
      <c r="E42" s="249"/>
      <c r="F42" s="262" t="s">
        <v>135</v>
      </c>
      <c r="G42" s="246"/>
      <c r="H42" s="246"/>
    </row>
    <row r="43" spans="1:8" ht="17.25" customHeight="1" thickBot="1">
      <c r="A43" s="8" t="s">
        <v>244</v>
      </c>
      <c r="B43" s="9"/>
      <c r="C43" s="251" t="s">
        <v>28</v>
      </c>
      <c r="D43" s="252"/>
      <c r="E43" s="253"/>
      <c r="F43" s="246" t="s">
        <v>245</v>
      </c>
      <c r="G43" s="246"/>
      <c r="H43" s="246"/>
    </row>
    <row r="44" spans="1:8" ht="17.25" customHeight="1" thickBot="1">
      <c r="A44" s="10" t="s">
        <v>246</v>
      </c>
      <c r="B44" s="11" t="s">
        <v>247</v>
      </c>
      <c r="C44" s="255" t="s">
        <v>135</v>
      </c>
      <c r="D44" s="256" t="s">
        <v>69</v>
      </c>
      <c r="E44" s="246"/>
      <c r="F44" s="246"/>
      <c r="G44" s="246"/>
      <c r="H44" s="246"/>
    </row>
  </sheetData>
  <printOptions/>
  <pageMargins left="0.39" right="0.38" top="0.54" bottom="0.5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5"/>
  <dimension ref="A1:H44"/>
  <sheetViews>
    <sheetView workbookViewId="0" topLeftCell="A1">
      <selection activeCell="A1" sqref="A1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248</v>
      </c>
      <c r="G3" s="2"/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8" ht="17.25" customHeight="1" thickBot="1">
      <c r="A6" s="4">
        <v>1</v>
      </c>
      <c r="B6" s="5" t="s">
        <v>197</v>
      </c>
      <c r="C6" s="244" t="s">
        <v>131</v>
      </c>
      <c r="D6" s="245" t="s">
        <v>69</v>
      </c>
      <c r="E6" s="266"/>
      <c r="F6" s="266"/>
      <c r="G6" s="266"/>
      <c r="H6" s="266"/>
    </row>
    <row r="7" spans="1:8" ht="17.25" customHeight="1" thickBot="1">
      <c r="A7" s="6">
        <v>2</v>
      </c>
      <c r="B7" s="7"/>
      <c r="C7" s="247" t="s">
        <v>28</v>
      </c>
      <c r="D7" s="248"/>
      <c r="E7" s="267"/>
      <c r="F7" s="268" t="s">
        <v>131</v>
      </c>
      <c r="G7" s="266"/>
      <c r="H7" s="266"/>
    </row>
    <row r="8" spans="1:8" ht="17.25" customHeight="1" thickBot="1">
      <c r="A8" s="8">
        <v>3</v>
      </c>
      <c r="B8" s="9"/>
      <c r="C8" s="251" t="s">
        <v>28</v>
      </c>
      <c r="D8" s="252"/>
      <c r="E8" s="269"/>
      <c r="F8" s="270" t="s">
        <v>249</v>
      </c>
      <c r="G8" s="266"/>
      <c r="H8" s="266"/>
    </row>
    <row r="9" spans="1:8" ht="17.25" customHeight="1" thickBot="1">
      <c r="A9" s="10">
        <v>4</v>
      </c>
      <c r="B9" s="11" t="s">
        <v>226</v>
      </c>
      <c r="C9" s="255" t="s">
        <v>155</v>
      </c>
      <c r="D9" s="256" t="s">
        <v>156</v>
      </c>
      <c r="E9" s="266"/>
      <c r="F9" s="271"/>
      <c r="G9" s="272" t="s">
        <v>131</v>
      </c>
      <c r="H9" s="266"/>
    </row>
    <row r="10" spans="1:8" ht="13.5" customHeight="1" thickBot="1">
      <c r="A10" s="3"/>
      <c r="B10" s="3"/>
      <c r="C10" s="259"/>
      <c r="E10" s="266"/>
      <c r="F10" s="271"/>
      <c r="G10" s="270" t="s">
        <v>250</v>
      </c>
      <c r="H10" s="266"/>
    </row>
    <row r="11" spans="1:8" ht="17.25" customHeight="1" thickBot="1">
      <c r="A11" s="4" t="s">
        <v>8</v>
      </c>
      <c r="B11" s="5" t="s">
        <v>211</v>
      </c>
      <c r="C11" s="260" t="s">
        <v>153</v>
      </c>
      <c r="D11" s="245" t="s">
        <v>32</v>
      </c>
      <c r="E11" s="266" t="s">
        <v>143</v>
      </c>
      <c r="F11" s="271"/>
      <c r="G11" s="271"/>
      <c r="H11" s="266"/>
    </row>
    <row r="12" spans="1:8" ht="17.25" customHeight="1" thickBot="1">
      <c r="A12" s="6" t="s">
        <v>9</v>
      </c>
      <c r="B12" s="7" t="s">
        <v>208</v>
      </c>
      <c r="C12" s="261" t="s">
        <v>143</v>
      </c>
      <c r="D12" s="248" t="s">
        <v>6</v>
      </c>
      <c r="E12" s="273" t="s">
        <v>251</v>
      </c>
      <c r="F12" s="274" t="s">
        <v>143</v>
      </c>
      <c r="G12" s="271"/>
      <c r="H12" s="266"/>
    </row>
    <row r="13" spans="1:8" ht="17.25" customHeight="1" thickBot="1">
      <c r="A13" s="8" t="s">
        <v>10</v>
      </c>
      <c r="B13" s="9"/>
      <c r="C13" s="251" t="s">
        <v>28</v>
      </c>
      <c r="D13" s="252"/>
      <c r="E13" s="269"/>
      <c r="F13" s="275" t="s">
        <v>252</v>
      </c>
      <c r="G13" s="271"/>
      <c r="H13" s="266"/>
    </row>
    <row r="14" spans="1:8" ht="17.25" customHeight="1" thickBot="1">
      <c r="A14" s="10" t="s">
        <v>11</v>
      </c>
      <c r="B14" s="11" t="s">
        <v>201</v>
      </c>
      <c r="C14" s="255" t="s">
        <v>170</v>
      </c>
      <c r="D14" s="256" t="s">
        <v>35</v>
      </c>
      <c r="E14" s="266"/>
      <c r="F14" s="266"/>
      <c r="G14" s="271"/>
      <c r="H14" s="272" t="s">
        <v>131</v>
      </c>
    </row>
    <row r="15" spans="1:8" ht="11.25" customHeight="1" thickBot="1">
      <c r="A15" s="3"/>
      <c r="B15" s="3"/>
      <c r="C15" s="259"/>
      <c r="E15" s="266"/>
      <c r="F15" s="266"/>
      <c r="G15" s="271"/>
      <c r="H15" s="276" t="s">
        <v>253</v>
      </c>
    </row>
    <row r="16" spans="1:8" ht="17.25" customHeight="1" thickBot="1">
      <c r="A16" s="4" t="s">
        <v>12</v>
      </c>
      <c r="B16" s="5" t="s">
        <v>231</v>
      </c>
      <c r="C16" s="260" t="s">
        <v>191</v>
      </c>
      <c r="D16" s="245" t="s">
        <v>32</v>
      </c>
      <c r="E16" s="266"/>
      <c r="F16" s="266"/>
      <c r="G16" s="271"/>
      <c r="H16" s="271"/>
    </row>
    <row r="17" spans="1:8" ht="17.25" customHeight="1" thickBot="1">
      <c r="A17" s="6" t="s">
        <v>13</v>
      </c>
      <c r="B17" s="7"/>
      <c r="C17" s="261" t="s">
        <v>28</v>
      </c>
      <c r="D17" s="248"/>
      <c r="E17" s="267"/>
      <c r="F17" s="268" t="s">
        <v>182</v>
      </c>
      <c r="G17" s="271"/>
      <c r="H17" s="271"/>
    </row>
    <row r="18" spans="1:8" ht="17.25" customHeight="1" thickBot="1">
      <c r="A18" s="8" t="s">
        <v>14</v>
      </c>
      <c r="B18" s="9" t="s">
        <v>254</v>
      </c>
      <c r="C18" s="263" t="s">
        <v>136</v>
      </c>
      <c r="D18" s="252" t="s">
        <v>194</v>
      </c>
      <c r="E18" s="269" t="s">
        <v>182</v>
      </c>
      <c r="F18" s="271" t="s">
        <v>255</v>
      </c>
      <c r="G18" s="271"/>
      <c r="H18" s="271"/>
    </row>
    <row r="19" spans="1:8" ht="17.25" customHeight="1" thickBot="1">
      <c r="A19" s="10" t="s">
        <v>15</v>
      </c>
      <c r="B19" s="11" t="s">
        <v>224</v>
      </c>
      <c r="C19" s="255" t="s">
        <v>182</v>
      </c>
      <c r="D19" s="256" t="s">
        <v>156</v>
      </c>
      <c r="E19" s="266" t="s">
        <v>256</v>
      </c>
      <c r="F19" s="271"/>
      <c r="G19" s="277" t="s">
        <v>182</v>
      </c>
      <c r="H19" s="271"/>
    </row>
    <row r="20" spans="1:8" ht="12.75" customHeight="1" thickBot="1">
      <c r="A20" s="3"/>
      <c r="B20" s="3"/>
      <c r="C20" s="259"/>
      <c r="E20" s="266"/>
      <c r="F20" s="271"/>
      <c r="G20" s="266" t="s">
        <v>257</v>
      </c>
      <c r="H20" s="271"/>
    </row>
    <row r="21" spans="1:8" ht="17.25" customHeight="1" thickBot="1">
      <c r="A21" s="4" t="s">
        <v>16</v>
      </c>
      <c r="B21" s="5" t="s">
        <v>203</v>
      </c>
      <c r="C21" s="260" t="s">
        <v>165</v>
      </c>
      <c r="D21" s="245" t="s">
        <v>4</v>
      </c>
      <c r="E21" s="266"/>
      <c r="F21" s="271"/>
      <c r="G21" s="266"/>
      <c r="H21" s="271"/>
    </row>
    <row r="22" spans="1:8" ht="17.25" customHeight="1" thickBot="1">
      <c r="A22" s="6" t="s">
        <v>17</v>
      </c>
      <c r="B22" s="7"/>
      <c r="C22" s="261" t="s">
        <v>28</v>
      </c>
      <c r="D22" s="248"/>
      <c r="E22" s="267"/>
      <c r="F22" s="274" t="s">
        <v>178</v>
      </c>
      <c r="G22" s="266"/>
      <c r="H22" s="271"/>
    </row>
    <row r="23" spans="1:8" ht="17.25" customHeight="1" thickBot="1">
      <c r="A23" s="8" t="s">
        <v>18</v>
      </c>
      <c r="B23" s="9"/>
      <c r="C23" s="251" t="s">
        <v>28</v>
      </c>
      <c r="D23" s="252"/>
      <c r="E23" s="269"/>
      <c r="F23" s="266" t="s">
        <v>258</v>
      </c>
      <c r="G23" s="266"/>
      <c r="H23" s="271"/>
    </row>
    <row r="24" spans="1:8" ht="17.25" customHeight="1" thickBot="1">
      <c r="A24" s="10" t="s">
        <v>19</v>
      </c>
      <c r="B24" s="11" t="s">
        <v>213</v>
      </c>
      <c r="C24" s="255" t="s">
        <v>178</v>
      </c>
      <c r="D24" s="256" t="s">
        <v>7</v>
      </c>
      <c r="E24" s="266"/>
      <c r="F24" s="266"/>
      <c r="G24" s="266"/>
      <c r="H24" s="271"/>
    </row>
    <row r="25" spans="1:8" ht="15" customHeight="1" thickBot="1">
      <c r="A25" s="3"/>
      <c r="B25" s="3"/>
      <c r="C25" s="259"/>
      <c r="E25" s="266"/>
      <c r="F25" s="266"/>
      <c r="G25" s="266"/>
      <c r="H25" s="278" t="s">
        <v>135</v>
      </c>
    </row>
    <row r="26" spans="1:8" ht="17.25" customHeight="1" thickBot="1">
      <c r="A26" s="4" t="s">
        <v>214</v>
      </c>
      <c r="B26" s="5" t="s">
        <v>215</v>
      </c>
      <c r="C26" s="260" t="s">
        <v>139</v>
      </c>
      <c r="D26" s="245" t="s">
        <v>25</v>
      </c>
      <c r="E26" s="266"/>
      <c r="F26" s="266"/>
      <c r="G26" s="266"/>
      <c r="H26" s="271" t="s">
        <v>259</v>
      </c>
    </row>
    <row r="27" spans="1:8" ht="17.25" customHeight="1" thickBot="1">
      <c r="A27" s="6" t="s">
        <v>217</v>
      </c>
      <c r="B27" s="7"/>
      <c r="C27" s="261" t="s">
        <v>28</v>
      </c>
      <c r="D27" s="248"/>
      <c r="E27" s="267"/>
      <c r="F27" s="268" t="s">
        <v>139</v>
      </c>
      <c r="G27" s="266"/>
      <c r="H27" s="271"/>
    </row>
    <row r="28" spans="1:8" ht="17.25" customHeight="1" thickBot="1">
      <c r="A28" s="8" t="s">
        <v>218</v>
      </c>
      <c r="B28" s="9"/>
      <c r="C28" s="251" t="s">
        <v>28</v>
      </c>
      <c r="D28" s="252"/>
      <c r="E28" s="269"/>
      <c r="F28" s="271" t="s">
        <v>260</v>
      </c>
      <c r="G28" s="266"/>
      <c r="H28" s="271"/>
    </row>
    <row r="29" spans="1:8" ht="17.25" customHeight="1" thickBot="1">
      <c r="A29" s="10" t="s">
        <v>220</v>
      </c>
      <c r="B29" s="11" t="s">
        <v>239</v>
      </c>
      <c r="C29" s="255" t="s">
        <v>160</v>
      </c>
      <c r="D29" s="256" t="s">
        <v>25</v>
      </c>
      <c r="E29" s="266"/>
      <c r="F29" s="271"/>
      <c r="G29" s="272" t="s">
        <v>139</v>
      </c>
      <c r="H29" s="271"/>
    </row>
    <row r="30" spans="1:8" ht="11.25" customHeight="1" thickBot="1">
      <c r="A30" s="3"/>
      <c r="B30" s="3"/>
      <c r="C30" s="259"/>
      <c r="E30" s="266"/>
      <c r="F30" s="271"/>
      <c r="G30" s="279" t="s">
        <v>261</v>
      </c>
      <c r="H30" s="271"/>
    </row>
    <row r="31" spans="1:8" ht="17.25" customHeight="1" thickBot="1">
      <c r="A31" s="4" t="s">
        <v>223</v>
      </c>
      <c r="B31" s="5" t="s">
        <v>205</v>
      </c>
      <c r="C31" s="260" t="s">
        <v>185</v>
      </c>
      <c r="D31" s="245" t="s">
        <v>69</v>
      </c>
      <c r="E31" s="266" t="s">
        <v>185</v>
      </c>
      <c r="F31" s="271"/>
      <c r="G31" s="271"/>
      <c r="H31" s="271"/>
    </row>
    <row r="32" spans="1:8" ht="17.25" customHeight="1" thickBot="1">
      <c r="A32" s="6" t="s">
        <v>225</v>
      </c>
      <c r="B32" s="7" t="s">
        <v>242</v>
      </c>
      <c r="C32" s="280" t="s">
        <v>188</v>
      </c>
      <c r="D32" s="248" t="s">
        <v>4</v>
      </c>
      <c r="E32" s="267" t="s">
        <v>262</v>
      </c>
      <c r="F32" s="274" t="s">
        <v>185</v>
      </c>
      <c r="G32" s="271"/>
      <c r="H32" s="271"/>
    </row>
    <row r="33" spans="1:8" ht="17.25" customHeight="1" thickBot="1">
      <c r="A33" s="8" t="s">
        <v>228</v>
      </c>
      <c r="B33" s="9"/>
      <c r="C33" s="251" t="s">
        <v>28</v>
      </c>
      <c r="D33" s="252"/>
      <c r="E33" s="269"/>
      <c r="F33" s="266" t="s">
        <v>263</v>
      </c>
      <c r="G33" s="271"/>
      <c r="H33" s="271"/>
    </row>
    <row r="34" spans="1:8" ht="17.25" customHeight="1" thickBot="1">
      <c r="A34" s="10" t="s">
        <v>230</v>
      </c>
      <c r="B34" s="11" t="s">
        <v>264</v>
      </c>
      <c r="C34" s="255" t="s">
        <v>148</v>
      </c>
      <c r="D34" s="256" t="s">
        <v>6</v>
      </c>
      <c r="E34" s="266"/>
      <c r="F34" s="266"/>
      <c r="G34" s="271"/>
      <c r="H34" s="278" t="s">
        <v>135</v>
      </c>
    </row>
    <row r="35" spans="1:8" ht="13.5" customHeight="1" thickBot="1">
      <c r="A35" s="3"/>
      <c r="B35" s="3"/>
      <c r="C35" s="259"/>
      <c r="E35" s="266"/>
      <c r="F35" s="266"/>
      <c r="G35" s="271"/>
      <c r="H35" s="275" t="s">
        <v>265</v>
      </c>
    </row>
    <row r="36" spans="1:8" ht="17.25" customHeight="1" thickBot="1">
      <c r="A36" s="4" t="s">
        <v>233</v>
      </c>
      <c r="B36" s="5" t="s">
        <v>221</v>
      </c>
      <c r="C36" s="260" t="s">
        <v>266</v>
      </c>
      <c r="D36" s="245" t="s">
        <v>43</v>
      </c>
      <c r="E36" s="266"/>
      <c r="F36" s="266"/>
      <c r="G36" s="271"/>
      <c r="H36" s="266"/>
    </row>
    <row r="37" spans="1:8" ht="17.25" customHeight="1" thickBot="1">
      <c r="A37" s="6" t="s">
        <v>235</v>
      </c>
      <c r="B37" s="7"/>
      <c r="C37" s="261" t="s">
        <v>28</v>
      </c>
      <c r="D37" s="248"/>
      <c r="E37" s="267"/>
      <c r="F37" s="268" t="s">
        <v>190</v>
      </c>
      <c r="G37" s="271"/>
      <c r="H37" s="266"/>
    </row>
    <row r="38" spans="1:8" ht="17.25" customHeight="1" thickBot="1">
      <c r="A38" s="8" t="s">
        <v>236</v>
      </c>
      <c r="B38" s="9" t="s">
        <v>206</v>
      </c>
      <c r="C38" s="251" t="s">
        <v>166</v>
      </c>
      <c r="D38" s="252" t="s">
        <v>69</v>
      </c>
      <c r="E38" s="269" t="s">
        <v>190</v>
      </c>
      <c r="F38" s="270" t="s">
        <v>267</v>
      </c>
      <c r="G38" s="271"/>
      <c r="H38" s="266"/>
    </row>
    <row r="39" spans="1:8" ht="17.25" customHeight="1" thickBot="1">
      <c r="A39" s="10" t="s">
        <v>238</v>
      </c>
      <c r="B39" s="11" t="s">
        <v>234</v>
      </c>
      <c r="C39" s="255" t="s">
        <v>190</v>
      </c>
      <c r="D39" s="256" t="s">
        <v>35</v>
      </c>
      <c r="E39" s="266" t="s">
        <v>268</v>
      </c>
      <c r="F39" s="271"/>
      <c r="G39" s="277" t="s">
        <v>135</v>
      </c>
      <c r="H39" s="266"/>
    </row>
    <row r="40" spans="1:8" ht="14.25" customHeight="1" thickBot="1">
      <c r="A40" s="3"/>
      <c r="B40" s="3"/>
      <c r="C40" s="259"/>
      <c r="E40" s="266"/>
      <c r="F40" s="271"/>
      <c r="G40" s="266" t="s">
        <v>269</v>
      </c>
      <c r="H40" s="266"/>
    </row>
    <row r="41" spans="1:8" ht="17.25" customHeight="1" thickBot="1">
      <c r="A41" s="4" t="s">
        <v>241</v>
      </c>
      <c r="B41" s="5" t="s">
        <v>199</v>
      </c>
      <c r="C41" s="260" t="s">
        <v>183</v>
      </c>
      <c r="D41" s="245" t="s">
        <v>7</v>
      </c>
      <c r="E41" s="266"/>
      <c r="F41" s="271"/>
      <c r="G41" s="266"/>
      <c r="H41" s="266"/>
    </row>
    <row r="42" spans="1:8" ht="17.25" customHeight="1" thickBot="1">
      <c r="A42" s="6" t="s">
        <v>243</v>
      </c>
      <c r="B42" s="7"/>
      <c r="C42" s="261" t="s">
        <v>28</v>
      </c>
      <c r="D42" s="248"/>
      <c r="E42" s="267"/>
      <c r="F42" s="274" t="s">
        <v>135</v>
      </c>
      <c r="G42" s="266"/>
      <c r="H42" s="266"/>
    </row>
    <row r="43" spans="1:8" ht="17.25" customHeight="1" thickBot="1">
      <c r="A43" s="8" t="s">
        <v>244</v>
      </c>
      <c r="B43" s="9"/>
      <c r="C43" s="251" t="s">
        <v>28</v>
      </c>
      <c r="D43" s="252"/>
      <c r="E43" s="269"/>
      <c r="F43" s="266" t="s">
        <v>270</v>
      </c>
      <c r="G43" s="266"/>
      <c r="H43" s="266"/>
    </row>
    <row r="44" spans="1:8" ht="17.25" customHeight="1" thickBot="1">
      <c r="A44" s="10" t="s">
        <v>246</v>
      </c>
      <c r="B44" s="11" t="s">
        <v>247</v>
      </c>
      <c r="C44" s="255" t="s">
        <v>135</v>
      </c>
      <c r="D44" s="256" t="s">
        <v>69</v>
      </c>
      <c r="E44" s="266"/>
      <c r="F44" s="266"/>
      <c r="G44" s="266"/>
      <c r="H44" s="266"/>
    </row>
  </sheetData>
  <printOptions/>
  <pageMargins left="0.46" right="0.23" top="0.61" bottom="0.56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271</v>
      </c>
      <c r="G3" s="2"/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7" ht="17.25" customHeight="1" thickBot="1">
      <c r="A6" s="4">
        <v>1</v>
      </c>
      <c r="B6" s="5" t="s">
        <v>197</v>
      </c>
      <c r="C6" s="244" t="s">
        <v>93</v>
      </c>
      <c r="D6" s="245" t="s">
        <v>6</v>
      </c>
      <c r="E6" s="246"/>
      <c r="F6" s="246"/>
      <c r="G6" s="246"/>
    </row>
    <row r="7" spans="1:7" ht="17.25" customHeight="1" thickBot="1">
      <c r="A7" s="6">
        <v>2</v>
      </c>
      <c r="B7" s="7"/>
      <c r="C7" s="247" t="s">
        <v>28</v>
      </c>
      <c r="D7" s="248"/>
      <c r="E7" s="249"/>
      <c r="F7" s="250" t="s">
        <v>93</v>
      </c>
      <c r="G7" s="246"/>
    </row>
    <row r="8" spans="1:7" ht="17.25" customHeight="1" thickBot="1">
      <c r="A8" s="8">
        <v>3</v>
      </c>
      <c r="B8" s="9" t="s">
        <v>211</v>
      </c>
      <c r="C8" s="251" t="s">
        <v>115</v>
      </c>
      <c r="D8" s="252" t="s">
        <v>96</v>
      </c>
      <c r="E8" s="253" t="s">
        <v>120</v>
      </c>
      <c r="F8" s="254" t="s">
        <v>272</v>
      </c>
      <c r="G8" s="246"/>
    </row>
    <row r="9" spans="1:7" ht="17.25" customHeight="1" thickBot="1">
      <c r="A9" s="10">
        <v>4</v>
      </c>
      <c r="B9" s="11" t="s">
        <v>203</v>
      </c>
      <c r="C9" s="255" t="s">
        <v>120</v>
      </c>
      <c r="D9" s="256" t="s">
        <v>25</v>
      </c>
      <c r="E9" s="246" t="s">
        <v>273</v>
      </c>
      <c r="F9" s="257"/>
      <c r="G9" s="258" t="s">
        <v>93</v>
      </c>
    </row>
    <row r="10" spans="1:7" ht="15.75" customHeight="1" thickBot="1">
      <c r="A10" s="3"/>
      <c r="B10" s="3"/>
      <c r="C10" s="259"/>
      <c r="E10" s="246"/>
      <c r="F10" s="257"/>
      <c r="G10" s="281" t="s">
        <v>274</v>
      </c>
    </row>
    <row r="11" spans="1:7" ht="17.25" customHeight="1" thickBot="1">
      <c r="A11" s="4" t="s">
        <v>8</v>
      </c>
      <c r="B11" s="5" t="s">
        <v>215</v>
      </c>
      <c r="C11" s="260" t="s">
        <v>119</v>
      </c>
      <c r="D11" s="245" t="s">
        <v>69</v>
      </c>
      <c r="E11" s="246" t="s">
        <v>119</v>
      </c>
      <c r="F11" s="257"/>
      <c r="G11" s="282"/>
    </row>
    <row r="12" spans="1:7" ht="17.25" customHeight="1" thickBot="1">
      <c r="A12" s="6" t="s">
        <v>9</v>
      </c>
      <c r="B12" s="7" t="s">
        <v>239</v>
      </c>
      <c r="C12" s="261" t="s">
        <v>94</v>
      </c>
      <c r="D12" s="283" t="s">
        <v>69</v>
      </c>
      <c r="E12" s="249" t="s">
        <v>275</v>
      </c>
      <c r="F12" s="262" t="s">
        <v>114</v>
      </c>
      <c r="G12" s="282"/>
    </row>
    <row r="13" spans="1:7" ht="17.25" customHeight="1" thickBot="1">
      <c r="A13" s="8" t="s">
        <v>10</v>
      </c>
      <c r="B13" s="9"/>
      <c r="C13" s="251" t="s">
        <v>28</v>
      </c>
      <c r="D13" s="252"/>
      <c r="E13" s="253"/>
      <c r="F13" s="246" t="s">
        <v>276</v>
      </c>
      <c r="G13" s="282"/>
    </row>
    <row r="14" spans="1:8" ht="17.25" customHeight="1" thickBot="1">
      <c r="A14" s="10" t="s">
        <v>11</v>
      </c>
      <c r="B14" s="11" t="s">
        <v>247</v>
      </c>
      <c r="C14" s="255" t="s">
        <v>114</v>
      </c>
      <c r="D14" s="256" t="s">
        <v>69</v>
      </c>
      <c r="E14" s="246"/>
      <c r="F14" s="246"/>
      <c r="G14" s="282"/>
      <c r="H14" s="13"/>
    </row>
    <row r="15" ht="11.25" customHeight="1"/>
    <row r="16" ht="17.25" customHeight="1"/>
    <row r="17" ht="17.25" customHeight="1"/>
    <row r="18" ht="17.25" customHeight="1"/>
    <row r="19" ht="17.25" customHeight="1"/>
    <row r="20" ht="15" customHeight="1"/>
    <row r="21" ht="17.25" customHeight="1"/>
    <row r="22" ht="17.25" customHeight="1"/>
    <row r="23" ht="17.25" customHeight="1"/>
    <row r="24" ht="17.25" customHeight="1"/>
    <row r="25" ht="15" customHeight="1"/>
    <row r="26" ht="17.25" customHeight="1"/>
    <row r="27" ht="17.25" customHeight="1"/>
    <row r="28" ht="17.25" customHeight="1"/>
    <row r="29" ht="17.25" customHeight="1"/>
    <row r="30" ht="11.25" customHeight="1"/>
    <row r="31" ht="17.25" customHeight="1"/>
    <row r="32" ht="17.25" customHeight="1"/>
    <row r="33" ht="17.25" customHeight="1"/>
    <row r="34" ht="17.25" customHeight="1"/>
    <row r="35" ht="11.25" customHeight="1"/>
    <row r="36" ht="17.25" customHeight="1"/>
    <row r="37" ht="17.25" customHeight="1"/>
    <row r="38" ht="17.25" customHeight="1"/>
    <row r="39" ht="17.25" customHeight="1"/>
    <row r="40" ht="11.25" customHeight="1"/>
    <row r="41" ht="17.25" customHeight="1"/>
    <row r="42" ht="17.25" customHeight="1"/>
    <row r="43" ht="17.25" customHeight="1"/>
    <row r="44" ht="17.25" customHeight="1"/>
  </sheetData>
  <printOptions/>
  <pageMargins left="0.5" right="0.34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6"/>
  <dimension ref="A1:H15"/>
  <sheetViews>
    <sheetView workbookViewId="0" topLeftCell="A1">
      <selection activeCell="A1" sqref="A1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277</v>
      </c>
      <c r="G3" s="2"/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7" ht="17.25" customHeight="1" thickBot="1">
      <c r="A6" s="4">
        <v>1</v>
      </c>
      <c r="B6" s="5" t="s">
        <v>197</v>
      </c>
      <c r="C6" s="244" t="s">
        <v>125</v>
      </c>
      <c r="D6" s="245" t="s">
        <v>69</v>
      </c>
      <c r="E6" s="246" t="s">
        <v>125</v>
      </c>
      <c r="F6" s="246"/>
      <c r="G6" s="246"/>
    </row>
    <row r="7" spans="1:7" ht="17.25" customHeight="1" thickBot="1">
      <c r="A7" s="6">
        <v>2</v>
      </c>
      <c r="B7" s="7" t="s">
        <v>203</v>
      </c>
      <c r="C7" s="247" t="s">
        <v>114</v>
      </c>
      <c r="D7" s="248" t="s">
        <v>69</v>
      </c>
      <c r="E7" s="249" t="s">
        <v>278</v>
      </c>
      <c r="F7" s="250" t="s">
        <v>125</v>
      </c>
      <c r="G7" s="246"/>
    </row>
    <row r="8" spans="1:7" ht="17.25" customHeight="1" thickBot="1">
      <c r="A8" s="8">
        <v>3</v>
      </c>
      <c r="B8" s="9" t="s">
        <v>211</v>
      </c>
      <c r="C8" s="251" t="s">
        <v>116</v>
      </c>
      <c r="D8" s="252" t="s">
        <v>69</v>
      </c>
      <c r="E8" s="253" t="s">
        <v>94</v>
      </c>
      <c r="F8" s="254" t="s">
        <v>279</v>
      </c>
      <c r="G8" s="246"/>
    </row>
    <row r="9" spans="1:7" ht="17.25" customHeight="1" thickBot="1">
      <c r="A9" s="10">
        <v>4</v>
      </c>
      <c r="B9" s="11" t="s">
        <v>213</v>
      </c>
      <c r="C9" s="255" t="s">
        <v>94</v>
      </c>
      <c r="D9" s="256" t="s">
        <v>69</v>
      </c>
      <c r="E9" s="246" t="s">
        <v>280</v>
      </c>
      <c r="F9" s="257"/>
      <c r="G9" s="258" t="s">
        <v>125</v>
      </c>
    </row>
    <row r="10" spans="1:8" ht="11.25" customHeight="1" thickBot="1">
      <c r="A10" s="3"/>
      <c r="B10" s="3"/>
      <c r="C10" s="259"/>
      <c r="E10" s="246"/>
      <c r="F10" s="257"/>
      <c r="G10" s="281" t="s">
        <v>281</v>
      </c>
      <c r="H10" s="13"/>
    </row>
    <row r="11" spans="1:8" ht="17.25" customHeight="1" thickBot="1">
      <c r="A11" s="4" t="s">
        <v>8</v>
      </c>
      <c r="B11" s="5" t="s">
        <v>215</v>
      </c>
      <c r="C11" s="284" t="s">
        <v>120</v>
      </c>
      <c r="D11" s="285" t="s">
        <v>25</v>
      </c>
      <c r="E11" s="246" t="s">
        <v>120</v>
      </c>
      <c r="F11" s="257"/>
      <c r="G11" s="282"/>
      <c r="H11" s="13"/>
    </row>
    <row r="12" spans="1:8" ht="17.25" customHeight="1" thickBot="1">
      <c r="A12" s="6" t="s">
        <v>9</v>
      </c>
      <c r="B12" s="7" t="s">
        <v>239</v>
      </c>
      <c r="C12" s="286" t="s">
        <v>115</v>
      </c>
      <c r="D12" s="248" t="s">
        <v>96</v>
      </c>
      <c r="E12" s="249" t="s">
        <v>282</v>
      </c>
      <c r="F12" s="262" t="s">
        <v>93</v>
      </c>
      <c r="G12" s="282"/>
      <c r="H12" s="13"/>
    </row>
    <row r="13" spans="1:8" ht="17.25" customHeight="1" thickBot="1">
      <c r="A13" s="8" t="s">
        <v>10</v>
      </c>
      <c r="B13" s="9" t="s">
        <v>221</v>
      </c>
      <c r="C13" s="251" t="s">
        <v>128</v>
      </c>
      <c r="D13" s="252" t="s">
        <v>69</v>
      </c>
      <c r="E13" s="253" t="s">
        <v>93</v>
      </c>
      <c r="F13" s="246" t="s">
        <v>283</v>
      </c>
      <c r="G13" s="282"/>
      <c r="H13" s="13"/>
    </row>
    <row r="14" spans="1:8" ht="17.25" customHeight="1" thickBot="1">
      <c r="A14" s="10" t="s">
        <v>11</v>
      </c>
      <c r="B14" s="11" t="s">
        <v>247</v>
      </c>
      <c r="C14" s="287" t="s">
        <v>93</v>
      </c>
      <c r="D14" s="22" t="s">
        <v>6</v>
      </c>
      <c r="E14" s="246" t="s">
        <v>284</v>
      </c>
      <c r="F14" s="246"/>
      <c r="G14" s="282"/>
      <c r="H14" s="13"/>
    </row>
    <row r="15" spans="1:8" ht="11.25" customHeight="1">
      <c r="A15" s="3"/>
      <c r="B15" s="3"/>
      <c r="C15" s="259"/>
      <c r="G15" s="13"/>
      <c r="H15" s="13"/>
    </row>
  </sheetData>
  <printOptions/>
  <pageMargins left="0.46" right="0.3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3"/>
  <dimension ref="A1:H44"/>
  <sheetViews>
    <sheetView workbookViewId="0" topLeftCell="A1">
      <selection activeCell="A2" sqref="A2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196</v>
      </c>
      <c r="G3" s="288" t="s">
        <v>285</v>
      </c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8" ht="17.25" customHeight="1" thickBot="1">
      <c r="A6" s="4">
        <v>1</v>
      </c>
      <c r="B6" s="5" t="s">
        <v>286</v>
      </c>
      <c r="C6" s="244" t="s">
        <v>133</v>
      </c>
      <c r="D6" s="245" t="s">
        <v>44</v>
      </c>
      <c r="E6" s="266"/>
      <c r="F6" s="266"/>
      <c r="G6" s="266"/>
      <c r="H6" s="266"/>
    </row>
    <row r="7" spans="1:8" ht="17.25" customHeight="1" thickBot="1">
      <c r="A7" s="6">
        <v>2</v>
      </c>
      <c r="B7" s="7"/>
      <c r="C7" s="247" t="s">
        <v>28</v>
      </c>
      <c r="D7" s="248"/>
      <c r="E7" s="267"/>
      <c r="F7" s="268"/>
      <c r="G7" s="266"/>
      <c r="H7" s="266"/>
    </row>
    <row r="8" spans="1:8" ht="17.25" customHeight="1" thickBot="1">
      <c r="A8" s="8">
        <v>3</v>
      </c>
      <c r="B8" s="9"/>
      <c r="C8" s="251" t="s">
        <v>28</v>
      </c>
      <c r="D8" s="252"/>
      <c r="E8" s="269"/>
      <c r="F8" s="270"/>
      <c r="G8" s="266"/>
      <c r="H8" s="266"/>
    </row>
    <row r="9" spans="1:8" ht="17.25" customHeight="1" thickBot="1">
      <c r="A9" s="10">
        <v>4</v>
      </c>
      <c r="B9" s="11" t="s">
        <v>287</v>
      </c>
      <c r="C9" s="255"/>
      <c r="D9" s="256"/>
      <c r="E9" s="266"/>
      <c r="F9" s="271"/>
      <c r="G9" s="272" t="s">
        <v>162</v>
      </c>
      <c r="H9" s="266"/>
    </row>
    <row r="10" spans="1:8" ht="11.25" customHeight="1" thickBot="1">
      <c r="A10" s="3"/>
      <c r="B10" s="3"/>
      <c r="C10" s="259"/>
      <c r="E10" s="266"/>
      <c r="F10" s="271"/>
      <c r="G10" s="279" t="s">
        <v>288</v>
      </c>
      <c r="H10" s="266"/>
    </row>
    <row r="11" spans="1:8" ht="17.25" customHeight="1" thickBot="1">
      <c r="A11" s="4" t="s">
        <v>8</v>
      </c>
      <c r="B11" s="5" t="s">
        <v>289</v>
      </c>
      <c r="C11" s="260" t="s">
        <v>162</v>
      </c>
      <c r="D11" s="245" t="s">
        <v>44</v>
      </c>
      <c r="E11" s="266"/>
      <c r="F11" s="271"/>
      <c r="G11" s="271"/>
      <c r="H11" s="266"/>
    </row>
    <row r="12" spans="1:8" ht="17.25" customHeight="1" thickBot="1">
      <c r="A12" s="6" t="s">
        <v>9</v>
      </c>
      <c r="B12" s="7"/>
      <c r="C12" s="261" t="s">
        <v>28</v>
      </c>
      <c r="D12" s="248"/>
      <c r="E12" s="267"/>
      <c r="F12" s="274"/>
      <c r="G12" s="271"/>
      <c r="H12" s="266"/>
    </row>
    <row r="13" spans="1:8" ht="17.25" customHeight="1" thickBot="1">
      <c r="A13" s="8" t="s">
        <v>10</v>
      </c>
      <c r="B13" s="9"/>
      <c r="C13" s="251" t="s">
        <v>28</v>
      </c>
      <c r="D13" s="252"/>
      <c r="E13" s="269"/>
      <c r="F13" s="266"/>
      <c r="G13" s="271"/>
      <c r="H13" s="266"/>
    </row>
    <row r="14" spans="1:8" ht="17.25" customHeight="1" thickBot="1">
      <c r="A14" s="10" t="s">
        <v>11</v>
      </c>
      <c r="B14" s="11" t="s">
        <v>290</v>
      </c>
      <c r="C14" s="255"/>
      <c r="D14" s="256"/>
      <c r="E14" s="266"/>
      <c r="F14" s="266"/>
      <c r="G14" s="271"/>
      <c r="H14" s="272" t="s">
        <v>155</v>
      </c>
    </row>
    <row r="15" spans="1:8" ht="11.25" customHeight="1" thickBot="1">
      <c r="A15" s="3"/>
      <c r="B15" s="3"/>
      <c r="C15" s="259"/>
      <c r="E15" s="266"/>
      <c r="F15" s="266"/>
      <c r="G15" s="271"/>
      <c r="H15" s="276" t="s">
        <v>291</v>
      </c>
    </row>
    <row r="16" spans="1:8" ht="17.25" customHeight="1" thickBot="1">
      <c r="A16" s="4" t="s">
        <v>12</v>
      </c>
      <c r="B16" s="5" t="s">
        <v>292</v>
      </c>
      <c r="C16" s="260" t="s">
        <v>155</v>
      </c>
      <c r="D16" s="245" t="s">
        <v>156</v>
      </c>
      <c r="E16" s="266"/>
      <c r="F16" s="266"/>
      <c r="G16" s="271"/>
      <c r="H16" s="271"/>
    </row>
    <row r="17" spans="1:8" ht="17.25" customHeight="1" thickBot="1">
      <c r="A17" s="6" t="s">
        <v>13</v>
      </c>
      <c r="B17" s="7"/>
      <c r="C17" s="261" t="s">
        <v>28</v>
      </c>
      <c r="D17" s="248"/>
      <c r="E17" s="267"/>
      <c r="F17" s="268"/>
      <c r="G17" s="271"/>
      <c r="H17" s="271"/>
    </row>
    <row r="18" spans="1:8" ht="17.25" customHeight="1" thickBot="1">
      <c r="A18" s="8" t="s">
        <v>14</v>
      </c>
      <c r="B18" s="9"/>
      <c r="C18" s="263"/>
      <c r="D18" s="252"/>
      <c r="E18" s="269"/>
      <c r="F18" s="271"/>
      <c r="G18" s="271"/>
      <c r="H18" s="271"/>
    </row>
    <row r="19" spans="1:8" ht="17.25" customHeight="1" thickBot="1">
      <c r="A19" s="10" t="s">
        <v>15</v>
      </c>
      <c r="B19" s="11" t="s">
        <v>293</v>
      </c>
      <c r="C19" s="255"/>
      <c r="D19" s="256"/>
      <c r="E19" s="266"/>
      <c r="F19" s="271"/>
      <c r="G19" s="277" t="s">
        <v>155</v>
      </c>
      <c r="H19" s="271"/>
    </row>
    <row r="20" spans="1:8" ht="11.25" customHeight="1" thickBot="1">
      <c r="A20" s="3"/>
      <c r="B20" s="3"/>
      <c r="C20" s="259"/>
      <c r="E20" s="266"/>
      <c r="F20" s="271"/>
      <c r="G20" s="275" t="s">
        <v>294</v>
      </c>
      <c r="H20" s="271"/>
    </row>
    <row r="21" spans="1:8" ht="17.25" customHeight="1" thickBot="1">
      <c r="A21" s="4" t="s">
        <v>16</v>
      </c>
      <c r="B21" s="5" t="s">
        <v>295</v>
      </c>
      <c r="C21" s="260"/>
      <c r="D21" s="245"/>
      <c r="E21" s="266"/>
      <c r="F21" s="271"/>
      <c r="G21" s="266"/>
      <c r="H21" s="271"/>
    </row>
    <row r="22" spans="1:8" ht="17.25" customHeight="1" thickBot="1">
      <c r="A22" s="6" t="s">
        <v>17</v>
      </c>
      <c r="B22" s="7" t="s">
        <v>296</v>
      </c>
      <c r="C22" s="261" t="s">
        <v>172</v>
      </c>
      <c r="D22" s="248" t="s">
        <v>69</v>
      </c>
      <c r="E22" s="267"/>
      <c r="F22" s="274"/>
      <c r="G22" s="266"/>
      <c r="H22" s="271"/>
    </row>
    <row r="23" spans="1:8" ht="17.25" customHeight="1" thickBot="1">
      <c r="A23" s="8" t="s">
        <v>18</v>
      </c>
      <c r="B23" s="9"/>
      <c r="C23" s="251" t="s">
        <v>28</v>
      </c>
      <c r="D23" s="252"/>
      <c r="E23" s="269"/>
      <c r="F23" s="266"/>
      <c r="G23" s="266"/>
      <c r="H23" s="271"/>
    </row>
    <row r="24" spans="1:8" ht="17.25" customHeight="1" thickBot="1">
      <c r="A24" s="10" t="s">
        <v>19</v>
      </c>
      <c r="B24" s="11" t="s">
        <v>297</v>
      </c>
      <c r="C24" s="255"/>
      <c r="D24" s="256"/>
      <c r="E24" s="266"/>
      <c r="F24" s="266"/>
      <c r="G24" s="266"/>
      <c r="H24" s="271"/>
    </row>
    <row r="25" spans="1:8" ht="15" customHeight="1" thickBot="1">
      <c r="A25" s="3"/>
      <c r="B25" s="3"/>
      <c r="C25" s="259"/>
      <c r="E25" s="266"/>
      <c r="F25" s="266"/>
      <c r="G25" s="266"/>
      <c r="H25" s="278" t="s">
        <v>155</v>
      </c>
    </row>
    <row r="26" spans="1:8" ht="17.25" customHeight="1" thickBot="1">
      <c r="A26" s="4" t="s">
        <v>214</v>
      </c>
      <c r="B26" s="5" t="s">
        <v>298</v>
      </c>
      <c r="C26" s="244"/>
      <c r="D26" s="245"/>
      <c r="E26" s="266"/>
      <c r="F26" s="266"/>
      <c r="G26" s="266"/>
      <c r="H26" s="276" t="s">
        <v>299</v>
      </c>
    </row>
    <row r="27" spans="1:8" ht="17.25" customHeight="1" thickBot="1">
      <c r="A27" s="6" t="s">
        <v>217</v>
      </c>
      <c r="B27" s="7"/>
      <c r="C27" s="251" t="s">
        <v>28</v>
      </c>
      <c r="D27" s="248"/>
      <c r="E27" s="267"/>
      <c r="F27" s="268"/>
      <c r="G27" s="266"/>
      <c r="H27" s="271"/>
    </row>
    <row r="28" spans="1:8" ht="17.25" customHeight="1" thickBot="1">
      <c r="A28" s="8" t="s">
        <v>218</v>
      </c>
      <c r="B28" s="9"/>
      <c r="C28" s="251" t="s">
        <v>28</v>
      </c>
      <c r="D28" s="252"/>
      <c r="E28" s="269"/>
      <c r="F28" s="271"/>
      <c r="G28" s="266"/>
      <c r="H28" s="271"/>
    </row>
    <row r="29" spans="1:8" ht="17.25" customHeight="1" thickBot="1">
      <c r="A29" s="10" t="s">
        <v>220</v>
      </c>
      <c r="B29" s="11" t="s">
        <v>297</v>
      </c>
      <c r="C29" s="255"/>
      <c r="D29" s="256"/>
      <c r="E29" s="266"/>
      <c r="F29" s="271"/>
      <c r="G29" s="272" t="s">
        <v>145</v>
      </c>
      <c r="H29" s="271"/>
    </row>
    <row r="30" spans="1:8" ht="11.25" customHeight="1" thickBot="1">
      <c r="A30" s="3"/>
      <c r="B30" s="3"/>
      <c r="C30" s="259"/>
      <c r="E30" s="266"/>
      <c r="F30" s="271"/>
      <c r="G30" s="270" t="s">
        <v>60</v>
      </c>
      <c r="H30" s="271"/>
    </row>
    <row r="31" spans="1:8" ht="17.25" customHeight="1" thickBot="1">
      <c r="A31" s="4" t="s">
        <v>223</v>
      </c>
      <c r="B31" s="5" t="s">
        <v>300</v>
      </c>
      <c r="C31" s="244" t="s">
        <v>150</v>
      </c>
      <c r="D31" s="245" t="s">
        <v>32</v>
      </c>
      <c r="E31" s="266" t="s">
        <v>145</v>
      </c>
      <c r="F31" s="271"/>
      <c r="G31" s="271"/>
      <c r="H31" s="271"/>
    </row>
    <row r="32" spans="1:8" ht="17.25" customHeight="1" thickBot="1">
      <c r="A32" s="6" t="s">
        <v>225</v>
      </c>
      <c r="B32" s="7"/>
      <c r="C32" s="251" t="s">
        <v>145</v>
      </c>
      <c r="D32" s="248" t="s">
        <v>35</v>
      </c>
      <c r="E32" s="267" t="s">
        <v>301</v>
      </c>
      <c r="F32" s="274" t="s">
        <v>145</v>
      </c>
      <c r="G32" s="271"/>
      <c r="H32" s="271"/>
    </row>
    <row r="33" spans="1:8" ht="17.25" customHeight="1" thickBot="1">
      <c r="A33" s="8" t="s">
        <v>228</v>
      </c>
      <c r="B33" s="9"/>
      <c r="C33" s="251" t="s">
        <v>28</v>
      </c>
      <c r="D33" s="252"/>
      <c r="E33" s="269"/>
      <c r="F33" s="266" t="s">
        <v>302</v>
      </c>
      <c r="G33" s="271"/>
      <c r="H33" s="271"/>
    </row>
    <row r="34" spans="1:8" ht="17.25" customHeight="1" thickBot="1">
      <c r="A34" s="10" t="s">
        <v>230</v>
      </c>
      <c r="B34" s="11" t="s">
        <v>303</v>
      </c>
      <c r="C34" s="255" t="s">
        <v>173</v>
      </c>
      <c r="D34" s="256" t="s">
        <v>6</v>
      </c>
      <c r="E34" s="266"/>
      <c r="F34" s="266"/>
      <c r="G34" s="271"/>
      <c r="H34" s="278" t="s">
        <v>145</v>
      </c>
    </row>
    <row r="35" spans="1:8" ht="11.25" customHeight="1" thickBot="1">
      <c r="A35" s="3"/>
      <c r="B35" s="3"/>
      <c r="C35" s="259"/>
      <c r="E35" s="266"/>
      <c r="F35" s="266"/>
      <c r="G35" s="271"/>
      <c r="H35" s="266" t="s">
        <v>304</v>
      </c>
    </row>
    <row r="36" spans="1:8" ht="17.25" customHeight="1" thickBot="1">
      <c r="A36" s="4" t="s">
        <v>233</v>
      </c>
      <c r="B36" s="5" t="s">
        <v>305</v>
      </c>
      <c r="C36" s="289" t="s">
        <v>28</v>
      </c>
      <c r="D36" s="245"/>
      <c r="E36" s="266"/>
      <c r="F36" s="266"/>
      <c r="G36" s="271"/>
      <c r="H36" s="266"/>
    </row>
    <row r="37" spans="1:8" ht="17.25" customHeight="1" thickBot="1">
      <c r="A37" s="6" t="s">
        <v>235</v>
      </c>
      <c r="B37" s="7"/>
      <c r="C37" s="251" t="s">
        <v>28</v>
      </c>
      <c r="D37" s="248"/>
      <c r="E37" s="267"/>
      <c r="F37" s="268" t="s">
        <v>158</v>
      </c>
      <c r="G37" s="271"/>
      <c r="H37" s="266"/>
    </row>
    <row r="38" spans="1:8" ht="17.25" customHeight="1" thickBot="1">
      <c r="A38" s="8" t="s">
        <v>236</v>
      </c>
      <c r="B38" s="9" t="s">
        <v>306</v>
      </c>
      <c r="C38" s="251" t="s">
        <v>158</v>
      </c>
      <c r="D38" s="252" t="s">
        <v>6</v>
      </c>
      <c r="E38" s="269"/>
      <c r="F38" s="270"/>
      <c r="G38" s="271"/>
      <c r="H38" s="266"/>
    </row>
    <row r="39" spans="1:8" ht="17.25" customHeight="1" thickBot="1">
      <c r="A39" s="10" t="s">
        <v>238</v>
      </c>
      <c r="B39" s="11" t="s">
        <v>307</v>
      </c>
      <c r="C39" s="255"/>
      <c r="D39" s="256"/>
      <c r="E39" s="266"/>
      <c r="F39" s="271"/>
      <c r="G39" s="277" t="s">
        <v>137</v>
      </c>
      <c r="H39" s="266"/>
    </row>
    <row r="40" spans="1:8" ht="11.25" customHeight="1" thickBot="1">
      <c r="A40" s="3"/>
      <c r="B40" s="3"/>
      <c r="C40" s="259"/>
      <c r="E40" s="266"/>
      <c r="F40" s="271"/>
      <c r="G40" s="275" t="s">
        <v>308</v>
      </c>
      <c r="H40" s="266"/>
    </row>
    <row r="41" spans="1:8" ht="17.25" customHeight="1" thickBot="1">
      <c r="A41" s="4" t="s">
        <v>241</v>
      </c>
      <c r="B41" s="5" t="s">
        <v>309</v>
      </c>
      <c r="C41" s="244" t="s">
        <v>163</v>
      </c>
      <c r="D41" s="245" t="s">
        <v>32</v>
      </c>
      <c r="E41" s="266"/>
      <c r="F41" s="271"/>
      <c r="G41" s="266"/>
      <c r="H41" s="266"/>
    </row>
    <row r="42" spans="1:8" ht="17.25" customHeight="1" thickBot="1">
      <c r="A42" s="6" t="s">
        <v>243</v>
      </c>
      <c r="B42" s="7"/>
      <c r="C42" s="251" t="s">
        <v>28</v>
      </c>
      <c r="D42" s="248"/>
      <c r="E42" s="267"/>
      <c r="F42" s="274" t="s">
        <v>137</v>
      </c>
      <c r="G42" s="266"/>
      <c r="H42" s="266"/>
    </row>
    <row r="43" spans="1:8" ht="17.25" customHeight="1" thickBot="1">
      <c r="A43" s="8" t="s">
        <v>244</v>
      </c>
      <c r="B43" s="9"/>
      <c r="C43" s="251" t="s">
        <v>28</v>
      </c>
      <c r="D43" s="252"/>
      <c r="E43" s="269"/>
      <c r="F43" s="266" t="s">
        <v>310</v>
      </c>
      <c r="G43" s="266"/>
      <c r="H43" s="266"/>
    </row>
    <row r="44" spans="1:8" ht="17.25" customHeight="1" thickBot="1">
      <c r="A44" s="10" t="s">
        <v>246</v>
      </c>
      <c r="B44" s="11" t="s">
        <v>311</v>
      </c>
      <c r="C44" s="255" t="s">
        <v>137</v>
      </c>
      <c r="D44" s="256" t="s">
        <v>44</v>
      </c>
      <c r="E44" s="266"/>
      <c r="F44" s="266"/>
      <c r="G44" s="266"/>
      <c r="H44" s="266"/>
    </row>
  </sheetData>
  <printOptions/>
  <pageMargins left="0.39" right="0.38" top="0.54" bottom="0.5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7"/>
  <dimension ref="A1:H44"/>
  <sheetViews>
    <sheetView workbookViewId="0" topLeftCell="A1">
      <selection activeCell="G3" sqref="G3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248</v>
      </c>
      <c r="G3" s="288" t="s">
        <v>285</v>
      </c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8" ht="17.25" customHeight="1" thickBot="1">
      <c r="A6" s="4">
        <v>1</v>
      </c>
      <c r="B6" s="5" t="s">
        <v>286</v>
      </c>
      <c r="C6" s="244" t="s">
        <v>150</v>
      </c>
      <c r="D6" s="245" t="s">
        <v>32</v>
      </c>
      <c r="E6" s="266"/>
      <c r="F6" s="266"/>
      <c r="G6" s="266"/>
      <c r="H6" s="266"/>
    </row>
    <row r="7" spans="1:8" ht="17.25" customHeight="1" thickBot="1">
      <c r="A7" s="6">
        <v>2</v>
      </c>
      <c r="B7" s="7"/>
      <c r="C7" s="247" t="s">
        <v>28</v>
      </c>
      <c r="D7" s="248"/>
      <c r="E7" s="267"/>
      <c r="F7" s="268" t="s">
        <v>163</v>
      </c>
      <c r="G7" s="266"/>
      <c r="H7" s="266"/>
    </row>
    <row r="8" spans="1:8" ht="17.25" customHeight="1" thickBot="1">
      <c r="A8" s="8">
        <v>3</v>
      </c>
      <c r="B8" s="9"/>
      <c r="C8" s="251" t="s">
        <v>28</v>
      </c>
      <c r="D8" s="252"/>
      <c r="E8" s="269"/>
      <c r="F8" s="270" t="s">
        <v>312</v>
      </c>
      <c r="G8" s="266"/>
      <c r="H8" s="266"/>
    </row>
    <row r="9" spans="1:8" ht="17.25" customHeight="1" thickBot="1">
      <c r="A9" s="10">
        <v>4</v>
      </c>
      <c r="B9" s="11" t="s">
        <v>306</v>
      </c>
      <c r="C9" s="255" t="s">
        <v>163</v>
      </c>
      <c r="D9" s="256" t="s">
        <v>32</v>
      </c>
      <c r="E9" s="266"/>
      <c r="F9" s="271"/>
      <c r="G9" s="272" t="s">
        <v>171</v>
      </c>
      <c r="H9" s="266"/>
    </row>
    <row r="10" spans="1:8" ht="11.25" customHeight="1" thickBot="1">
      <c r="A10" s="3"/>
      <c r="B10" s="3"/>
      <c r="C10" s="259"/>
      <c r="E10" s="266"/>
      <c r="F10" s="271"/>
      <c r="G10" s="270" t="s">
        <v>313</v>
      </c>
      <c r="H10" s="266"/>
    </row>
    <row r="11" spans="1:8" ht="17.25" customHeight="1" thickBot="1">
      <c r="A11" s="4" t="s">
        <v>8</v>
      </c>
      <c r="B11" s="5"/>
      <c r="C11" s="244"/>
      <c r="D11" s="245"/>
      <c r="E11" s="266"/>
      <c r="F11" s="271"/>
      <c r="G11" s="271"/>
      <c r="H11" s="266"/>
    </row>
    <row r="12" spans="1:8" ht="17.25" customHeight="1" thickBot="1">
      <c r="A12" s="6" t="s">
        <v>9</v>
      </c>
      <c r="B12" s="7"/>
      <c r="C12" s="251"/>
      <c r="D12" s="248"/>
      <c r="E12" s="267"/>
      <c r="F12" s="274" t="s">
        <v>171</v>
      </c>
      <c r="G12" s="271"/>
      <c r="H12" s="266"/>
    </row>
    <row r="13" spans="1:8" ht="17.25" customHeight="1" thickBot="1">
      <c r="A13" s="8" t="s">
        <v>10</v>
      </c>
      <c r="B13" s="9"/>
      <c r="C13" s="251" t="s">
        <v>28</v>
      </c>
      <c r="D13" s="252"/>
      <c r="E13" s="269"/>
      <c r="F13" s="266"/>
      <c r="G13" s="271"/>
      <c r="H13" s="266"/>
    </row>
    <row r="14" spans="1:8" ht="17.25" customHeight="1" thickBot="1">
      <c r="A14" s="10" t="s">
        <v>11</v>
      </c>
      <c r="B14" s="11" t="s">
        <v>289</v>
      </c>
      <c r="C14" s="255" t="s">
        <v>171</v>
      </c>
      <c r="D14" s="256" t="s">
        <v>96</v>
      </c>
      <c r="E14" s="266"/>
      <c r="F14" s="266"/>
      <c r="G14" s="271"/>
      <c r="H14" s="272" t="s">
        <v>132</v>
      </c>
    </row>
    <row r="15" spans="1:8" ht="11.25" customHeight="1" thickBot="1">
      <c r="A15" s="3"/>
      <c r="B15" s="3"/>
      <c r="C15" s="259"/>
      <c r="E15" s="266"/>
      <c r="F15" s="266"/>
      <c r="G15" s="271"/>
      <c r="H15" s="276" t="s">
        <v>314</v>
      </c>
    </row>
    <row r="16" spans="1:8" ht="17.25" customHeight="1" thickBot="1">
      <c r="A16" s="4" t="s">
        <v>12</v>
      </c>
      <c r="B16" s="5" t="s">
        <v>303</v>
      </c>
      <c r="C16" s="244" t="s">
        <v>192</v>
      </c>
      <c r="D16" s="245" t="s">
        <v>23</v>
      </c>
      <c r="E16" s="266"/>
      <c r="F16" s="266"/>
      <c r="G16" s="271"/>
      <c r="H16" s="271"/>
    </row>
    <row r="17" spans="1:8" ht="17.25" customHeight="1" thickBot="1">
      <c r="A17" s="6" t="s">
        <v>13</v>
      </c>
      <c r="B17" s="7"/>
      <c r="C17" s="251" t="s">
        <v>28</v>
      </c>
      <c r="D17" s="248"/>
      <c r="E17" s="267"/>
      <c r="F17" s="268" t="s">
        <v>184</v>
      </c>
      <c r="G17" s="271"/>
      <c r="H17" s="271"/>
    </row>
    <row r="18" spans="1:8" ht="17.25" customHeight="1" thickBot="1">
      <c r="A18" s="8" t="s">
        <v>14</v>
      </c>
      <c r="B18" s="9"/>
      <c r="C18" s="263"/>
      <c r="D18" s="252"/>
      <c r="E18" s="269"/>
      <c r="F18" s="271" t="s">
        <v>315</v>
      </c>
      <c r="G18" s="271"/>
      <c r="H18" s="271"/>
    </row>
    <row r="19" spans="1:8" ht="17.25" customHeight="1" thickBot="1">
      <c r="A19" s="10" t="s">
        <v>15</v>
      </c>
      <c r="B19" s="11" t="s">
        <v>300</v>
      </c>
      <c r="C19" s="255" t="s">
        <v>184</v>
      </c>
      <c r="D19" s="256" t="s">
        <v>43</v>
      </c>
      <c r="E19" s="266"/>
      <c r="F19" s="271"/>
      <c r="G19" s="277" t="s">
        <v>132</v>
      </c>
      <c r="H19" s="271"/>
    </row>
    <row r="20" spans="1:8" ht="11.25" customHeight="1" thickBot="1">
      <c r="A20" s="3"/>
      <c r="B20" s="3"/>
      <c r="C20" s="259"/>
      <c r="E20" s="266"/>
      <c r="F20" s="271"/>
      <c r="G20" s="266" t="s">
        <v>316</v>
      </c>
      <c r="H20" s="271"/>
    </row>
    <row r="21" spans="1:8" ht="17.25" customHeight="1" thickBot="1">
      <c r="A21" s="4" t="s">
        <v>16</v>
      </c>
      <c r="B21" s="5" t="s">
        <v>290</v>
      </c>
      <c r="C21" s="244" t="s">
        <v>317</v>
      </c>
      <c r="D21" s="245"/>
      <c r="E21" s="266"/>
      <c r="F21" s="271"/>
      <c r="G21" s="266"/>
      <c r="H21" s="271"/>
    </row>
    <row r="22" spans="1:8" ht="17.25" customHeight="1" thickBot="1">
      <c r="A22" s="6" t="s">
        <v>17</v>
      </c>
      <c r="B22" s="7" t="s">
        <v>293</v>
      </c>
      <c r="C22" s="251" t="s">
        <v>132</v>
      </c>
      <c r="D22" s="248" t="s">
        <v>43</v>
      </c>
      <c r="E22" s="267"/>
      <c r="F22" s="274" t="s">
        <v>132</v>
      </c>
      <c r="G22" s="266"/>
      <c r="H22" s="271"/>
    </row>
    <row r="23" spans="1:8" ht="17.25" customHeight="1" thickBot="1">
      <c r="A23" s="8" t="s">
        <v>18</v>
      </c>
      <c r="B23" s="9"/>
      <c r="C23" s="251" t="s">
        <v>28</v>
      </c>
      <c r="D23" s="252"/>
      <c r="E23" s="269"/>
      <c r="F23" s="266" t="s">
        <v>318</v>
      </c>
      <c r="G23" s="266"/>
      <c r="H23" s="271"/>
    </row>
    <row r="24" spans="1:8" ht="17.25" customHeight="1" thickBot="1">
      <c r="A24" s="10" t="s">
        <v>19</v>
      </c>
      <c r="B24" s="11" t="s">
        <v>319</v>
      </c>
      <c r="C24" s="255" t="s">
        <v>180</v>
      </c>
      <c r="D24" s="256" t="s">
        <v>32</v>
      </c>
      <c r="E24" s="266"/>
      <c r="F24" s="266"/>
      <c r="G24" s="266"/>
      <c r="H24" s="271"/>
    </row>
    <row r="25" spans="1:8" ht="12.75" customHeight="1" thickBot="1">
      <c r="A25" s="3"/>
      <c r="B25" s="3"/>
      <c r="C25" s="259"/>
      <c r="E25" s="266"/>
      <c r="F25" s="266"/>
      <c r="G25" s="266"/>
      <c r="H25" s="278" t="s">
        <v>140</v>
      </c>
    </row>
    <row r="26" spans="1:8" ht="17.25" customHeight="1" thickBot="1">
      <c r="A26" s="4" t="s">
        <v>214</v>
      </c>
      <c r="B26" s="5" t="s">
        <v>298</v>
      </c>
      <c r="C26" s="244" t="s">
        <v>317</v>
      </c>
      <c r="D26" s="245"/>
      <c r="E26" s="266"/>
      <c r="F26" s="266"/>
      <c r="G26" s="266"/>
      <c r="H26" s="276" t="s">
        <v>320</v>
      </c>
    </row>
    <row r="27" spans="1:8" ht="17.25" customHeight="1" thickBot="1">
      <c r="A27" s="6" t="s">
        <v>217</v>
      </c>
      <c r="B27" s="7"/>
      <c r="C27" s="251" t="s">
        <v>28</v>
      </c>
      <c r="D27" s="248"/>
      <c r="E27" s="267"/>
      <c r="F27" s="268" t="s">
        <v>145</v>
      </c>
      <c r="G27" s="266"/>
      <c r="H27" s="271"/>
    </row>
    <row r="28" spans="1:8" ht="17.25" customHeight="1" thickBot="1">
      <c r="A28" s="8" t="s">
        <v>218</v>
      </c>
      <c r="B28" s="9"/>
      <c r="C28" s="251" t="s">
        <v>28</v>
      </c>
      <c r="D28" s="252"/>
      <c r="E28" s="269"/>
      <c r="F28" s="271" t="s">
        <v>321</v>
      </c>
      <c r="G28" s="266"/>
      <c r="H28" s="271"/>
    </row>
    <row r="29" spans="1:8" ht="17.25" customHeight="1" thickBot="1">
      <c r="A29" s="10" t="s">
        <v>220</v>
      </c>
      <c r="B29" s="11" t="s">
        <v>296</v>
      </c>
      <c r="C29" s="255" t="s">
        <v>145</v>
      </c>
      <c r="D29" s="256" t="s">
        <v>35</v>
      </c>
      <c r="E29" s="266"/>
      <c r="F29" s="271"/>
      <c r="G29" s="272" t="s">
        <v>161</v>
      </c>
      <c r="H29" s="271"/>
    </row>
    <row r="30" spans="1:8" ht="9.75" customHeight="1" thickBot="1">
      <c r="A30" s="3"/>
      <c r="B30" s="3"/>
      <c r="C30" s="259"/>
      <c r="E30" s="266"/>
      <c r="F30" s="271"/>
      <c r="G30" s="279" t="s">
        <v>322</v>
      </c>
      <c r="H30" s="271"/>
    </row>
    <row r="31" spans="1:8" ht="17.25" customHeight="1" thickBot="1">
      <c r="A31" s="4" t="s">
        <v>223</v>
      </c>
      <c r="B31" s="5" t="s">
        <v>292</v>
      </c>
      <c r="C31" s="244" t="s">
        <v>186</v>
      </c>
      <c r="D31" s="245" t="s">
        <v>187</v>
      </c>
      <c r="E31" s="266"/>
      <c r="F31" s="271"/>
      <c r="G31" s="271"/>
      <c r="H31" s="271"/>
    </row>
    <row r="32" spans="1:8" ht="17.25" customHeight="1" thickBot="1">
      <c r="A32" s="6" t="s">
        <v>225</v>
      </c>
      <c r="B32" s="7" t="s">
        <v>309</v>
      </c>
      <c r="C32" s="251"/>
      <c r="D32" s="248"/>
      <c r="E32" s="267"/>
      <c r="F32" s="274" t="s">
        <v>161</v>
      </c>
      <c r="G32" s="271"/>
      <c r="H32" s="271"/>
    </row>
    <row r="33" spans="1:8" ht="17.25" customHeight="1" thickBot="1">
      <c r="A33" s="8" t="s">
        <v>228</v>
      </c>
      <c r="B33" s="9"/>
      <c r="C33" s="251" t="s">
        <v>28</v>
      </c>
      <c r="D33" s="252"/>
      <c r="E33" s="269"/>
      <c r="F33" s="266" t="s">
        <v>323</v>
      </c>
      <c r="G33" s="271"/>
      <c r="H33" s="271"/>
    </row>
    <row r="34" spans="1:8" ht="17.25" customHeight="1" thickBot="1">
      <c r="A34" s="10" t="s">
        <v>230</v>
      </c>
      <c r="B34" s="11" t="s">
        <v>324</v>
      </c>
      <c r="C34" s="255" t="s">
        <v>161</v>
      </c>
      <c r="D34" s="256" t="s">
        <v>43</v>
      </c>
      <c r="E34" s="266"/>
      <c r="F34" s="266"/>
      <c r="G34" s="271"/>
      <c r="H34" s="278" t="s">
        <v>140</v>
      </c>
    </row>
    <row r="35" spans="1:8" ht="13.5" customHeight="1" thickBot="1">
      <c r="A35" s="3"/>
      <c r="B35" s="3"/>
      <c r="C35" s="259"/>
      <c r="E35" s="266"/>
      <c r="F35" s="266"/>
      <c r="G35" s="271"/>
      <c r="H35" s="266" t="s">
        <v>325</v>
      </c>
    </row>
    <row r="36" spans="1:8" ht="17.25" customHeight="1" thickBot="1">
      <c r="A36" s="4" t="s">
        <v>233</v>
      </c>
      <c r="B36" s="5" t="s">
        <v>297</v>
      </c>
      <c r="C36" s="289" t="s">
        <v>28</v>
      </c>
      <c r="D36" s="245"/>
      <c r="E36" s="266"/>
      <c r="F36" s="266"/>
      <c r="G36" s="271"/>
      <c r="H36" s="266"/>
    </row>
    <row r="37" spans="1:8" ht="17.25" customHeight="1" thickBot="1">
      <c r="A37" s="6" t="s">
        <v>235</v>
      </c>
      <c r="B37" s="7"/>
      <c r="C37" s="251" t="s">
        <v>28</v>
      </c>
      <c r="D37" s="248"/>
      <c r="E37" s="267"/>
      <c r="F37" s="268"/>
      <c r="G37" s="271"/>
      <c r="H37" s="266"/>
    </row>
    <row r="38" spans="1:8" ht="17.25" customHeight="1" thickBot="1">
      <c r="A38" s="8" t="s">
        <v>236</v>
      </c>
      <c r="B38" s="9"/>
      <c r="C38" s="251"/>
      <c r="D38" s="252"/>
      <c r="E38" s="269"/>
      <c r="F38" s="270"/>
      <c r="G38" s="271"/>
      <c r="H38" s="266"/>
    </row>
    <row r="39" spans="1:8" ht="17.25" customHeight="1" thickBot="1">
      <c r="A39" s="10" t="s">
        <v>238</v>
      </c>
      <c r="B39" s="11" t="s">
        <v>305</v>
      </c>
      <c r="C39" s="255"/>
      <c r="D39" s="256"/>
      <c r="E39" s="266"/>
      <c r="F39" s="271"/>
      <c r="G39" s="277" t="s">
        <v>140</v>
      </c>
      <c r="H39" s="266"/>
    </row>
    <row r="40" spans="1:8" ht="14.25" customHeight="1" thickBot="1">
      <c r="A40" s="3"/>
      <c r="B40" s="3"/>
      <c r="C40" s="259"/>
      <c r="E40" s="266"/>
      <c r="F40" s="271"/>
      <c r="G40" s="266" t="s">
        <v>321</v>
      </c>
      <c r="H40" s="266"/>
    </row>
    <row r="41" spans="1:8" ht="17.25" customHeight="1" thickBot="1">
      <c r="A41" s="4" t="s">
        <v>241</v>
      </c>
      <c r="B41" s="5" t="s">
        <v>287</v>
      </c>
      <c r="C41" s="244" t="s">
        <v>140</v>
      </c>
      <c r="D41" s="245" t="s">
        <v>35</v>
      </c>
      <c r="E41" s="266"/>
      <c r="F41" s="271"/>
      <c r="G41" s="266"/>
      <c r="H41" s="266"/>
    </row>
    <row r="42" spans="1:8" ht="17.25" customHeight="1" thickBot="1">
      <c r="A42" s="6" t="s">
        <v>243</v>
      </c>
      <c r="B42" s="7"/>
      <c r="C42" s="251" t="s">
        <v>28</v>
      </c>
      <c r="D42" s="248"/>
      <c r="E42" s="267"/>
      <c r="F42" s="274" t="s">
        <v>140</v>
      </c>
      <c r="G42" s="266"/>
      <c r="H42" s="266"/>
    </row>
    <row r="43" spans="1:8" ht="17.25" customHeight="1" thickBot="1">
      <c r="A43" s="8" t="s">
        <v>244</v>
      </c>
      <c r="B43" s="9"/>
      <c r="C43" s="251" t="s">
        <v>28</v>
      </c>
      <c r="D43" s="252"/>
      <c r="E43" s="269"/>
      <c r="F43" s="266" t="s">
        <v>326</v>
      </c>
      <c r="G43" s="266"/>
      <c r="H43" s="266"/>
    </row>
    <row r="44" spans="1:8" ht="17.25" customHeight="1" thickBot="1">
      <c r="A44" s="10" t="s">
        <v>246</v>
      </c>
      <c r="B44" s="11" t="s">
        <v>311</v>
      </c>
      <c r="C44" s="255" t="s">
        <v>172</v>
      </c>
      <c r="D44" s="256" t="s">
        <v>69</v>
      </c>
      <c r="E44" s="266"/>
      <c r="F44" s="266"/>
      <c r="G44" s="266"/>
      <c r="H44" s="266"/>
    </row>
  </sheetData>
  <printOptions/>
  <pageMargins left="0.46" right="0.23" top="0.61" bottom="0.56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271</v>
      </c>
      <c r="G3" s="290" t="s">
        <v>285</v>
      </c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8" ht="17.25" customHeight="1" thickBot="1">
      <c r="A6" s="4">
        <v>1</v>
      </c>
      <c r="B6" s="5" t="s">
        <v>286</v>
      </c>
      <c r="C6" s="244" t="s">
        <v>95</v>
      </c>
      <c r="D6" s="245" t="s">
        <v>96</v>
      </c>
      <c r="E6" s="246"/>
      <c r="F6" s="246"/>
      <c r="G6" s="246"/>
      <c r="H6" s="246"/>
    </row>
    <row r="7" spans="1:8" ht="17.25" customHeight="1" thickBot="1">
      <c r="A7" s="6">
        <v>2</v>
      </c>
      <c r="B7" s="7"/>
      <c r="C7" s="247" t="s">
        <v>28</v>
      </c>
      <c r="D7" s="248"/>
      <c r="E7" s="249"/>
      <c r="F7" s="250" t="s">
        <v>122</v>
      </c>
      <c r="G7" s="246"/>
      <c r="H7" s="246"/>
    </row>
    <row r="8" spans="1:8" ht="17.25" customHeight="1" thickBot="1">
      <c r="A8" s="8">
        <v>3</v>
      </c>
      <c r="B8" s="9" t="s">
        <v>295</v>
      </c>
      <c r="C8" s="251" t="s">
        <v>117</v>
      </c>
      <c r="D8" s="252" t="s">
        <v>6</v>
      </c>
      <c r="E8" s="253" t="s">
        <v>122</v>
      </c>
      <c r="F8" s="254" t="s">
        <v>327</v>
      </c>
      <c r="G8" s="246"/>
      <c r="H8" s="246"/>
    </row>
    <row r="9" spans="1:8" ht="17.25" customHeight="1" thickBot="1">
      <c r="A9" s="10">
        <v>4</v>
      </c>
      <c r="B9" s="11" t="s">
        <v>290</v>
      </c>
      <c r="C9" s="255" t="s">
        <v>122</v>
      </c>
      <c r="D9" s="256" t="s">
        <v>96</v>
      </c>
      <c r="E9" s="246" t="s">
        <v>328</v>
      </c>
      <c r="F9" s="257"/>
      <c r="G9" s="258" t="s">
        <v>116</v>
      </c>
      <c r="H9" s="246"/>
    </row>
    <row r="10" spans="1:8" ht="11.25" customHeight="1" thickBot="1">
      <c r="A10" s="3"/>
      <c r="B10" s="3"/>
      <c r="C10" s="259"/>
      <c r="E10" s="246"/>
      <c r="F10" s="257"/>
      <c r="G10" s="281" t="s">
        <v>329</v>
      </c>
      <c r="H10" s="246"/>
    </row>
    <row r="11" spans="1:8" ht="17.25" customHeight="1" thickBot="1">
      <c r="A11" s="4" t="s">
        <v>8</v>
      </c>
      <c r="B11" s="5" t="s">
        <v>298</v>
      </c>
      <c r="C11" s="244" t="s">
        <v>121</v>
      </c>
      <c r="D11" s="245" t="s">
        <v>44</v>
      </c>
      <c r="E11" s="246"/>
      <c r="F11" s="257"/>
      <c r="G11" s="282"/>
      <c r="H11" s="246"/>
    </row>
    <row r="12" spans="1:8" ht="17.25" customHeight="1" thickBot="1">
      <c r="A12" s="6" t="s">
        <v>9</v>
      </c>
      <c r="B12" s="7"/>
      <c r="C12" s="251"/>
      <c r="D12" s="248"/>
      <c r="E12" s="249"/>
      <c r="F12" s="262" t="s">
        <v>116</v>
      </c>
      <c r="G12" s="282"/>
      <c r="H12" s="246"/>
    </row>
    <row r="13" spans="1:8" ht="17.25" customHeight="1" thickBot="1">
      <c r="A13" s="8" t="s">
        <v>10</v>
      </c>
      <c r="B13" s="9"/>
      <c r="C13" s="251" t="s">
        <v>28</v>
      </c>
      <c r="D13" s="252"/>
      <c r="E13" s="253"/>
      <c r="F13" s="246" t="s">
        <v>278</v>
      </c>
      <c r="G13" s="282"/>
      <c r="H13" s="246"/>
    </row>
    <row r="14" spans="1:8" ht="17.25" customHeight="1" thickBot="1">
      <c r="A14" s="10" t="s">
        <v>11</v>
      </c>
      <c r="B14" s="11" t="s">
        <v>311</v>
      </c>
      <c r="C14" s="255" t="s">
        <v>116</v>
      </c>
      <c r="D14" s="256" t="s">
        <v>69</v>
      </c>
      <c r="E14" s="246"/>
      <c r="F14" s="246"/>
      <c r="G14" s="282"/>
      <c r="H14" s="282"/>
    </row>
    <row r="15" ht="11.25" customHeight="1"/>
    <row r="16" ht="17.25" customHeight="1"/>
    <row r="17" ht="17.25" customHeight="1"/>
    <row r="18" ht="17.25" customHeight="1"/>
    <row r="19" ht="17.25" customHeight="1"/>
    <row r="20" ht="15.75" customHeight="1"/>
    <row r="21" ht="17.25" customHeight="1"/>
    <row r="22" ht="17.25" customHeight="1"/>
    <row r="23" ht="17.25" customHeight="1"/>
    <row r="24" ht="17.25" customHeight="1"/>
    <row r="25" ht="15" customHeight="1"/>
    <row r="26" ht="17.25" customHeight="1"/>
    <row r="27" ht="17.25" customHeight="1"/>
    <row r="28" ht="17.25" customHeight="1"/>
    <row r="29" ht="17.25" customHeight="1"/>
    <row r="30" ht="18.75" customHeight="1"/>
    <row r="31" ht="17.25" customHeight="1"/>
    <row r="32" ht="17.25" customHeight="1"/>
    <row r="33" ht="17.25" customHeight="1"/>
    <row r="34" ht="17.25" customHeight="1"/>
    <row r="35" ht="11.25" customHeight="1"/>
    <row r="36" ht="17.25" customHeight="1"/>
    <row r="37" ht="17.25" customHeight="1"/>
    <row r="38" ht="17.25" customHeight="1"/>
    <row r="39" ht="17.25" customHeight="1"/>
    <row r="40" ht="11.25" customHeight="1"/>
    <row r="41" ht="17.25" customHeight="1"/>
    <row r="42" ht="17.25" customHeight="1"/>
    <row r="43" ht="17.25" customHeight="1"/>
    <row r="44" ht="17.25" customHeight="1"/>
  </sheetData>
  <printOptions/>
  <pageMargins left="0.5" right="0.34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8"/>
  <dimension ref="A1:H15"/>
  <sheetViews>
    <sheetView workbookViewId="0" topLeftCell="A1">
      <selection activeCell="G3" sqref="G3"/>
    </sheetView>
  </sheetViews>
  <sheetFormatPr defaultColWidth="8.88671875" defaultRowHeight="15"/>
  <cols>
    <col min="1" max="1" width="2.6640625" style="0" customWidth="1"/>
    <col min="2" max="2" width="2.88671875" style="0" customWidth="1"/>
    <col min="3" max="3" width="17.6640625" style="0" customWidth="1"/>
    <col min="4" max="4" width="8.6640625" style="0" customWidth="1"/>
    <col min="5" max="5" width="12.10546875" style="0" customWidth="1"/>
    <col min="6" max="6" width="12.3359375" style="0" customWidth="1"/>
    <col min="7" max="7" width="11.5546875" style="0" customWidth="1"/>
    <col min="8" max="8" width="10.99609375" style="0" customWidth="1"/>
    <col min="9" max="16384" width="8.6640625" style="0" customWidth="1"/>
  </cols>
  <sheetData>
    <row r="1" spans="5:8" ht="15.75">
      <c r="E1" s="231" t="s">
        <v>0</v>
      </c>
      <c r="F1" s="232" t="s">
        <v>20</v>
      </c>
      <c r="G1" s="233"/>
      <c r="H1" s="234"/>
    </row>
    <row r="2" spans="5:8" ht="15.75">
      <c r="E2" s="235" t="s">
        <v>1</v>
      </c>
      <c r="F2" s="236" t="s">
        <v>4</v>
      </c>
      <c r="G2" s="2"/>
      <c r="H2" s="237"/>
    </row>
    <row r="3" spans="5:8" ht="15.75">
      <c r="E3" s="235" t="s">
        <v>2</v>
      </c>
      <c r="F3" s="238" t="s">
        <v>277</v>
      </c>
      <c r="G3" s="288" t="s">
        <v>285</v>
      </c>
      <c r="H3" s="239"/>
    </row>
    <row r="4" spans="5:8" ht="16.5" thickBot="1">
      <c r="E4" s="240" t="s">
        <v>5</v>
      </c>
      <c r="F4" s="241">
        <v>40251</v>
      </c>
      <c r="G4" s="242" t="s">
        <v>3</v>
      </c>
      <c r="H4" s="243"/>
    </row>
    <row r="5" ht="15.75" thickBot="1"/>
    <row r="6" spans="1:7" ht="17.25" customHeight="1" thickBot="1">
      <c r="A6" s="4">
        <v>1</v>
      </c>
      <c r="B6" s="5" t="s">
        <v>286</v>
      </c>
      <c r="C6" s="244" t="s">
        <v>126</v>
      </c>
      <c r="D6" s="245" t="s">
        <v>25</v>
      </c>
      <c r="E6" s="246"/>
      <c r="F6" s="246"/>
      <c r="G6" s="246"/>
    </row>
    <row r="7" spans="1:7" ht="17.25" customHeight="1" thickBot="1">
      <c r="A7" s="6">
        <v>2</v>
      </c>
      <c r="B7" s="7"/>
      <c r="C7" s="247" t="s">
        <v>28</v>
      </c>
      <c r="D7" s="248"/>
      <c r="E7" s="249"/>
      <c r="F7" s="250" t="s">
        <v>126</v>
      </c>
      <c r="G7" s="246"/>
    </row>
    <row r="8" spans="1:7" ht="17.25" customHeight="1" thickBot="1">
      <c r="A8" s="8">
        <v>3</v>
      </c>
      <c r="B8" s="9" t="s">
        <v>290</v>
      </c>
      <c r="C8" s="251" t="s">
        <v>117</v>
      </c>
      <c r="D8" s="252" t="s">
        <v>6</v>
      </c>
      <c r="E8" s="253" t="s">
        <v>117</v>
      </c>
      <c r="F8" s="254" t="s">
        <v>330</v>
      </c>
      <c r="G8" s="246"/>
    </row>
    <row r="9" spans="1:7" ht="17.25" customHeight="1" thickBot="1">
      <c r="A9" s="10">
        <v>4</v>
      </c>
      <c r="B9" s="11" t="s">
        <v>319</v>
      </c>
      <c r="C9" s="255" t="s">
        <v>122</v>
      </c>
      <c r="D9" s="256" t="s">
        <v>96</v>
      </c>
      <c r="E9" s="246" t="s">
        <v>331</v>
      </c>
      <c r="F9" s="257"/>
      <c r="G9" s="258" t="s">
        <v>332</v>
      </c>
    </row>
    <row r="10" spans="1:8" ht="11.25" customHeight="1" thickBot="1">
      <c r="A10" s="3"/>
      <c r="B10" s="3"/>
      <c r="C10" s="259"/>
      <c r="E10" s="246"/>
      <c r="F10" s="257"/>
      <c r="G10" s="281" t="s">
        <v>333</v>
      </c>
      <c r="H10" s="13"/>
    </row>
    <row r="11" spans="1:8" ht="17.25" customHeight="1" thickBot="1">
      <c r="A11" s="4" t="s">
        <v>8</v>
      </c>
      <c r="B11" s="5" t="s">
        <v>298</v>
      </c>
      <c r="C11" s="244" t="s">
        <v>95</v>
      </c>
      <c r="D11" s="245" t="s">
        <v>96</v>
      </c>
      <c r="E11" s="246"/>
      <c r="F11" s="257"/>
      <c r="G11" s="282"/>
      <c r="H11" s="13"/>
    </row>
    <row r="12" spans="1:8" ht="17.25" customHeight="1" thickBot="1">
      <c r="A12" s="6" t="s">
        <v>9</v>
      </c>
      <c r="B12" s="7"/>
      <c r="C12" s="251" t="s">
        <v>28</v>
      </c>
      <c r="D12" s="248"/>
      <c r="E12" s="249"/>
      <c r="F12" s="262" t="s">
        <v>332</v>
      </c>
      <c r="G12" s="282"/>
      <c r="H12" s="13"/>
    </row>
    <row r="13" spans="1:8" ht="17.25" customHeight="1" thickBot="1">
      <c r="A13" s="8" t="s">
        <v>10</v>
      </c>
      <c r="B13" s="9"/>
      <c r="C13" s="251" t="s">
        <v>28</v>
      </c>
      <c r="D13" s="252"/>
      <c r="E13" s="253"/>
      <c r="F13" s="246" t="s">
        <v>334</v>
      </c>
      <c r="G13" s="282"/>
      <c r="H13" s="13"/>
    </row>
    <row r="14" spans="1:8" ht="17.25" customHeight="1" thickBot="1">
      <c r="A14" s="10" t="s">
        <v>11</v>
      </c>
      <c r="B14" s="11" t="s">
        <v>311</v>
      </c>
      <c r="C14" s="255" t="s">
        <v>332</v>
      </c>
      <c r="D14" s="256" t="s">
        <v>25</v>
      </c>
      <c r="E14" s="246"/>
      <c r="F14" s="246"/>
      <c r="G14" s="282"/>
      <c r="H14" s="13"/>
    </row>
    <row r="15" spans="1:8" ht="11.25" customHeight="1">
      <c r="A15" s="3"/>
      <c r="B15" s="3"/>
      <c r="C15" s="259"/>
      <c r="G15" s="13"/>
      <c r="H15" s="13"/>
    </row>
  </sheetData>
  <printOptions/>
  <pageMargins left="0.46" right="0.3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9"/>
  <dimension ref="A1:N251"/>
  <sheetViews>
    <sheetView tabSelected="1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7" width="4.88671875" style="0" customWidth="1"/>
    <col min="8" max="8" width="4.77734375" style="0" customWidth="1"/>
    <col min="9" max="10" width="4.664062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2.6640625" style="0" customWidth="1"/>
    <col min="20" max="20" width="1.66796875" style="0" customWidth="1"/>
    <col min="21" max="30" width="2.21484375" style="0" customWidth="1"/>
  </cols>
  <sheetData>
    <row r="1" ht="15">
      <c r="B1" s="336" t="s">
        <v>335</v>
      </c>
    </row>
    <row r="2" ht="15.75" thickBot="1"/>
    <row r="3" spans="1:14" ht="16.5" thickTop="1">
      <c r="A3" s="337"/>
      <c r="B3" s="338"/>
      <c r="C3" s="339"/>
      <c r="D3" s="340"/>
      <c r="E3" s="340"/>
      <c r="F3" s="341" t="s">
        <v>336</v>
      </c>
      <c r="G3" s="342"/>
      <c r="H3" s="343" t="s">
        <v>337</v>
      </c>
      <c r="I3" s="344"/>
      <c r="J3" s="344"/>
      <c r="K3" s="344"/>
      <c r="L3" s="344"/>
      <c r="M3" s="344"/>
      <c r="N3" s="345"/>
    </row>
    <row r="4" spans="1:14" ht="15.75">
      <c r="A4" s="346"/>
      <c r="B4" s="13"/>
      <c r="C4" s="347" t="s">
        <v>338</v>
      </c>
      <c r="D4" s="348"/>
      <c r="E4" s="348"/>
      <c r="F4" s="349" t="s">
        <v>339</v>
      </c>
      <c r="G4" s="350"/>
      <c r="H4" s="351">
        <v>40250</v>
      </c>
      <c r="I4" s="352"/>
      <c r="J4" s="353"/>
      <c r="K4" s="354" t="s">
        <v>3</v>
      </c>
      <c r="L4" s="355"/>
      <c r="M4" s="356"/>
      <c r="N4" s="357"/>
    </row>
    <row r="5" spans="1:14" ht="17.25" customHeight="1" thickBot="1">
      <c r="A5" s="346"/>
      <c r="B5" s="358"/>
      <c r="C5" s="359" t="s">
        <v>340</v>
      </c>
      <c r="D5" s="13"/>
      <c r="E5" s="348"/>
      <c r="F5" s="360" t="s">
        <v>341</v>
      </c>
      <c r="G5" s="361"/>
      <c r="H5" s="362" t="s">
        <v>4</v>
      </c>
      <c r="I5" s="363"/>
      <c r="J5" s="363"/>
      <c r="K5" s="364" t="s">
        <v>342</v>
      </c>
      <c r="L5" s="365" t="s">
        <v>343</v>
      </c>
      <c r="M5" s="366"/>
      <c r="N5" s="367"/>
    </row>
    <row r="6" spans="1:14" ht="15.75" thickTop="1">
      <c r="A6" s="346"/>
      <c r="B6" s="13"/>
      <c r="C6" s="368"/>
      <c r="D6" s="348"/>
      <c r="E6" s="348"/>
      <c r="F6" s="348"/>
      <c r="G6" s="369"/>
      <c r="H6" s="370"/>
      <c r="I6" s="370"/>
      <c r="J6" s="371"/>
      <c r="K6" s="372"/>
      <c r="L6" s="372"/>
      <c r="M6" s="372"/>
      <c r="N6" s="373"/>
    </row>
    <row r="7" spans="1:14" ht="16.5" thickBot="1">
      <c r="A7" s="374"/>
      <c r="B7" s="375" t="s">
        <v>344</v>
      </c>
      <c r="C7" s="376" t="s">
        <v>24</v>
      </c>
      <c r="D7" s="377"/>
      <c r="E7" s="378"/>
      <c r="F7" s="379" t="s">
        <v>344</v>
      </c>
      <c r="G7" s="380" t="s">
        <v>25</v>
      </c>
      <c r="H7" s="381"/>
      <c r="I7" s="381"/>
      <c r="J7" s="381"/>
      <c r="K7" s="381"/>
      <c r="L7" s="381"/>
      <c r="M7" s="381"/>
      <c r="N7" s="382"/>
    </row>
    <row r="8" spans="1:14" ht="15">
      <c r="A8" s="374"/>
      <c r="B8" s="383" t="s">
        <v>79</v>
      </c>
      <c r="C8" s="384" t="s">
        <v>185</v>
      </c>
      <c r="D8" s="385" t="s">
        <v>185</v>
      </c>
      <c r="E8" s="386"/>
      <c r="F8" s="387" t="s">
        <v>345</v>
      </c>
      <c r="G8" s="388" t="s">
        <v>346</v>
      </c>
      <c r="H8" s="389"/>
      <c r="I8" s="389"/>
      <c r="J8" s="389"/>
      <c r="K8" s="389"/>
      <c r="L8" s="389"/>
      <c r="M8" s="389"/>
      <c r="N8" s="390"/>
    </row>
    <row r="9" spans="1:14" ht="15">
      <c r="A9" s="374"/>
      <c r="B9" s="391" t="s">
        <v>113</v>
      </c>
      <c r="C9" s="392" t="s">
        <v>131</v>
      </c>
      <c r="D9" s="393" t="s">
        <v>131</v>
      </c>
      <c r="E9" s="386"/>
      <c r="F9" s="394" t="s">
        <v>347</v>
      </c>
      <c r="G9" s="395" t="s">
        <v>160</v>
      </c>
      <c r="H9" s="396" t="s">
        <v>160</v>
      </c>
      <c r="I9" s="396" t="s">
        <v>160</v>
      </c>
      <c r="J9" s="396" t="s">
        <v>160</v>
      </c>
      <c r="K9" s="396" t="s">
        <v>160</v>
      </c>
      <c r="L9" s="396" t="s">
        <v>160</v>
      </c>
      <c r="M9" s="396" t="s">
        <v>160</v>
      </c>
      <c r="N9" s="397" t="s">
        <v>160</v>
      </c>
    </row>
    <row r="10" spans="1:14" ht="15">
      <c r="A10" s="346"/>
      <c r="B10" s="391" t="s">
        <v>118</v>
      </c>
      <c r="C10" s="392" t="s">
        <v>135</v>
      </c>
      <c r="D10" s="393" t="s">
        <v>135</v>
      </c>
      <c r="E10" s="386"/>
      <c r="F10" s="398" t="s">
        <v>348</v>
      </c>
      <c r="G10" s="392" t="s">
        <v>139</v>
      </c>
      <c r="H10" s="396"/>
      <c r="I10" s="396"/>
      <c r="J10" s="396"/>
      <c r="K10" s="396"/>
      <c r="L10" s="396"/>
      <c r="M10" s="396"/>
      <c r="N10" s="397"/>
    </row>
    <row r="11" spans="1:14" ht="15.75">
      <c r="A11" s="346"/>
      <c r="B11" s="348"/>
      <c r="C11" s="348"/>
      <c r="D11" s="348"/>
      <c r="E11" s="348"/>
      <c r="F11" s="399" t="s">
        <v>349</v>
      </c>
      <c r="G11" s="368"/>
      <c r="H11" s="368"/>
      <c r="I11" s="368"/>
      <c r="J11" s="348"/>
      <c r="K11" s="348"/>
      <c r="L11" s="348"/>
      <c r="M11" s="400"/>
      <c r="N11" s="401"/>
    </row>
    <row r="12" spans="1:14" ht="15.75" thickBot="1">
      <c r="A12" s="346"/>
      <c r="B12" s="402" t="s">
        <v>350</v>
      </c>
      <c r="C12" s="348"/>
      <c r="D12" s="348"/>
      <c r="E12" s="348"/>
      <c r="F12" s="403" t="s">
        <v>351</v>
      </c>
      <c r="G12" s="403" t="s">
        <v>352</v>
      </c>
      <c r="H12" s="403" t="s">
        <v>353</v>
      </c>
      <c r="I12" s="403" t="s">
        <v>354</v>
      </c>
      <c r="J12" s="403" t="s">
        <v>355</v>
      </c>
      <c r="K12" s="404" t="s">
        <v>106</v>
      </c>
      <c r="L12" s="405"/>
      <c r="M12" s="403" t="s">
        <v>356</v>
      </c>
      <c r="N12" s="406" t="s">
        <v>87</v>
      </c>
    </row>
    <row r="13" spans="1:14" ht="15">
      <c r="A13" s="374"/>
      <c r="B13" s="407" t="s">
        <v>357</v>
      </c>
      <c r="C13" s="408" t="str">
        <f>IF(C8&gt;"",C8,"")</f>
        <v>Rantatulkkila Emil</v>
      </c>
      <c r="D13" s="408" t="str">
        <f>IF(G8&gt;"",G8,"")</f>
        <v>Rodriques Jancarlo</v>
      </c>
      <c r="E13" s="408"/>
      <c r="F13" s="409">
        <v>4</v>
      </c>
      <c r="G13" s="409">
        <v>5</v>
      </c>
      <c r="H13" s="409">
        <v>-9</v>
      </c>
      <c r="I13" s="410">
        <v>3</v>
      </c>
      <c r="J13" s="410"/>
      <c r="K13" s="411">
        <f>IF(ISBLANK(F13),"",COUNTIF(F13:J13,"&gt;=0"))</f>
        <v>3</v>
      </c>
      <c r="L13" s="412">
        <f>IF(ISBLANK(F13),"",(IF(LEFT(F13,1)="-",1,0)+IF(LEFT(G13,1)="-",1,0)+IF(LEFT(H13,1)="-",1,0)+IF(LEFT(I13,1)="-",1,0)+IF(LEFT(J13,1)="-",1,0)))</f>
        <v>1</v>
      </c>
      <c r="M13" s="413">
        <f>IF(K13=3,1,"")</f>
        <v>1</v>
      </c>
      <c r="N13" s="414">
        <f>IF(L13=3,1,"")</f>
      </c>
    </row>
    <row r="14" spans="1:14" ht="15">
      <c r="A14" s="374"/>
      <c r="B14" s="415" t="s">
        <v>358</v>
      </c>
      <c r="C14" s="416" t="str">
        <f>IF(C9&gt;"",C9,"")</f>
        <v>Lundström Thomas</v>
      </c>
      <c r="D14" s="416" t="str">
        <f>IF(G9&gt;"",G9,"")</f>
        <v>Kähtävä Konsta</v>
      </c>
      <c r="E14" s="416"/>
      <c r="F14" s="417">
        <v>5</v>
      </c>
      <c r="G14" s="418">
        <v>10</v>
      </c>
      <c r="H14" s="418">
        <v>-8</v>
      </c>
      <c r="I14" s="418">
        <v>6</v>
      </c>
      <c r="J14" s="418"/>
      <c r="K14" s="419">
        <f>IF(ISBLANK(F14),"",COUNTIF(F14:J14,"&gt;=0"))</f>
        <v>3</v>
      </c>
      <c r="L14" s="420">
        <f>IF(ISBLANK(F14),"",(IF(LEFT(F14,1)="-",1,0)+IF(LEFT(G14,1)="-",1,0)+IF(LEFT(H14,1)="-",1,0)+IF(LEFT(I14,1)="-",1,0)+IF(LEFT(J14,1)="-",1,0)))</f>
        <v>1</v>
      </c>
      <c r="M14" s="421">
        <f>IF(K14=3,1,"")</f>
        <v>1</v>
      </c>
      <c r="N14" s="422">
        <f>IF(L14=3,1,"")</f>
      </c>
    </row>
    <row r="15" spans="1:14" ht="15.75" thickBot="1">
      <c r="A15" s="374"/>
      <c r="B15" s="423" t="s">
        <v>359</v>
      </c>
      <c r="C15" s="424" t="str">
        <f>IF(C10&gt;"",C10,"")</f>
        <v>O´Connor Miikka</v>
      </c>
      <c r="D15" s="424" t="str">
        <f>IF(G10&gt;"",G10,"")</f>
        <v>Myllärinen Markus</v>
      </c>
      <c r="E15" s="424"/>
      <c r="F15" s="417">
        <v>3</v>
      </c>
      <c r="G15" s="425">
        <v>13</v>
      </c>
      <c r="H15" s="426">
        <v>11</v>
      </c>
      <c r="I15" s="417"/>
      <c r="J15" s="417"/>
      <c r="K15" s="419">
        <f aca="true" t="shared" si="0" ref="K15:K21">IF(ISBLANK(F15),"",COUNTIF(F15:J15,"&gt;=0"))</f>
        <v>3</v>
      </c>
      <c r="L15" s="427">
        <f aca="true" t="shared" si="1" ref="L15:L21">IF(ISBLANK(F15),"",(IF(LEFT(F15,1)="-",1,0)+IF(LEFT(G15,1)="-",1,0)+IF(LEFT(H15,1)="-",1,0)+IF(LEFT(I15,1)="-",1,0)+IF(LEFT(J15,1)="-",1,0)))</f>
        <v>0</v>
      </c>
      <c r="M15" s="428">
        <f aca="true" t="shared" si="2" ref="M15:M21">IF(K15=3,1,"")</f>
        <v>1</v>
      </c>
      <c r="N15" s="429">
        <f aca="true" t="shared" si="3" ref="N15:N21">IF(L15=3,1,"")</f>
      </c>
    </row>
    <row r="16" spans="1:14" ht="15">
      <c r="A16" s="374"/>
      <c r="B16" s="430" t="s">
        <v>360</v>
      </c>
      <c r="C16" s="408" t="str">
        <f>IF(C9&gt;"",C9,"")</f>
        <v>Lundström Thomas</v>
      </c>
      <c r="D16" s="408" t="str">
        <f>IF(G8&gt;"",G8,"")</f>
        <v>Rodriques Jancarlo</v>
      </c>
      <c r="E16" s="431"/>
      <c r="F16" s="432">
        <v>9</v>
      </c>
      <c r="G16" s="433">
        <v>5</v>
      </c>
      <c r="H16" s="432">
        <v>9</v>
      </c>
      <c r="I16" s="432"/>
      <c r="J16" s="432"/>
      <c r="K16" s="411">
        <f t="shared" si="0"/>
        <v>3</v>
      </c>
      <c r="L16" s="412">
        <f t="shared" si="1"/>
        <v>0</v>
      </c>
      <c r="M16" s="413">
        <f t="shared" si="2"/>
        <v>1</v>
      </c>
      <c r="N16" s="414">
        <f t="shared" si="3"/>
      </c>
    </row>
    <row r="17" spans="1:14" ht="15">
      <c r="A17" s="374"/>
      <c r="B17" s="423" t="s">
        <v>361</v>
      </c>
      <c r="C17" s="416" t="str">
        <f>IF(C8&gt;"",C8,"")</f>
        <v>Rantatulkkila Emil</v>
      </c>
      <c r="D17" s="416" t="str">
        <f>IF(G10&gt;"",G10,"")</f>
        <v>Myllärinen Markus</v>
      </c>
      <c r="E17" s="424"/>
      <c r="F17" s="426">
        <v>-4</v>
      </c>
      <c r="G17" s="434">
        <v>-10</v>
      </c>
      <c r="H17" s="426">
        <v>-10</v>
      </c>
      <c r="I17" s="417"/>
      <c r="J17" s="417"/>
      <c r="K17" s="419">
        <f t="shared" si="0"/>
        <v>0</v>
      </c>
      <c r="L17" s="420">
        <f t="shared" si="1"/>
        <v>3</v>
      </c>
      <c r="M17" s="421">
        <f t="shared" si="2"/>
      </c>
      <c r="N17" s="422">
        <f t="shared" si="3"/>
        <v>1</v>
      </c>
    </row>
    <row r="18" spans="1:14" ht="15.75" thickBot="1">
      <c r="A18" s="374"/>
      <c r="B18" s="435" t="s">
        <v>362</v>
      </c>
      <c r="C18" s="436" t="str">
        <f>IF(C10&gt;"",C10,"")</f>
        <v>O´Connor Miikka</v>
      </c>
      <c r="D18" s="436" t="str">
        <f>IF(G9&gt;"",G9,"")</f>
        <v>Kähtävä Konsta</v>
      </c>
      <c r="E18" s="436"/>
      <c r="F18" s="437">
        <v>3</v>
      </c>
      <c r="G18" s="438">
        <v>7</v>
      </c>
      <c r="H18" s="437">
        <v>7</v>
      </c>
      <c r="I18" s="437"/>
      <c r="J18" s="437"/>
      <c r="K18" s="439">
        <f t="shared" si="0"/>
        <v>3</v>
      </c>
      <c r="L18" s="440">
        <f t="shared" si="1"/>
        <v>0</v>
      </c>
      <c r="M18" s="441">
        <f t="shared" si="2"/>
        <v>1</v>
      </c>
      <c r="N18" s="442">
        <f t="shared" si="3"/>
      </c>
    </row>
    <row r="19" spans="1:14" ht="15">
      <c r="A19" s="374"/>
      <c r="B19" s="443" t="s">
        <v>363</v>
      </c>
      <c r="C19" s="444" t="str">
        <f>IF(C9&gt;"",C9,"")</f>
        <v>Lundström Thomas</v>
      </c>
      <c r="D19" s="444" t="str">
        <f>IF(G10&gt;"",G10,"")</f>
        <v>Myllärinen Markus</v>
      </c>
      <c r="E19" s="445"/>
      <c r="F19" s="446"/>
      <c r="G19" s="446"/>
      <c r="H19" s="446"/>
      <c r="I19" s="447"/>
      <c r="J19" s="447"/>
      <c r="K19" s="448">
        <f t="shared" si="0"/>
      </c>
      <c r="L19" s="449">
        <f t="shared" si="1"/>
      </c>
      <c r="M19" s="450">
        <f t="shared" si="2"/>
      </c>
      <c r="N19" s="451">
        <f t="shared" si="3"/>
      </c>
    </row>
    <row r="20" spans="1:14" ht="15">
      <c r="A20" s="374"/>
      <c r="B20" s="415" t="s">
        <v>364</v>
      </c>
      <c r="C20" s="416" t="str">
        <f>IF(C10&gt;"",C10,"")</f>
        <v>O´Connor Miikka</v>
      </c>
      <c r="D20" s="416" t="str">
        <f>IF(G8&gt;"",G8,"")</f>
        <v>Rodriques Jancarlo</v>
      </c>
      <c r="E20" s="452"/>
      <c r="F20" s="447"/>
      <c r="G20" s="418"/>
      <c r="H20" s="418"/>
      <c r="I20" s="418"/>
      <c r="J20" s="453"/>
      <c r="K20" s="419">
        <f t="shared" si="0"/>
      </c>
      <c r="L20" s="420">
        <f t="shared" si="1"/>
      </c>
      <c r="M20" s="421">
        <f t="shared" si="2"/>
      </c>
      <c r="N20" s="422">
        <f t="shared" si="3"/>
      </c>
    </row>
    <row r="21" spans="1:14" ht="15.75" thickBot="1">
      <c r="A21" s="374"/>
      <c r="B21" s="435" t="s">
        <v>365</v>
      </c>
      <c r="C21" s="436" t="str">
        <f>IF(C8&gt;"",C8,"")</f>
        <v>Rantatulkkila Emil</v>
      </c>
      <c r="D21" s="436" t="str">
        <f>IF(G9&gt;"",G9,"")</f>
        <v>Kähtävä Konsta</v>
      </c>
      <c r="E21" s="454"/>
      <c r="F21" s="455"/>
      <c r="G21" s="437"/>
      <c r="H21" s="455"/>
      <c r="I21" s="437"/>
      <c r="J21" s="437"/>
      <c r="K21" s="439">
        <f t="shared" si="0"/>
      </c>
      <c r="L21" s="440">
        <f t="shared" si="1"/>
      </c>
      <c r="M21" s="441">
        <f t="shared" si="2"/>
      </c>
      <c r="N21" s="442">
        <f t="shared" si="3"/>
      </c>
    </row>
    <row r="22" spans="1:14" ht="16.5" thickBot="1">
      <c r="A22" s="346"/>
      <c r="B22" s="348"/>
      <c r="C22" s="348"/>
      <c r="D22" s="348"/>
      <c r="E22" s="348"/>
      <c r="F22" s="348"/>
      <c r="G22" s="348"/>
      <c r="H22" s="348"/>
      <c r="I22" s="456" t="s">
        <v>366</v>
      </c>
      <c r="J22" s="457"/>
      <c r="K22" s="458">
        <f>IF(ISBLANK(C8),"",SUM(K13:K21))</f>
        <v>15</v>
      </c>
      <c r="L22" s="459">
        <f>IF(ISBLANK(G8),"",SUM(L13:L21))</f>
        <v>5</v>
      </c>
      <c r="M22" s="460">
        <f>IF(ISBLANK(F13),"",SUM(M13:M21))</f>
        <v>5</v>
      </c>
      <c r="N22" s="461">
        <f>IF(ISBLANK(F13),"",SUM(N13:N21))</f>
        <v>1</v>
      </c>
    </row>
    <row r="23" spans="1:14" ht="15">
      <c r="A23" s="346"/>
      <c r="B23" s="462" t="s">
        <v>367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463"/>
    </row>
    <row r="24" spans="1:14" ht="15">
      <c r="A24" s="346"/>
      <c r="B24" s="464" t="s">
        <v>368</v>
      </c>
      <c r="C24" s="464"/>
      <c r="D24" s="464" t="s">
        <v>369</v>
      </c>
      <c r="E24" s="359"/>
      <c r="F24" s="464"/>
      <c r="G24" s="464" t="s">
        <v>370</v>
      </c>
      <c r="H24" s="359"/>
      <c r="I24" s="464"/>
      <c r="J24" s="99" t="s">
        <v>371</v>
      </c>
      <c r="K24" s="13"/>
      <c r="L24" s="348"/>
      <c r="M24" s="348"/>
      <c r="N24" s="463"/>
    </row>
    <row r="25" spans="1:14" ht="18.75" thickBot="1">
      <c r="A25" s="346"/>
      <c r="B25" s="348"/>
      <c r="C25" s="348"/>
      <c r="D25" s="348"/>
      <c r="E25" s="348"/>
      <c r="F25" s="348"/>
      <c r="G25" s="348"/>
      <c r="H25" s="348"/>
      <c r="I25" s="348"/>
      <c r="J25" s="465" t="str">
        <f>IF(M22=5,C7,IF(N22=5,G7,""))</f>
        <v>MBF 1</v>
      </c>
      <c r="K25" s="466"/>
      <c r="L25" s="466"/>
      <c r="M25" s="466"/>
      <c r="N25" s="467"/>
    </row>
    <row r="26" spans="1:14" ht="18.75" thickBot="1">
      <c r="A26" s="468"/>
      <c r="B26" s="469"/>
      <c r="C26" s="469"/>
      <c r="D26" s="469"/>
      <c r="E26" s="469"/>
      <c r="F26" s="469"/>
      <c r="G26" s="469"/>
      <c r="H26" s="469"/>
      <c r="I26" s="469"/>
      <c r="J26" s="470"/>
      <c r="K26" s="470"/>
      <c r="L26" s="470"/>
      <c r="M26" s="470"/>
      <c r="N26" s="471"/>
    </row>
    <row r="27" ht="16.5" thickBot="1" thickTop="1"/>
    <row r="28" spans="1:14" ht="16.5" thickTop="1">
      <c r="A28" s="337"/>
      <c r="B28" s="338"/>
      <c r="C28" s="339"/>
      <c r="D28" s="340"/>
      <c r="E28" s="340"/>
      <c r="F28" s="341" t="s">
        <v>336</v>
      </c>
      <c r="G28" s="342"/>
      <c r="H28" s="343" t="s">
        <v>337</v>
      </c>
      <c r="I28" s="344"/>
      <c r="J28" s="344"/>
      <c r="K28" s="344"/>
      <c r="L28" s="344"/>
      <c r="M28" s="344"/>
      <c r="N28" s="345"/>
    </row>
    <row r="29" spans="1:14" ht="15.75">
      <c r="A29" s="346"/>
      <c r="B29" s="13"/>
      <c r="C29" s="347" t="s">
        <v>338</v>
      </c>
      <c r="D29" s="348"/>
      <c r="E29" s="348"/>
      <c r="F29" s="349" t="s">
        <v>339</v>
      </c>
      <c r="G29" s="350"/>
      <c r="H29" s="351">
        <v>40250</v>
      </c>
      <c r="I29" s="352"/>
      <c r="J29" s="353"/>
      <c r="K29" s="354" t="s">
        <v>3</v>
      </c>
      <c r="L29" s="355"/>
      <c r="M29" s="356"/>
      <c r="N29" s="357"/>
    </row>
    <row r="30" spans="1:14" ht="16.5" customHeight="1" thickBot="1">
      <c r="A30" s="346"/>
      <c r="B30" s="358"/>
      <c r="C30" s="359" t="s">
        <v>340</v>
      </c>
      <c r="D30" s="13"/>
      <c r="E30" s="348"/>
      <c r="F30" s="360" t="s">
        <v>341</v>
      </c>
      <c r="G30" s="361"/>
      <c r="H30" s="362" t="s">
        <v>4</v>
      </c>
      <c r="I30" s="363"/>
      <c r="J30" s="363"/>
      <c r="K30" s="364" t="s">
        <v>342</v>
      </c>
      <c r="L30" s="365" t="s">
        <v>372</v>
      </c>
      <c r="M30" s="366"/>
      <c r="N30" s="367"/>
    </row>
    <row r="31" spans="1:14" ht="15.75" thickTop="1">
      <c r="A31" s="346"/>
      <c r="B31" s="13"/>
      <c r="C31" s="368"/>
      <c r="D31" s="348"/>
      <c r="E31" s="348"/>
      <c r="F31" s="348"/>
      <c r="G31" s="369"/>
      <c r="H31" s="370"/>
      <c r="I31" s="370"/>
      <c r="J31" s="371"/>
      <c r="K31" s="372"/>
      <c r="L31" s="372"/>
      <c r="M31" s="372"/>
      <c r="N31" s="373"/>
    </row>
    <row r="32" spans="1:14" ht="16.5" thickBot="1">
      <c r="A32" s="374"/>
      <c r="B32" s="375" t="s">
        <v>344</v>
      </c>
      <c r="C32" s="376" t="s">
        <v>6</v>
      </c>
      <c r="D32" s="377"/>
      <c r="E32" s="378"/>
      <c r="F32" s="379" t="s">
        <v>344</v>
      </c>
      <c r="G32" s="380" t="s">
        <v>24</v>
      </c>
      <c r="H32" s="381"/>
      <c r="I32" s="381" t="s">
        <v>24</v>
      </c>
      <c r="J32" s="381"/>
      <c r="K32" s="381" t="s">
        <v>24</v>
      </c>
      <c r="L32" s="381"/>
      <c r="M32" s="381" t="s">
        <v>24</v>
      </c>
      <c r="N32" s="382"/>
    </row>
    <row r="33" spans="1:14" ht="15">
      <c r="A33" s="374"/>
      <c r="B33" s="383" t="s">
        <v>79</v>
      </c>
      <c r="C33" s="472" t="s">
        <v>373</v>
      </c>
      <c r="D33" s="385" t="s">
        <v>185</v>
      </c>
      <c r="E33" s="386"/>
      <c r="F33" s="387" t="s">
        <v>345</v>
      </c>
      <c r="G33" s="388" t="s">
        <v>185</v>
      </c>
      <c r="H33" s="389" t="s">
        <v>185</v>
      </c>
      <c r="I33" s="389" t="s">
        <v>185</v>
      </c>
      <c r="J33" s="389" t="s">
        <v>185</v>
      </c>
      <c r="K33" s="389" t="s">
        <v>185</v>
      </c>
      <c r="L33" s="389" t="s">
        <v>185</v>
      </c>
      <c r="M33" s="389" t="s">
        <v>185</v>
      </c>
      <c r="N33" s="390" t="s">
        <v>185</v>
      </c>
    </row>
    <row r="34" spans="1:14" ht="15">
      <c r="A34" s="374"/>
      <c r="B34" s="391" t="s">
        <v>113</v>
      </c>
      <c r="C34" s="392" t="s">
        <v>148</v>
      </c>
      <c r="D34" s="393" t="s">
        <v>148</v>
      </c>
      <c r="E34" s="386"/>
      <c r="F34" s="394" t="s">
        <v>347</v>
      </c>
      <c r="G34" s="395" t="s">
        <v>135</v>
      </c>
      <c r="H34" s="396" t="s">
        <v>135</v>
      </c>
      <c r="I34" s="396" t="s">
        <v>135</v>
      </c>
      <c r="J34" s="396" t="s">
        <v>135</v>
      </c>
      <c r="K34" s="396" t="s">
        <v>135</v>
      </c>
      <c r="L34" s="396" t="s">
        <v>135</v>
      </c>
      <c r="M34" s="396" t="s">
        <v>135</v>
      </c>
      <c r="N34" s="397" t="s">
        <v>135</v>
      </c>
    </row>
    <row r="35" spans="1:14" ht="15">
      <c r="A35" s="346"/>
      <c r="B35" s="391" t="s">
        <v>118</v>
      </c>
      <c r="C35" s="392" t="s">
        <v>189</v>
      </c>
      <c r="D35" s="393" t="s">
        <v>189</v>
      </c>
      <c r="E35" s="386"/>
      <c r="F35" s="398" t="s">
        <v>348</v>
      </c>
      <c r="G35" s="392" t="s">
        <v>131</v>
      </c>
      <c r="H35" s="396" t="s">
        <v>131</v>
      </c>
      <c r="I35" s="396" t="s">
        <v>131</v>
      </c>
      <c r="J35" s="396" t="s">
        <v>131</v>
      </c>
      <c r="K35" s="396" t="s">
        <v>131</v>
      </c>
      <c r="L35" s="396" t="s">
        <v>131</v>
      </c>
      <c r="M35" s="396" t="s">
        <v>131</v>
      </c>
      <c r="N35" s="397" t="s">
        <v>131</v>
      </c>
    </row>
    <row r="36" spans="1:14" ht="15.75">
      <c r="A36" s="346"/>
      <c r="B36" s="348"/>
      <c r="C36" s="348"/>
      <c r="D36" s="348"/>
      <c r="E36" s="348"/>
      <c r="F36" s="399" t="s">
        <v>349</v>
      </c>
      <c r="G36" s="368"/>
      <c r="H36" s="368"/>
      <c r="I36" s="368"/>
      <c r="J36" s="348"/>
      <c r="K36" s="348"/>
      <c r="L36" s="348"/>
      <c r="M36" s="400"/>
      <c r="N36" s="401"/>
    </row>
    <row r="37" spans="1:14" ht="15.75" thickBot="1">
      <c r="A37" s="346"/>
      <c r="B37" s="402" t="s">
        <v>350</v>
      </c>
      <c r="C37" s="348"/>
      <c r="D37" s="348"/>
      <c r="E37" s="348"/>
      <c r="F37" s="403" t="s">
        <v>351</v>
      </c>
      <c r="G37" s="403" t="s">
        <v>352</v>
      </c>
      <c r="H37" s="403" t="s">
        <v>353</v>
      </c>
      <c r="I37" s="403" t="s">
        <v>354</v>
      </c>
      <c r="J37" s="403" t="s">
        <v>355</v>
      </c>
      <c r="K37" s="404" t="s">
        <v>106</v>
      </c>
      <c r="L37" s="405"/>
      <c r="M37" s="403" t="s">
        <v>356</v>
      </c>
      <c r="N37" s="406" t="s">
        <v>87</v>
      </c>
    </row>
    <row r="38" spans="1:14" ht="15">
      <c r="A38" s="374"/>
      <c r="B38" s="407" t="s">
        <v>357</v>
      </c>
      <c r="C38" s="408" t="str">
        <f>IF(C33&gt;"",C33,"")</f>
        <v>Nyberg Johan</v>
      </c>
      <c r="D38" s="408" t="str">
        <f>IF(G33&gt;"",G33,"")</f>
        <v>Rantatulkkila Emil</v>
      </c>
      <c r="E38" s="408"/>
      <c r="F38" s="409">
        <v>-5</v>
      </c>
      <c r="G38" s="409">
        <v>-1</v>
      </c>
      <c r="H38" s="409">
        <v>-8</v>
      </c>
      <c r="I38" s="410"/>
      <c r="J38" s="410"/>
      <c r="K38" s="411">
        <f>IF(ISBLANK(F38),"",COUNTIF(F38:J38,"&gt;=0"))</f>
        <v>0</v>
      </c>
      <c r="L38" s="412">
        <f>IF(ISBLANK(F38),"",(IF(LEFT(F38,1)="-",1,0)+IF(LEFT(G38,1)="-",1,0)+IF(LEFT(H38,1)="-",1,0)+IF(LEFT(I38,1)="-",1,0)+IF(LEFT(J38,1)="-",1,0)))</f>
        <v>3</v>
      </c>
      <c r="M38" s="413">
        <f>IF(K38=3,1,"")</f>
      </c>
      <c r="N38" s="414">
        <f>IF(L38=3,1,"")</f>
        <v>1</v>
      </c>
    </row>
    <row r="39" spans="1:14" ht="15">
      <c r="A39" s="374"/>
      <c r="B39" s="415" t="s">
        <v>358</v>
      </c>
      <c r="C39" s="416" t="str">
        <f>IF(C34&gt;"",C34,"")</f>
        <v>Kantonistov Mikhail</v>
      </c>
      <c r="D39" s="416" t="str">
        <f>IF(G34&gt;"",G34,"")</f>
        <v>O´Connor Miikka</v>
      </c>
      <c r="E39" s="416"/>
      <c r="F39" s="417">
        <v>-12</v>
      </c>
      <c r="G39" s="418">
        <v>-8</v>
      </c>
      <c r="H39" s="418">
        <v>-6</v>
      </c>
      <c r="I39" s="418"/>
      <c r="J39" s="418"/>
      <c r="K39" s="419">
        <f>IF(ISBLANK(F39),"",COUNTIF(F39:J39,"&gt;=0"))</f>
        <v>0</v>
      </c>
      <c r="L39" s="420">
        <f>IF(ISBLANK(F39),"",(IF(LEFT(F39,1)="-",1,0)+IF(LEFT(G39,1)="-",1,0)+IF(LEFT(H39,1)="-",1,0)+IF(LEFT(I39,1)="-",1,0)+IF(LEFT(J39,1)="-",1,0)))</f>
        <v>3</v>
      </c>
      <c r="M39" s="421">
        <f>IF(K39=3,1,"")</f>
      </c>
      <c r="N39" s="422">
        <f>IF(L39=3,1,"")</f>
        <v>1</v>
      </c>
    </row>
    <row r="40" spans="1:14" ht="15.75" thickBot="1">
      <c r="A40" s="374"/>
      <c r="B40" s="423" t="s">
        <v>359</v>
      </c>
      <c r="C40" s="424" t="str">
        <f>IF(C35&gt;"",C35,"")</f>
        <v>Kivimäki Joonas</v>
      </c>
      <c r="D40" s="424" t="str">
        <f>IF(G35&gt;"",G35,"")</f>
        <v>Lundström Thomas</v>
      </c>
      <c r="E40" s="424"/>
      <c r="F40" s="417">
        <v>-4</v>
      </c>
      <c r="G40" s="425">
        <v>-3</v>
      </c>
      <c r="H40" s="426">
        <v>-6</v>
      </c>
      <c r="I40" s="417"/>
      <c r="J40" s="417"/>
      <c r="K40" s="419">
        <f aca="true" t="shared" si="4" ref="K40:K46">IF(ISBLANK(F40),"",COUNTIF(F40:J40,"&gt;=0"))</f>
        <v>0</v>
      </c>
      <c r="L40" s="427">
        <f aca="true" t="shared" si="5" ref="L40:L46">IF(ISBLANK(F40),"",(IF(LEFT(F40,1)="-",1,0)+IF(LEFT(G40,1)="-",1,0)+IF(LEFT(H40,1)="-",1,0)+IF(LEFT(I40,1)="-",1,0)+IF(LEFT(J40,1)="-",1,0)))</f>
        <v>3</v>
      </c>
      <c r="M40" s="428">
        <f aca="true" t="shared" si="6" ref="M40:M46">IF(K40=3,1,"")</f>
      </c>
      <c r="N40" s="429">
        <f aca="true" t="shared" si="7" ref="N40:N46">IF(L40=3,1,"")</f>
        <v>1</v>
      </c>
    </row>
    <row r="41" spans="1:14" ht="15">
      <c r="A41" s="374"/>
      <c r="B41" s="430" t="s">
        <v>360</v>
      </c>
      <c r="C41" s="408" t="str">
        <f>IF(C34&gt;"",C34,"")</f>
        <v>Kantonistov Mikhail</v>
      </c>
      <c r="D41" s="408" t="str">
        <f>IF(G33&gt;"",G33,"")</f>
        <v>Rantatulkkila Emil</v>
      </c>
      <c r="E41" s="431"/>
      <c r="F41" s="432">
        <v>-4</v>
      </c>
      <c r="G41" s="433">
        <v>-6</v>
      </c>
      <c r="H41" s="432">
        <v>-4</v>
      </c>
      <c r="I41" s="432"/>
      <c r="J41" s="432"/>
      <c r="K41" s="411">
        <f t="shared" si="4"/>
        <v>0</v>
      </c>
      <c r="L41" s="412">
        <f t="shared" si="5"/>
        <v>3</v>
      </c>
      <c r="M41" s="413">
        <f t="shared" si="6"/>
      </c>
      <c r="N41" s="414">
        <f t="shared" si="7"/>
        <v>1</v>
      </c>
    </row>
    <row r="42" spans="1:14" ht="15">
      <c r="A42" s="374"/>
      <c r="B42" s="423" t="s">
        <v>361</v>
      </c>
      <c r="C42" s="416" t="str">
        <f>IF(C33&gt;"",C33,"")</f>
        <v>Nyberg Johan</v>
      </c>
      <c r="D42" s="416" t="str">
        <f>IF(G35&gt;"",G35,"")</f>
        <v>Lundström Thomas</v>
      </c>
      <c r="E42" s="424"/>
      <c r="F42" s="426">
        <v>-4</v>
      </c>
      <c r="G42" s="434">
        <v>-7</v>
      </c>
      <c r="H42" s="426">
        <v>-6</v>
      </c>
      <c r="I42" s="417"/>
      <c r="J42" s="417"/>
      <c r="K42" s="419">
        <f t="shared" si="4"/>
        <v>0</v>
      </c>
      <c r="L42" s="420">
        <f t="shared" si="5"/>
        <v>3</v>
      </c>
      <c r="M42" s="421">
        <f t="shared" si="6"/>
      </c>
      <c r="N42" s="422">
        <f t="shared" si="7"/>
        <v>1</v>
      </c>
    </row>
    <row r="43" spans="1:14" ht="15.75" thickBot="1">
      <c r="A43" s="374"/>
      <c r="B43" s="435" t="s">
        <v>362</v>
      </c>
      <c r="C43" s="436" t="str">
        <f>IF(C35&gt;"",C35,"")</f>
        <v>Kivimäki Joonas</v>
      </c>
      <c r="D43" s="436" t="str">
        <f>IF(G34&gt;"",G34,"")</f>
        <v>O´Connor Miikka</v>
      </c>
      <c r="E43" s="436"/>
      <c r="F43" s="437"/>
      <c r="G43" s="438"/>
      <c r="H43" s="437"/>
      <c r="I43" s="437"/>
      <c r="J43" s="437"/>
      <c r="K43" s="439">
        <f t="shared" si="4"/>
      </c>
      <c r="L43" s="440">
        <f t="shared" si="5"/>
      </c>
      <c r="M43" s="441">
        <f t="shared" si="6"/>
      </c>
      <c r="N43" s="442">
        <f t="shared" si="7"/>
      </c>
    </row>
    <row r="44" spans="1:14" ht="15">
      <c r="A44" s="374"/>
      <c r="B44" s="443" t="s">
        <v>363</v>
      </c>
      <c r="C44" s="444" t="str">
        <f>IF(C34&gt;"",C34,"")</f>
        <v>Kantonistov Mikhail</v>
      </c>
      <c r="D44" s="444" t="str">
        <f>IF(G35&gt;"",G35,"")</f>
        <v>Lundström Thomas</v>
      </c>
      <c r="E44" s="445"/>
      <c r="F44" s="446"/>
      <c r="G44" s="446"/>
      <c r="H44" s="446"/>
      <c r="I44" s="447"/>
      <c r="J44" s="447"/>
      <c r="K44" s="448">
        <f t="shared" si="4"/>
      </c>
      <c r="L44" s="449">
        <f t="shared" si="5"/>
      </c>
      <c r="M44" s="450">
        <f t="shared" si="6"/>
      </c>
      <c r="N44" s="451">
        <f t="shared" si="7"/>
      </c>
    </row>
    <row r="45" spans="1:14" ht="15">
      <c r="A45" s="374"/>
      <c r="B45" s="415" t="s">
        <v>364</v>
      </c>
      <c r="C45" s="416" t="str">
        <f>IF(C35&gt;"",C35,"")</f>
        <v>Kivimäki Joonas</v>
      </c>
      <c r="D45" s="416" t="str">
        <f>IF(G33&gt;"",G33,"")</f>
        <v>Rantatulkkila Emil</v>
      </c>
      <c r="E45" s="452"/>
      <c r="F45" s="447"/>
      <c r="G45" s="418"/>
      <c r="H45" s="418"/>
      <c r="I45" s="418"/>
      <c r="J45" s="453"/>
      <c r="K45" s="419">
        <f t="shared" si="4"/>
      </c>
      <c r="L45" s="420">
        <f t="shared" si="5"/>
      </c>
      <c r="M45" s="421">
        <f t="shared" si="6"/>
      </c>
      <c r="N45" s="422">
        <f t="shared" si="7"/>
      </c>
    </row>
    <row r="46" spans="1:14" ht="15.75" thickBot="1">
      <c r="A46" s="374"/>
      <c r="B46" s="435" t="s">
        <v>365</v>
      </c>
      <c r="C46" s="436" t="str">
        <f>IF(C33&gt;"",C33,"")</f>
        <v>Nyberg Johan</v>
      </c>
      <c r="D46" s="436" t="str">
        <f>IF(G34&gt;"",G34,"")</f>
        <v>O´Connor Miikka</v>
      </c>
      <c r="E46" s="454"/>
      <c r="F46" s="455"/>
      <c r="G46" s="437"/>
      <c r="H46" s="455"/>
      <c r="I46" s="437"/>
      <c r="J46" s="437"/>
      <c r="K46" s="439">
        <f t="shared" si="4"/>
      </c>
      <c r="L46" s="440">
        <f t="shared" si="5"/>
      </c>
      <c r="M46" s="441">
        <f t="shared" si="6"/>
      </c>
      <c r="N46" s="442">
        <f t="shared" si="7"/>
      </c>
    </row>
    <row r="47" spans="1:14" ht="16.5" thickBot="1">
      <c r="A47" s="346"/>
      <c r="B47" s="348"/>
      <c r="C47" s="348"/>
      <c r="D47" s="348"/>
      <c r="E47" s="348"/>
      <c r="F47" s="348"/>
      <c r="G47" s="348"/>
      <c r="H47" s="348"/>
      <c r="I47" s="456" t="s">
        <v>366</v>
      </c>
      <c r="J47" s="457"/>
      <c r="K47" s="458">
        <f>IF(ISBLANK(C33),"",SUM(K38:K46))</f>
        <v>0</v>
      </c>
      <c r="L47" s="459">
        <f>IF(ISBLANK(G33),"",SUM(L38:L46))</f>
        <v>15</v>
      </c>
      <c r="M47" s="460">
        <f>IF(ISBLANK(F38),"",SUM(M38:M46))</f>
        <v>0</v>
      </c>
      <c r="N47" s="461">
        <f>IF(ISBLANK(F38),"",SUM(N38:N46))</f>
        <v>5</v>
      </c>
    </row>
    <row r="48" spans="1:14" ht="15">
      <c r="A48" s="346"/>
      <c r="B48" s="462" t="s">
        <v>367</v>
      </c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463"/>
    </row>
    <row r="49" spans="1:14" ht="15">
      <c r="A49" s="346"/>
      <c r="B49" s="464" t="s">
        <v>368</v>
      </c>
      <c r="C49" s="464"/>
      <c r="D49" s="464" t="s">
        <v>369</v>
      </c>
      <c r="E49" s="359"/>
      <c r="F49" s="464"/>
      <c r="G49" s="464" t="s">
        <v>370</v>
      </c>
      <c r="H49" s="359"/>
      <c r="I49" s="464"/>
      <c r="J49" s="99" t="s">
        <v>371</v>
      </c>
      <c r="K49" s="13"/>
      <c r="L49" s="348"/>
      <c r="M49" s="348"/>
      <c r="N49" s="463"/>
    </row>
    <row r="50" spans="1:14" ht="18.75" thickBot="1">
      <c r="A50" s="346"/>
      <c r="B50" s="348"/>
      <c r="C50" s="348"/>
      <c r="D50" s="348"/>
      <c r="E50" s="348"/>
      <c r="F50" s="348"/>
      <c r="G50" s="348"/>
      <c r="H50" s="348"/>
      <c r="I50" s="348"/>
      <c r="J50" s="465" t="str">
        <f>IF(M47=5,C32,IF(N47=5,G32,""))</f>
        <v>MBF 1</v>
      </c>
      <c r="K50" s="466"/>
      <c r="L50" s="466"/>
      <c r="M50" s="466"/>
      <c r="N50" s="467"/>
    </row>
    <row r="51" spans="1:14" ht="18.75" thickBot="1">
      <c r="A51" s="468"/>
      <c r="B51" s="469"/>
      <c r="C51" s="469"/>
      <c r="D51" s="469"/>
      <c r="E51" s="469"/>
      <c r="F51" s="469"/>
      <c r="G51" s="469"/>
      <c r="H51" s="469"/>
      <c r="I51" s="469"/>
      <c r="J51" s="470"/>
      <c r="K51" s="470"/>
      <c r="L51" s="470"/>
      <c r="M51" s="470"/>
      <c r="N51" s="471"/>
    </row>
    <row r="52" ht="16.5" thickBot="1" thickTop="1"/>
    <row r="53" spans="1:14" ht="16.5" thickTop="1">
      <c r="A53" s="337"/>
      <c r="B53" s="338"/>
      <c r="C53" s="339"/>
      <c r="D53" s="340"/>
      <c r="E53" s="340"/>
      <c r="F53" s="341" t="s">
        <v>336</v>
      </c>
      <c r="G53" s="342"/>
      <c r="H53" s="343" t="s">
        <v>337</v>
      </c>
      <c r="I53" s="344"/>
      <c r="J53" s="344"/>
      <c r="K53" s="344"/>
      <c r="L53" s="344"/>
      <c r="M53" s="344"/>
      <c r="N53" s="345"/>
    </row>
    <row r="54" spans="1:14" ht="15.75">
      <c r="A54" s="346"/>
      <c r="B54" s="13"/>
      <c r="C54" s="347" t="s">
        <v>338</v>
      </c>
      <c r="D54" s="348"/>
      <c r="E54" s="348"/>
      <c r="F54" s="349" t="s">
        <v>339</v>
      </c>
      <c r="G54" s="350"/>
      <c r="H54" s="351">
        <v>40250</v>
      </c>
      <c r="I54" s="352"/>
      <c r="J54" s="353"/>
      <c r="K54" s="354" t="s">
        <v>3</v>
      </c>
      <c r="L54" s="355"/>
      <c r="M54" s="356"/>
      <c r="N54" s="357"/>
    </row>
    <row r="55" spans="1:14" ht="14.25" customHeight="1" thickBot="1">
      <c r="A55" s="346"/>
      <c r="B55" s="358"/>
      <c r="C55" s="359" t="s">
        <v>340</v>
      </c>
      <c r="D55" s="13"/>
      <c r="E55" s="348"/>
      <c r="F55" s="360" t="s">
        <v>341</v>
      </c>
      <c r="G55" s="361"/>
      <c r="H55" s="362" t="s">
        <v>4</v>
      </c>
      <c r="I55" s="363"/>
      <c r="J55" s="363"/>
      <c r="K55" s="364" t="s">
        <v>342</v>
      </c>
      <c r="L55" s="365" t="s">
        <v>372</v>
      </c>
      <c r="M55" s="366"/>
      <c r="N55" s="367"/>
    </row>
    <row r="56" spans="1:14" ht="15.75" thickTop="1">
      <c r="A56" s="346"/>
      <c r="B56" s="13"/>
      <c r="C56" s="368"/>
      <c r="D56" s="348"/>
      <c r="E56" s="348"/>
      <c r="F56" s="348"/>
      <c r="G56" s="369"/>
      <c r="H56" s="370"/>
      <c r="I56" s="370"/>
      <c r="J56" s="371"/>
      <c r="K56" s="372"/>
      <c r="L56" s="372"/>
      <c r="M56" s="372"/>
      <c r="N56" s="373"/>
    </row>
    <row r="57" spans="1:14" ht="16.5" thickBot="1">
      <c r="A57" s="374"/>
      <c r="B57" s="375" t="s">
        <v>344</v>
      </c>
      <c r="C57" s="376" t="s">
        <v>25</v>
      </c>
      <c r="D57" s="377"/>
      <c r="E57" s="378"/>
      <c r="F57" s="379" t="s">
        <v>344</v>
      </c>
      <c r="G57" s="380" t="s">
        <v>4</v>
      </c>
      <c r="H57" s="381"/>
      <c r="I57" s="381"/>
      <c r="J57" s="381"/>
      <c r="K57" s="381"/>
      <c r="L57" s="381"/>
      <c r="M57" s="381"/>
      <c r="N57" s="382"/>
    </row>
    <row r="58" spans="1:14" ht="15">
      <c r="A58" s="374"/>
      <c r="B58" s="383" t="s">
        <v>79</v>
      </c>
      <c r="C58" s="472" t="s">
        <v>346</v>
      </c>
      <c r="D58" s="385"/>
      <c r="E58" s="386"/>
      <c r="F58" s="387" t="s">
        <v>345</v>
      </c>
      <c r="G58" s="388" t="s">
        <v>136</v>
      </c>
      <c r="H58" s="389" t="s">
        <v>136</v>
      </c>
      <c r="I58" s="389" t="s">
        <v>136</v>
      </c>
      <c r="J58" s="389" t="s">
        <v>136</v>
      </c>
      <c r="K58" s="389" t="s">
        <v>136</v>
      </c>
      <c r="L58" s="389" t="s">
        <v>136</v>
      </c>
      <c r="M58" s="389" t="s">
        <v>136</v>
      </c>
      <c r="N58" s="390" t="s">
        <v>136</v>
      </c>
    </row>
    <row r="59" spans="1:14" ht="15">
      <c r="A59" s="374"/>
      <c r="B59" s="391" t="s">
        <v>113</v>
      </c>
      <c r="C59" s="392" t="s">
        <v>139</v>
      </c>
      <c r="D59" s="393" t="s">
        <v>139</v>
      </c>
      <c r="E59" s="386"/>
      <c r="F59" s="394" t="s">
        <v>347</v>
      </c>
      <c r="G59" s="395" t="s">
        <v>165</v>
      </c>
      <c r="H59" s="396" t="s">
        <v>165</v>
      </c>
      <c r="I59" s="396" t="s">
        <v>165</v>
      </c>
      <c r="J59" s="396" t="s">
        <v>165</v>
      </c>
      <c r="K59" s="396" t="s">
        <v>165</v>
      </c>
      <c r="L59" s="396" t="s">
        <v>165</v>
      </c>
      <c r="M59" s="396" t="s">
        <v>165</v>
      </c>
      <c r="N59" s="397" t="s">
        <v>165</v>
      </c>
    </row>
    <row r="60" spans="1:14" ht="15">
      <c r="A60" s="346"/>
      <c r="B60" s="391" t="s">
        <v>118</v>
      </c>
      <c r="C60" s="392" t="s">
        <v>160</v>
      </c>
      <c r="D60" s="393" t="s">
        <v>160</v>
      </c>
      <c r="E60" s="386"/>
      <c r="F60" s="398" t="s">
        <v>348</v>
      </c>
      <c r="G60" s="392" t="s">
        <v>188</v>
      </c>
      <c r="H60" s="396" t="s">
        <v>188</v>
      </c>
      <c r="I60" s="396" t="s">
        <v>188</v>
      </c>
      <c r="J60" s="396" t="s">
        <v>188</v>
      </c>
      <c r="K60" s="396" t="s">
        <v>188</v>
      </c>
      <c r="L60" s="396" t="s">
        <v>188</v>
      </c>
      <c r="M60" s="396" t="s">
        <v>188</v>
      </c>
      <c r="N60" s="397" t="s">
        <v>188</v>
      </c>
    </row>
    <row r="61" spans="1:14" ht="15.75">
      <c r="A61" s="346"/>
      <c r="B61" s="348"/>
      <c r="C61" s="348"/>
      <c r="D61" s="348"/>
      <c r="E61" s="348"/>
      <c r="F61" s="399" t="s">
        <v>349</v>
      </c>
      <c r="G61" s="368"/>
      <c r="H61" s="368"/>
      <c r="I61" s="368"/>
      <c r="J61" s="348"/>
      <c r="K61" s="348"/>
      <c r="L61" s="348"/>
      <c r="M61" s="400"/>
      <c r="N61" s="401"/>
    </row>
    <row r="62" spans="1:14" ht="15.75" thickBot="1">
      <c r="A62" s="346"/>
      <c r="B62" s="402" t="s">
        <v>350</v>
      </c>
      <c r="C62" s="348"/>
      <c r="D62" s="348"/>
      <c r="E62" s="348"/>
      <c r="F62" s="403" t="s">
        <v>351</v>
      </c>
      <c r="G62" s="403" t="s">
        <v>352</v>
      </c>
      <c r="H62" s="403" t="s">
        <v>353</v>
      </c>
      <c r="I62" s="403" t="s">
        <v>354</v>
      </c>
      <c r="J62" s="403" t="s">
        <v>355</v>
      </c>
      <c r="K62" s="404" t="s">
        <v>106</v>
      </c>
      <c r="L62" s="405"/>
      <c r="M62" s="403" t="s">
        <v>356</v>
      </c>
      <c r="N62" s="406" t="s">
        <v>87</v>
      </c>
    </row>
    <row r="63" spans="1:14" ht="15">
      <c r="A63" s="374"/>
      <c r="B63" s="407" t="s">
        <v>357</v>
      </c>
      <c r="C63" s="408" t="str">
        <f>IF(C58&gt;"",C58,"")</f>
        <v>Rodriques Jancarlo</v>
      </c>
      <c r="D63" s="408" t="str">
        <f>IF(G58&gt;"",G58,"")</f>
        <v>Kivelä Kimi</v>
      </c>
      <c r="E63" s="408"/>
      <c r="F63" s="409">
        <v>-9</v>
      </c>
      <c r="G63" s="409">
        <v>9</v>
      </c>
      <c r="H63" s="409">
        <v>2</v>
      </c>
      <c r="I63" s="410">
        <v>9</v>
      </c>
      <c r="J63" s="410"/>
      <c r="K63" s="411">
        <f>IF(ISBLANK(F63),"",COUNTIF(F63:J63,"&gt;=0"))</f>
        <v>3</v>
      </c>
      <c r="L63" s="412">
        <f>IF(ISBLANK(F63),"",(IF(LEFT(F63,1)="-",1,0)+IF(LEFT(G63,1)="-",1,0)+IF(LEFT(H63,1)="-",1,0)+IF(LEFT(I63,1)="-",1,0)+IF(LEFT(J63,1)="-",1,0)))</f>
        <v>1</v>
      </c>
      <c r="M63" s="413">
        <f>IF(K63=3,1,"")</f>
        <v>1</v>
      </c>
      <c r="N63" s="414">
        <f>IF(L63=3,1,"")</f>
      </c>
    </row>
    <row r="64" spans="1:14" ht="15">
      <c r="A64" s="374"/>
      <c r="B64" s="415" t="s">
        <v>358</v>
      </c>
      <c r="C64" s="416" t="str">
        <f>IF(C59&gt;"",C59,"")</f>
        <v>Myllärinen Markus</v>
      </c>
      <c r="D64" s="416" t="str">
        <f>IF(G59&gt;"",G59,"")</f>
        <v>Mäkelä Jussi</v>
      </c>
      <c r="E64" s="416"/>
      <c r="F64" s="417">
        <v>8</v>
      </c>
      <c r="G64" s="418">
        <v>9</v>
      </c>
      <c r="H64" s="418">
        <v>9</v>
      </c>
      <c r="I64" s="418"/>
      <c r="J64" s="418"/>
      <c r="K64" s="419">
        <f>IF(ISBLANK(F64),"",COUNTIF(F64:J64,"&gt;=0"))</f>
        <v>3</v>
      </c>
      <c r="L64" s="420">
        <f>IF(ISBLANK(F64),"",(IF(LEFT(F64,1)="-",1,0)+IF(LEFT(G64,1)="-",1,0)+IF(LEFT(H64,1)="-",1,0)+IF(LEFT(I64,1)="-",1,0)+IF(LEFT(J64,1)="-",1,0)))</f>
        <v>0</v>
      </c>
      <c r="M64" s="421">
        <f>IF(K64=3,1,"")</f>
        <v>1</v>
      </c>
      <c r="N64" s="422">
        <f>IF(L64=3,1,"")</f>
      </c>
    </row>
    <row r="65" spans="1:14" ht="15.75" thickBot="1">
      <c r="A65" s="374"/>
      <c r="B65" s="423" t="s">
        <v>359</v>
      </c>
      <c r="C65" s="424" t="str">
        <f>IF(C60&gt;"",C60,"")</f>
        <v>Kähtävä Konsta</v>
      </c>
      <c r="D65" s="424" t="str">
        <f>IF(G60&gt;"",G60,"")</f>
        <v>Mustonen Aleksi</v>
      </c>
      <c r="E65" s="424"/>
      <c r="F65" s="417">
        <v>-8</v>
      </c>
      <c r="G65" s="425">
        <v>6</v>
      </c>
      <c r="H65" s="426">
        <v>-8</v>
      </c>
      <c r="I65" s="417">
        <v>-8</v>
      </c>
      <c r="J65" s="417"/>
      <c r="K65" s="419">
        <f aca="true" t="shared" si="8" ref="K65:K71">IF(ISBLANK(F65),"",COUNTIF(F65:J65,"&gt;=0"))</f>
        <v>1</v>
      </c>
      <c r="L65" s="427">
        <f aca="true" t="shared" si="9" ref="L65:L71">IF(ISBLANK(F65),"",(IF(LEFT(F65,1)="-",1,0)+IF(LEFT(G65,1)="-",1,0)+IF(LEFT(H65,1)="-",1,0)+IF(LEFT(I65,1)="-",1,0)+IF(LEFT(J65,1)="-",1,0)))</f>
        <v>3</v>
      </c>
      <c r="M65" s="428">
        <f aca="true" t="shared" si="10" ref="M65:M71">IF(K65=3,1,"")</f>
      </c>
      <c r="N65" s="429">
        <f aca="true" t="shared" si="11" ref="N65:N71">IF(L65=3,1,"")</f>
        <v>1</v>
      </c>
    </row>
    <row r="66" spans="1:14" ht="15">
      <c r="A66" s="374"/>
      <c r="B66" s="430" t="s">
        <v>360</v>
      </c>
      <c r="C66" s="408" t="str">
        <f>IF(C59&gt;"",C59,"")</f>
        <v>Myllärinen Markus</v>
      </c>
      <c r="D66" s="408" t="str">
        <f>IF(G58&gt;"",G58,"")</f>
        <v>Kivelä Kimi</v>
      </c>
      <c r="E66" s="431"/>
      <c r="F66" s="432">
        <v>6</v>
      </c>
      <c r="G66" s="433">
        <v>4</v>
      </c>
      <c r="H66" s="432">
        <v>8</v>
      </c>
      <c r="I66" s="432"/>
      <c r="J66" s="432"/>
      <c r="K66" s="411">
        <f t="shared" si="8"/>
        <v>3</v>
      </c>
      <c r="L66" s="412">
        <f t="shared" si="9"/>
        <v>0</v>
      </c>
      <c r="M66" s="413">
        <f t="shared" si="10"/>
        <v>1</v>
      </c>
      <c r="N66" s="414">
        <f t="shared" si="11"/>
      </c>
    </row>
    <row r="67" spans="1:14" ht="15">
      <c r="A67" s="374"/>
      <c r="B67" s="423" t="s">
        <v>361</v>
      </c>
      <c r="C67" s="416" t="str">
        <f>IF(C58&gt;"",C58,"")</f>
        <v>Rodriques Jancarlo</v>
      </c>
      <c r="D67" s="416" t="str">
        <f>IF(G60&gt;"",G60,"")</f>
        <v>Mustonen Aleksi</v>
      </c>
      <c r="E67" s="424"/>
      <c r="F67" s="426">
        <v>-8</v>
      </c>
      <c r="G67" s="434">
        <v>-8</v>
      </c>
      <c r="H67" s="426">
        <v>9</v>
      </c>
      <c r="I67" s="417">
        <v>-7</v>
      </c>
      <c r="J67" s="417"/>
      <c r="K67" s="419">
        <f t="shared" si="8"/>
        <v>1</v>
      </c>
      <c r="L67" s="420">
        <f t="shared" si="9"/>
        <v>3</v>
      </c>
      <c r="M67" s="421">
        <f t="shared" si="10"/>
      </c>
      <c r="N67" s="422">
        <f t="shared" si="11"/>
        <v>1</v>
      </c>
    </row>
    <row r="68" spans="1:14" ht="15.75" thickBot="1">
      <c r="A68" s="374"/>
      <c r="B68" s="435" t="s">
        <v>362</v>
      </c>
      <c r="C68" s="436" t="str">
        <f>IF(C60&gt;"",C60,"")</f>
        <v>Kähtävä Konsta</v>
      </c>
      <c r="D68" s="436" t="str">
        <f>IF(G59&gt;"",G59,"")</f>
        <v>Mäkelä Jussi</v>
      </c>
      <c r="E68" s="436"/>
      <c r="F68" s="437">
        <v>7</v>
      </c>
      <c r="G68" s="438">
        <v>-9</v>
      </c>
      <c r="H68" s="437">
        <v>-9</v>
      </c>
      <c r="I68" s="437">
        <v>-13</v>
      </c>
      <c r="J68" s="437"/>
      <c r="K68" s="439">
        <f t="shared" si="8"/>
        <v>1</v>
      </c>
      <c r="L68" s="440">
        <f t="shared" si="9"/>
        <v>3</v>
      </c>
      <c r="M68" s="441">
        <f t="shared" si="10"/>
      </c>
      <c r="N68" s="442">
        <f t="shared" si="11"/>
        <v>1</v>
      </c>
    </row>
    <row r="69" spans="1:14" ht="15">
      <c r="A69" s="374"/>
      <c r="B69" s="443" t="s">
        <v>363</v>
      </c>
      <c r="C69" s="444" t="str">
        <f>IF(C59&gt;"",C59,"")</f>
        <v>Myllärinen Markus</v>
      </c>
      <c r="D69" s="444" t="str">
        <f>IF(G60&gt;"",G60,"")</f>
        <v>Mustonen Aleksi</v>
      </c>
      <c r="E69" s="445"/>
      <c r="F69" s="446">
        <v>5</v>
      </c>
      <c r="G69" s="446">
        <v>-5</v>
      </c>
      <c r="H69" s="446">
        <v>-12</v>
      </c>
      <c r="I69" s="447">
        <v>6</v>
      </c>
      <c r="J69" s="447">
        <v>2</v>
      </c>
      <c r="K69" s="448">
        <f t="shared" si="8"/>
        <v>3</v>
      </c>
      <c r="L69" s="449">
        <f t="shared" si="9"/>
        <v>2</v>
      </c>
      <c r="M69" s="450">
        <f t="shared" si="10"/>
        <v>1</v>
      </c>
      <c r="N69" s="451">
        <f t="shared" si="11"/>
      </c>
    </row>
    <row r="70" spans="1:14" ht="15">
      <c r="A70" s="374"/>
      <c r="B70" s="415" t="s">
        <v>364</v>
      </c>
      <c r="C70" s="416" t="str">
        <f>IF(C60&gt;"",C60,"")</f>
        <v>Kähtävä Konsta</v>
      </c>
      <c r="D70" s="416" t="str">
        <f>IF(G58&gt;"",G58,"")</f>
        <v>Kivelä Kimi</v>
      </c>
      <c r="E70" s="452"/>
      <c r="F70" s="447">
        <v>3</v>
      </c>
      <c r="G70" s="418">
        <v>3</v>
      </c>
      <c r="H70" s="418">
        <v>5</v>
      </c>
      <c r="I70" s="418"/>
      <c r="J70" s="453"/>
      <c r="K70" s="419">
        <f t="shared" si="8"/>
        <v>3</v>
      </c>
      <c r="L70" s="420">
        <f t="shared" si="9"/>
        <v>0</v>
      </c>
      <c r="M70" s="421">
        <f t="shared" si="10"/>
        <v>1</v>
      </c>
      <c r="N70" s="422">
        <f t="shared" si="11"/>
      </c>
    </row>
    <row r="71" spans="1:14" ht="15.75" thickBot="1">
      <c r="A71" s="374"/>
      <c r="B71" s="435" t="s">
        <v>365</v>
      </c>
      <c r="C71" s="436" t="str">
        <f>IF(C58&gt;"",C58,"")</f>
        <v>Rodriques Jancarlo</v>
      </c>
      <c r="D71" s="436" t="str">
        <f>IF(G59&gt;"",G59,"")</f>
        <v>Mäkelä Jussi</v>
      </c>
      <c r="E71" s="454"/>
      <c r="F71" s="455"/>
      <c r="G71" s="437"/>
      <c r="H71" s="455"/>
      <c r="I71" s="437"/>
      <c r="J71" s="437"/>
      <c r="K71" s="439">
        <f t="shared" si="8"/>
      </c>
      <c r="L71" s="440">
        <f t="shared" si="9"/>
      </c>
      <c r="M71" s="441">
        <f t="shared" si="10"/>
      </c>
      <c r="N71" s="442">
        <f t="shared" si="11"/>
      </c>
    </row>
    <row r="72" spans="1:14" ht="16.5" thickBot="1">
      <c r="A72" s="346"/>
      <c r="B72" s="348"/>
      <c r="C72" s="348"/>
      <c r="D72" s="348"/>
      <c r="E72" s="348"/>
      <c r="F72" s="348"/>
      <c r="G72" s="348"/>
      <c r="H72" s="348"/>
      <c r="I72" s="456" t="s">
        <v>366</v>
      </c>
      <c r="J72" s="457"/>
      <c r="K72" s="458">
        <f>IF(ISBLANK(C58),"",SUM(K63:K71))</f>
        <v>18</v>
      </c>
      <c r="L72" s="459">
        <f>IF(ISBLANK(G58),"",SUM(L63:L71))</f>
        <v>12</v>
      </c>
      <c r="M72" s="460">
        <f>IF(ISBLANK(F63),"",SUM(M63:M71))</f>
        <v>5</v>
      </c>
      <c r="N72" s="461">
        <f>IF(ISBLANK(F63),"",SUM(N63:N71))</f>
        <v>3</v>
      </c>
    </row>
    <row r="73" spans="1:14" ht="15">
      <c r="A73" s="346"/>
      <c r="B73" s="462" t="s">
        <v>367</v>
      </c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463"/>
    </row>
    <row r="74" spans="1:14" ht="15">
      <c r="A74" s="346"/>
      <c r="B74" s="464" t="s">
        <v>368</v>
      </c>
      <c r="C74" s="464"/>
      <c r="D74" s="464" t="s">
        <v>369</v>
      </c>
      <c r="E74" s="359"/>
      <c r="F74" s="464"/>
      <c r="G74" s="464" t="s">
        <v>370</v>
      </c>
      <c r="H74" s="359"/>
      <c r="I74" s="464"/>
      <c r="J74" s="99" t="s">
        <v>371</v>
      </c>
      <c r="K74" s="13"/>
      <c r="L74" s="348"/>
      <c r="M74" s="348"/>
      <c r="N74" s="463"/>
    </row>
    <row r="75" spans="1:14" ht="18.75" thickBot="1">
      <c r="A75" s="346"/>
      <c r="B75" s="348"/>
      <c r="C75" s="348"/>
      <c r="D75" s="348"/>
      <c r="E75" s="348"/>
      <c r="F75" s="348"/>
      <c r="G75" s="348"/>
      <c r="H75" s="348"/>
      <c r="I75" s="348"/>
      <c r="J75" s="465" t="str">
        <f>IF(M72=5,C57,IF(N72=5,G57,""))</f>
        <v>Por-83</v>
      </c>
      <c r="K75" s="466"/>
      <c r="L75" s="466"/>
      <c r="M75" s="466"/>
      <c r="N75" s="467"/>
    </row>
    <row r="76" spans="1:14" ht="18.75" thickBot="1">
      <c r="A76" s="468"/>
      <c r="B76" s="469"/>
      <c r="C76" s="469"/>
      <c r="D76" s="469"/>
      <c r="E76" s="469"/>
      <c r="F76" s="469"/>
      <c r="G76" s="469"/>
      <c r="H76" s="469"/>
      <c r="I76" s="469"/>
      <c r="J76" s="470"/>
      <c r="K76" s="470"/>
      <c r="L76" s="470"/>
      <c r="M76" s="470"/>
      <c r="N76" s="471"/>
    </row>
    <row r="77" ht="16.5" thickBot="1" thickTop="1"/>
    <row r="78" spans="1:14" ht="16.5" thickTop="1">
      <c r="A78" s="337"/>
      <c r="B78" s="338"/>
      <c r="C78" s="339"/>
      <c r="D78" s="340"/>
      <c r="E78" s="340"/>
      <c r="F78" s="341" t="s">
        <v>336</v>
      </c>
      <c r="G78" s="342"/>
      <c r="H78" s="343" t="s">
        <v>337</v>
      </c>
      <c r="I78" s="344"/>
      <c r="J78" s="344"/>
      <c r="K78" s="344"/>
      <c r="L78" s="344"/>
      <c r="M78" s="344"/>
      <c r="N78" s="345"/>
    </row>
    <row r="79" spans="1:14" ht="15.75">
      <c r="A79" s="346"/>
      <c r="B79" s="13"/>
      <c r="C79" s="347" t="s">
        <v>338</v>
      </c>
      <c r="D79" s="348"/>
      <c r="E79" s="348"/>
      <c r="F79" s="349" t="s">
        <v>339</v>
      </c>
      <c r="G79" s="350"/>
      <c r="H79" s="351">
        <v>40250</v>
      </c>
      <c r="I79" s="352"/>
      <c r="J79" s="353"/>
      <c r="K79" s="354" t="s">
        <v>3</v>
      </c>
      <c r="L79" s="355"/>
      <c r="M79" s="356"/>
      <c r="N79" s="357"/>
    </row>
    <row r="80" spans="1:14" ht="15.75" customHeight="1" thickBot="1">
      <c r="A80" s="346"/>
      <c r="B80" s="358"/>
      <c r="C80" s="359" t="s">
        <v>340</v>
      </c>
      <c r="D80" s="13"/>
      <c r="E80" s="348"/>
      <c r="F80" s="360" t="s">
        <v>341</v>
      </c>
      <c r="G80" s="361"/>
      <c r="H80" s="362" t="s">
        <v>4</v>
      </c>
      <c r="I80" s="363"/>
      <c r="J80" s="363"/>
      <c r="K80" s="364" t="s">
        <v>342</v>
      </c>
      <c r="L80" s="365" t="s">
        <v>374</v>
      </c>
      <c r="M80" s="366"/>
      <c r="N80" s="367"/>
    </row>
    <row r="81" spans="1:14" ht="15.75" thickTop="1">
      <c r="A81" s="346"/>
      <c r="B81" s="13"/>
      <c r="C81" s="368"/>
      <c r="D81" s="348"/>
      <c r="E81" s="348"/>
      <c r="F81" s="348"/>
      <c r="G81" s="369"/>
      <c r="H81" s="370"/>
      <c r="I81" s="370"/>
      <c r="J81" s="371"/>
      <c r="K81" s="372"/>
      <c r="L81" s="372"/>
      <c r="M81" s="372"/>
      <c r="N81" s="373"/>
    </row>
    <row r="82" spans="1:14" ht="16.5" thickBot="1">
      <c r="A82" s="374"/>
      <c r="B82" s="375" t="s">
        <v>344</v>
      </c>
      <c r="C82" s="376" t="s">
        <v>35</v>
      </c>
      <c r="D82" s="377"/>
      <c r="E82" s="378"/>
      <c r="F82" s="379" t="s">
        <v>344</v>
      </c>
      <c r="G82" s="380" t="s">
        <v>24</v>
      </c>
      <c r="H82" s="381"/>
      <c r="I82" s="381"/>
      <c r="J82" s="381"/>
      <c r="K82" s="381"/>
      <c r="L82" s="381"/>
      <c r="M82" s="381"/>
      <c r="N82" s="382"/>
    </row>
    <row r="83" spans="1:14" ht="15">
      <c r="A83" s="374"/>
      <c r="B83" s="383" t="s">
        <v>79</v>
      </c>
      <c r="C83" s="472" t="s">
        <v>140</v>
      </c>
      <c r="D83" s="385" t="s">
        <v>140</v>
      </c>
      <c r="E83" s="386"/>
      <c r="F83" s="387" t="s">
        <v>345</v>
      </c>
      <c r="G83" s="388" t="s">
        <v>185</v>
      </c>
      <c r="H83" s="389" t="s">
        <v>185</v>
      </c>
      <c r="I83" s="389" t="s">
        <v>185</v>
      </c>
      <c r="J83" s="389" t="s">
        <v>185</v>
      </c>
      <c r="K83" s="389" t="s">
        <v>185</v>
      </c>
      <c r="L83" s="389" t="s">
        <v>185</v>
      </c>
      <c r="M83" s="389" t="s">
        <v>185</v>
      </c>
      <c r="N83" s="390" t="s">
        <v>185</v>
      </c>
    </row>
    <row r="84" spans="1:14" ht="15">
      <c r="A84" s="374"/>
      <c r="B84" s="391" t="s">
        <v>113</v>
      </c>
      <c r="C84" s="392" t="s">
        <v>190</v>
      </c>
      <c r="D84" s="393" t="s">
        <v>190</v>
      </c>
      <c r="E84" s="386"/>
      <c r="F84" s="394" t="s">
        <v>347</v>
      </c>
      <c r="G84" s="395" t="s">
        <v>135</v>
      </c>
      <c r="H84" s="396" t="s">
        <v>135</v>
      </c>
      <c r="I84" s="396" t="s">
        <v>135</v>
      </c>
      <c r="J84" s="396" t="s">
        <v>135</v>
      </c>
      <c r="K84" s="396" t="s">
        <v>135</v>
      </c>
      <c r="L84" s="396" t="s">
        <v>135</v>
      </c>
      <c r="M84" s="396" t="s">
        <v>135</v>
      </c>
      <c r="N84" s="397" t="s">
        <v>135</v>
      </c>
    </row>
    <row r="85" spans="1:14" ht="15">
      <c r="A85" s="346"/>
      <c r="B85" s="391" t="s">
        <v>118</v>
      </c>
      <c r="C85" s="392" t="s">
        <v>170</v>
      </c>
      <c r="D85" s="393" t="s">
        <v>170</v>
      </c>
      <c r="E85" s="386"/>
      <c r="F85" s="398" t="s">
        <v>348</v>
      </c>
      <c r="G85" s="392" t="s">
        <v>131</v>
      </c>
      <c r="H85" s="396" t="s">
        <v>131</v>
      </c>
      <c r="I85" s="396" t="s">
        <v>131</v>
      </c>
      <c r="J85" s="396" t="s">
        <v>131</v>
      </c>
      <c r="K85" s="396" t="s">
        <v>131</v>
      </c>
      <c r="L85" s="396" t="s">
        <v>131</v>
      </c>
      <c r="M85" s="396" t="s">
        <v>131</v>
      </c>
      <c r="N85" s="397" t="s">
        <v>131</v>
      </c>
    </row>
    <row r="86" spans="1:14" ht="15.75">
      <c r="A86" s="346"/>
      <c r="B86" s="348"/>
      <c r="C86" s="348"/>
      <c r="D86" s="348"/>
      <c r="E86" s="348"/>
      <c r="F86" s="399" t="s">
        <v>349</v>
      </c>
      <c r="G86" s="368"/>
      <c r="H86" s="368"/>
      <c r="I86" s="368"/>
      <c r="J86" s="348"/>
      <c r="K86" s="348"/>
      <c r="L86" s="348"/>
      <c r="M86" s="400"/>
      <c r="N86" s="401"/>
    </row>
    <row r="87" spans="1:14" ht="15.75" thickBot="1">
      <c r="A87" s="346"/>
      <c r="B87" s="402" t="s">
        <v>350</v>
      </c>
      <c r="C87" s="348"/>
      <c r="D87" s="348"/>
      <c r="E87" s="348"/>
      <c r="F87" s="403" t="s">
        <v>351</v>
      </c>
      <c r="G87" s="403" t="s">
        <v>352</v>
      </c>
      <c r="H87" s="403" t="s">
        <v>353</v>
      </c>
      <c r="I87" s="403" t="s">
        <v>354</v>
      </c>
      <c r="J87" s="403" t="s">
        <v>355</v>
      </c>
      <c r="K87" s="404" t="s">
        <v>106</v>
      </c>
      <c r="L87" s="405"/>
      <c r="M87" s="403" t="s">
        <v>356</v>
      </c>
      <c r="N87" s="406" t="s">
        <v>87</v>
      </c>
    </row>
    <row r="88" spans="1:14" ht="15">
      <c r="A88" s="374"/>
      <c r="B88" s="407" t="s">
        <v>357</v>
      </c>
      <c r="C88" s="408" t="str">
        <f>IF(C83&gt;"",C83,"")</f>
        <v>Keinonen Asko</v>
      </c>
      <c r="D88" s="408" t="str">
        <f>IF(G83&gt;"",G83,"")</f>
        <v>Rantatulkkila Emil</v>
      </c>
      <c r="E88" s="408"/>
      <c r="F88" s="409">
        <v>-3</v>
      </c>
      <c r="G88" s="409">
        <v>-1</v>
      </c>
      <c r="H88" s="409">
        <v>-3</v>
      </c>
      <c r="I88" s="410"/>
      <c r="J88" s="410"/>
      <c r="K88" s="411">
        <f>IF(ISBLANK(F88),"",COUNTIF(F88:J88,"&gt;=0"))</f>
        <v>0</v>
      </c>
      <c r="L88" s="412">
        <f>IF(ISBLANK(F88),"",(IF(LEFT(F88,1)="-",1,0)+IF(LEFT(G88,1)="-",1,0)+IF(LEFT(H88,1)="-",1,0)+IF(LEFT(I88,1)="-",1,0)+IF(LEFT(J88,1)="-",1,0)))</f>
        <v>3</v>
      </c>
      <c r="M88" s="413">
        <f>IF(K88=3,1,"")</f>
      </c>
      <c r="N88" s="414">
        <f>IF(L88=3,1,"")</f>
        <v>1</v>
      </c>
    </row>
    <row r="89" spans="1:14" ht="15">
      <c r="A89" s="374"/>
      <c r="B89" s="415" t="s">
        <v>358</v>
      </c>
      <c r="C89" s="416" t="str">
        <f>IF(C84&gt;"",C84,"")</f>
        <v>Kuusjärvi Henri</v>
      </c>
      <c r="D89" s="416" t="str">
        <f>IF(G84&gt;"",G84,"")</f>
        <v>O´Connor Miikka</v>
      </c>
      <c r="E89" s="416"/>
      <c r="F89" s="417">
        <v>-5</v>
      </c>
      <c r="G89" s="418">
        <v>-4</v>
      </c>
      <c r="H89" s="418">
        <v>-3</v>
      </c>
      <c r="I89" s="418"/>
      <c r="J89" s="418"/>
      <c r="K89" s="419">
        <f>IF(ISBLANK(F89),"",COUNTIF(F89:J89,"&gt;=0"))</f>
        <v>0</v>
      </c>
      <c r="L89" s="420">
        <f>IF(ISBLANK(F89),"",(IF(LEFT(F89,1)="-",1,0)+IF(LEFT(G89,1)="-",1,0)+IF(LEFT(H89,1)="-",1,0)+IF(LEFT(I89,1)="-",1,0)+IF(LEFT(J89,1)="-",1,0)))</f>
        <v>3</v>
      </c>
      <c r="M89" s="421">
        <f>IF(K89=3,1,"")</f>
      </c>
      <c r="N89" s="422">
        <f>IF(L89=3,1,"")</f>
        <v>1</v>
      </c>
    </row>
    <row r="90" spans="1:14" ht="15.75" thickBot="1">
      <c r="A90" s="374"/>
      <c r="B90" s="423" t="s">
        <v>359</v>
      </c>
      <c r="C90" s="424" t="str">
        <f>IF(C85&gt;"",C85,"")</f>
        <v>Pitkänen Toni</v>
      </c>
      <c r="D90" s="424" t="str">
        <f>IF(G85&gt;"",G85,"")</f>
        <v>Lundström Thomas</v>
      </c>
      <c r="E90" s="424"/>
      <c r="F90" s="417">
        <v>11</v>
      </c>
      <c r="G90" s="425">
        <v>-5</v>
      </c>
      <c r="H90" s="426">
        <v>-7</v>
      </c>
      <c r="I90" s="417">
        <v>-6</v>
      </c>
      <c r="J90" s="417"/>
      <c r="K90" s="419">
        <f aca="true" t="shared" si="12" ref="K90:K96">IF(ISBLANK(F90),"",COUNTIF(F90:J90,"&gt;=0"))</f>
        <v>1</v>
      </c>
      <c r="L90" s="427">
        <f aca="true" t="shared" si="13" ref="L90:L96">IF(ISBLANK(F90),"",(IF(LEFT(F90,1)="-",1,0)+IF(LEFT(G90,1)="-",1,0)+IF(LEFT(H90,1)="-",1,0)+IF(LEFT(I90,1)="-",1,0)+IF(LEFT(J90,1)="-",1,0)))</f>
        <v>3</v>
      </c>
      <c r="M90" s="428">
        <f aca="true" t="shared" si="14" ref="M90:M96">IF(K90=3,1,"")</f>
      </c>
      <c r="N90" s="429">
        <f aca="true" t="shared" si="15" ref="N90:N96">IF(L90=3,1,"")</f>
        <v>1</v>
      </c>
    </row>
    <row r="91" spans="1:14" ht="15">
      <c r="A91" s="374"/>
      <c r="B91" s="430" t="s">
        <v>360</v>
      </c>
      <c r="C91" s="408" t="str">
        <f>IF(C84&gt;"",C84,"")</f>
        <v>Kuusjärvi Henri</v>
      </c>
      <c r="D91" s="408" t="str">
        <f>IF(G83&gt;"",G83,"")</f>
        <v>Rantatulkkila Emil</v>
      </c>
      <c r="E91" s="431"/>
      <c r="F91" s="432">
        <v>-4</v>
      </c>
      <c r="G91" s="433">
        <v>-3</v>
      </c>
      <c r="H91" s="432">
        <v>-11</v>
      </c>
      <c r="I91" s="432"/>
      <c r="J91" s="432"/>
      <c r="K91" s="411">
        <f t="shared" si="12"/>
        <v>0</v>
      </c>
      <c r="L91" s="412">
        <f t="shared" si="13"/>
        <v>3</v>
      </c>
      <c r="M91" s="413">
        <f t="shared" si="14"/>
      </c>
      <c r="N91" s="414">
        <f t="shared" si="15"/>
        <v>1</v>
      </c>
    </row>
    <row r="92" spans="1:14" ht="15">
      <c r="A92" s="374"/>
      <c r="B92" s="423" t="s">
        <v>361</v>
      </c>
      <c r="C92" s="416" t="str">
        <f>IF(C83&gt;"",C83,"")</f>
        <v>Keinonen Asko</v>
      </c>
      <c r="D92" s="416" t="str">
        <f>IF(G85&gt;"",G85,"")</f>
        <v>Lundström Thomas</v>
      </c>
      <c r="E92" s="424"/>
      <c r="F92" s="426">
        <v>-5</v>
      </c>
      <c r="G92" s="434">
        <v>-6</v>
      </c>
      <c r="H92" s="426">
        <v>-5</v>
      </c>
      <c r="I92" s="417"/>
      <c r="J92" s="417"/>
      <c r="K92" s="419">
        <f t="shared" si="12"/>
        <v>0</v>
      </c>
      <c r="L92" s="420">
        <f t="shared" si="13"/>
        <v>3</v>
      </c>
      <c r="M92" s="421">
        <f t="shared" si="14"/>
      </c>
      <c r="N92" s="422">
        <f t="shared" si="15"/>
        <v>1</v>
      </c>
    </row>
    <row r="93" spans="1:14" ht="15.75" thickBot="1">
      <c r="A93" s="374"/>
      <c r="B93" s="435" t="s">
        <v>362</v>
      </c>
      <c r="C93" s="436" t="str">
        <f>IF(C85&gt;"",C85,"")</f>
        <v>Pitkänen Toni</v>
      </c>
      <c r="D93" s="436" t="str">
        <f>IF(G84&gt;"",G84,"")</f>
        <v>O´Connor Miikka</v>
      </c>
      <c r="E93" s="436"/>
      <c r="F93" s="437"/>
      <c r="G93" s="438"/>
      <c r="H93" s="437"/>
      <c r="I93" s="437"/>
      <c r="J93" s="437"/>
      <c r="K93" s="439">
        <f t="shared" si="12"/>
      </c>
      <c r="L93" s="440">
        <f t="shared" si="13"/>
      </c>
      <c r="M93" s="441">
        <f t="shared" si="14"/>
      </c>
      <c r="N93" s="442">
        <f t="shared" si="15"/>
      </c>
    </row>
    <row r="94" spans="1:14" ht="15">
      <c r="A94" s="374"/>
      <c r="B94" s="443" t="s">
        <v>363</v>
      </c>
      <c r="C94" s="444" t="str">
        <f>IF(C84&gt;"",C84,"")</f>
        <v>Kuusjärvi Henri</v>
      </c>
      <c r="D94" s="444" t="str">
        <f>IF(G85&gt;"",G85,"")</f>
        <v>Lundström Thomas</v>
      </c>
      <c r="E94" s="445"/>
      <c r="F94" s="446"/>
      <c r="G94" s="446"/>
      <c r="H94" s="446"/>
      <c r="I94" s="447"/>
      <c r="J94" s="447"/>
      <c r="K94" s="448">
        <f t="shared" si="12"/>
      </c>
      <c r="L94" s="449">
        <f t="shared" si="13"/>
      </c>
      <c r="M94" s="450">
        <f t="shared" si="14"/>
      </c>
      <c r="N94" s="451">
        <f t="shared" si="15"/>
      </c>
    </row>
    <row r="95" spans="1:14" ht="15">
      <c r="A95" s="374"/>
      <c r="B95" s="415" t="s">
        <v>364</v>
      </c>
      <c r="C95" s="416" t="str">
        <f>IF(C85&gt;"",C85,"")</f>
        <v>Pitkänen Toni</v>
      </c>
      <c r="D95" s="416" t="str">
        <f>IF(G83&gt;"",G83,"")</f>
        <v>Rantatulkkila Emil</v>
      </c>
      <c r="E95" s="452"/>
      <c r="F95" s="447"/>
      <c r="G95" s="418"/>
      <c r="H95" s="418"/>
      <c r="I95" s="418"/>
      <c r="J95" s="453"/>
      <c r="K95" s="419">
        <f t="shared" si="12"/>
      </c>
      <c r="L95" s="420">
        <f t="shared" si="13"/>
      </c>
      <c r="M95" s="421">
        <f t="shared" si="14"/>
      </c>
      <c r="N95" s="422">
        <f t="shared" si="15"/>
      </c>
    </row>
    <row r="96" spans="1:14" ht="15.75" thickBot="1">
      <c r="A96" s="374"/>
      <c r="B96" s="435" t="s">
        <v>365</v>
      </c>
      <c r="C96" s="436" t="str">
        <f>IF(C83&gt;"",C83,"")</f>
        <v>Keinonen Asko</v>
      </c>
      <c r="D96" s="436" t="str">
        <f>IF(G84&gt;"",G84,"")</f>
        <v>O´Connor Miikka</v>
      </c>
      <c r="E96" s="454"/>
      <c r="F96" s="455"/>
      <c r="G96" s="437"/>
      <c r="H96" s="455"/>
      <c r="I96" s="437"/>
      <c r="J96" s="437"/>
      <c r="K96" s="439">
        <f t="shared" si="12"/>
      </c>
      <c r="L96" s="440">
        <f t="shared" si="13"/>
      </c>
      <c r="M96" s="441">
        <f t="shared" si="14"/>
      </c>
      <c r="N96" s="442">
        <f t="shared" si="15"/>
      </c>
    </row>
    <row r="97" spans="1:14" ht="16.5" thickBot="1">
      <c r="A97" s="346"/>
      <c r="B97" s="348"/>
      <c r="C97" s="348"/>
      <c r="D97" s="348"/>
      <c r="E97" s="348"/>
      <c r="F97" s="348"/>
      <c r="G97" s="348"/>
      <c r="H97" s="348"/>
      <c r="I97" s="456" t="s">
        <v>366</v>
      </c>
      <c r="J97" s="457"/>
      <c r="K97" s="458">
        <f>IF(ISBLANK(C83),"",SUM(K88:K96))</f>
        <v>1</v>
      </c>
      <c r="L97" s="459">
        <f>IF(ISBLANK(G83),"",SUM(L88:L96))</f>
        <v>15</v>
      </c>
      <c r="M97" s="460">
        <f>IF(ISBLANK(F88),"",SUM(M88:M96))</f>
        <v>0</v>
      </c>
      <c r="N97" s="461">
        <f>IF(ISBLANK(F88),"",SUM(N88:N96))</f>
        <v>5</v>
      </c>
    </row>
    <row r="98" spans="1:14" ht="15">
      <c r="A98" s="346"/>
      <c r="B98" s="462" t="s">
        <v>367</v>
      </c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463"/>
    </row>
    <row r="99" spans="1:14" ht="15">
      <c r="A99" s="346"/>
      <c r="B99" s="464" t="s">
        <v>368</v>
      </c>
      <c r="C99" s="464"/>
      <c r="D99" s="464" t="s">
        <v>369</v>
      </c>
      <c r="E99" s="359"/>
      <c r="F99" s="464"/>
      <c r="G99" s="464" t="s">
        <v>370</v>
      </c>
      <c r="H99" s="359"/>
      <c r="I99" s="464"/>
      <c r="J99" s="99" t="s">
        <v>371</v>
      </c>
      <c r="K99" s="13"/>
      <c r="L99" s="348"/>
      <c r="M99" s="348"/>
      <c r="N99" s="463"/>
    </row>
    <row r="100" spans="1:14" ht="18.75" thickBot="1">
      <c r="A100" s="346"/>
      <c r="B100" s="348"/>
      <c r="C100" s="348"/>
      <c r="D100" s="348"/>
      <c r="E100" s="348"/>
      <c r="F100" s="348"/>
      <c r="G100" s="348"/>
      <c r="H100" s="348"/>
      <c r="I100" s="348"/>
      <c r="J100" s="465" t="str">
        <f>IF(M97=5,C82,IF(N97=5,G82,""))</f>
        <v>MBF 1</v>
      </c>
      <c r="K100" s="466"/>
      <c r="L100" s="466"/>
      <c r="M100" s="466"/>
      <c r="N100" s="467"/>
    </row>
    <row r="101" spans="1:14" ht="18.75" thickBot="1">
      <c r="A101" s="468"/>
      <c r="B101" s="469"/>
      <c r="C101" s="469"/>
      <c r="D101" s="469"/>
      <c r="E101" s="469"/>
      <c r="F101" s="469"/>
      <c r="G101" s="469"/>
      <c r="H101" s="469"/>
      <c r="I101" s="469"/>
      <c r="J101" s="470"/>
      <c r="K101" s="470"/>
      <c r="L101" s="470"/>
      <c r="M101" s="470"/>
      <c r="N101" s="471"/>
    </row>
    <row r="102" ht="16.5" thickBot="1" thickTop="1"/>
    <row r="103" spans="1:14" ht="16.5" thickTop="1">
      <c r="A103" s="337"/>
      <c r="B103" s="338"/>
      <c r="C103" s="339"/>
      <c r="D103" s="340"/>
      <c r="E103" s="340"/>
      <c r="F103" s="341" t="s">
        <v>336</v>
      </c>
      <c r="G103" s="342"/>
      <c r="H103" s="343" t="s">
        <v>337</v>
      </c>
      <c r="I103" s="344"/>
      <c r="J103" s="344"/>
      <c r="K103" s="344"/>
      <c r="L103" s="344"/>
      <c r="M103" s="344"/>
      <c r="N103" s="345"/>
    </row>
    <row r="104" spans="1:14" ht="15.75">
      <c r="A104" s="346"/>
      <c r="B104" s="13"/>
      <c r="C104" s="347" t="s">
        <v>338</v>
      </c>
      <c r="D104" s="348"/>
      <c r="E104" s="348"/>
      <c r="F104" s="349" t="s">
        <v>339</v>
      </c>
      <c r="G104" s="350"/>
      <c r="H104" s="351">
        <v>40250</v>
      </c>
      <c r="I104" s="352"/>
      <c r="J104" s="353"/>
      <c r="K104" s="354" t="s">
        <v>3</v>
      </c>
      <c r="L104" s="355"/>
      <c r="M104" s="356"/>
      <c r="N104" s="357"/>
    </row>
    <row r="105" spans="1:14" ht="17.25" customHeight="1" thickBot="1">
      <c r="A105" s="346"/>
      <c r="B105" s="358"/>
      <c r="C105" s="359" t="s">
        <v>340</v>
      </c>
      <c r="D105" s="13"/>
      <c r="E105" s="348"/>
      <c r="F105" s="360" t="s">
        <v>341</v>
      </c>
      <c r="G105" s="361"/>
      <c r="H105" s="362" t="s">
        <v>4</v>
      </c>
      <c r="I105" s="363"/>
      <c r="J105" s="363"/>
      <c r="K105" s="364" t="s">
        <v>342</v>
      </c>
      <c r="L105" s="365" t="s">
        <v>374</v>
      </c>
      <c r="M105" s="366"/>
      <c r="N105" s="367"/>
    </row>
    <row r="106" spans="1:14" ht="15.75" thickTop="1">
      <c r="A106" s="346"/>
      <c r="B106" s="13"/>
      <c r="C106" s="368"/>
      <c r="D106" s="348"/>
      <c r="E106" s="348"/>
      <c r="F106" s="348"/>
      <c r="G106" s="369"/>
      <c r="H106" s="370"/>
      <c r="I106" s="370"/>
      <c r="J106" s="371"/>
      <c r="K106" s="372"/>
      <c r="L106" s="372"/>
      <c r="M106" s="372"/>
      <c r="N106" s="373"/>
    </row>
    <row r="107" spans="1:14" ht="16.5" thickBot="1">
      <c r="A107" s="374"/>
      <c r="B107" s="375" t="s">
        <v>344</v>
      </c>
      <c r="C107" s="376" t="s">
        <v>4</v>
      </c>
      <c r="D107" s="377"/>
      <c r="E107" s="378"/>
      <c r="F107" s="379" t="s">
        <v>344</v>
      </c>
      <c r="G107" s="380" t="s">
        <v>36</v>
      </c>
      <c r="H107" s="381"/>
      <c r="I107" s="381"/>
      <c r="J107" s="381"/>
      <c r="K107" s="381"/>
      <c r="L107" s="381"/>
      <c r="M107" s="381"/>
      <c r="N107" s="382"/>
    </row>
    <row r="108" spans="1:14" ht="15">
      <c r="A108" s="374"/>
      <c r="B108" s="383" t="s">
        <v>79</v>
      </c>
      <c r="C108" s="472" t="s">
        <v>136</v>
      </c>
      <c r="D108" s="385"/>
      <c r="E108" s="386"/>
      <c r="F108" s="387" t="s">
        <v>345</v>
      </c>
      <c r="G108" s="388" t="s">
        <v>149</v>
      </c>
      <c r="H108" s="389" t="s">
        <v>149</v>
      </c>
      <c r="I108" s="389" t="s">
        <v>149</v>
      </c>
      <c r="J108" s="389" t="s">
        <v>149</v>
      </c>
      <c r="K108" s="389" t="s">
        <v>149</v>
      </c>
      <c r="L108" s="389" t="s">
        <v>149</v>
      </c>
      <c r="M108" s="389" t="s">
        <v>149</v>
      </c>
      <c r="N108" s="390" t="s">
        <v>149</v>
      </c>
    </row>
    <row r="109" spans="1:14" ht="15">
      <c r="A109" s="374"/>
      <c r="B109" s="391" t="s">
        <v>113</v>
      </c>
      <c r="C109" s="392" t="s">
        <v>188</v>
      </c>
      <c r="D109" s="393" t="s">
        <v>188</v>
      </c>
      <c r="E109" s="386"/>
      <c r="F109" s="394" t="s">
        <v>347</v>
      </c>
      <c r="G109" s="392" t="s">
        <v>157</v>
      </c>
      <c r="H109" s="396"/>
      <c r="I109" s="396"/>
      <c r="J109" s="396"/>
      <c r="K109" s="396"/>
      <c r="L109" s="396"/>
      <c r="M109" s="396"/>
      <c r="N109" s="397"/>
    </row>
    <row r="110" spans="1:14" ht="15">
      <c r="A110" s="346"/>
      <c r="B110" s="391" t="s">
        <v>118</v>
      </c>
      <c r="C110" s="392" t="s">
        <v>165</v>
      </c>
      <c r="D110" s="393" t="s">
        <v>165</v>
      </c>
      <c r="E110" s="386"/>
      <c r="F110" s="398" t="s">
        <v>348</v>
      </c>
      <c r="G110" s="392" t="s">
        <v>166</v>
      </c>
      <c r="H110" s="396" t="s">
        <v>166</v>
      </c>
      <c r="I110" s="396" t="s">
        <v>166</v>
      </c>
      <c r="J110" s="396" t="s">
        <v>166</v>
      </c>
      <c r="K110" s="396" t="s">
        <v>166</v>
      </c>
      <c r="L110" s="396" t="s">
        <v>166</v>
      </c>
      <c r="M110" s="396" t="s">
        <v>166</v>
      </c>
      <c r="N110" s="397" t="s">
        <v>166</v>
      </c>
    </row>
    <row r="111" spans="1:14" ht="15.75">
      <c r="A111" s="346"/>
      <c r="B111" s="348"/>
      <c r="C111" s="348"/>
      <c r="D111" s="348"/>
      <c r="E111" s="348"/>
      <c r="F111" s="399" t="s">
        <v>349</v>
      </c>
      <c r="G111" s="368"/>
      <c r="H111" s="368"/>
      <c r="I111" s="368"/>
      <c r="J111" s="348"/>
      <c r="K111" s="348"/>
      <c r="L111" s="348"/>
      <c r="M111" s="400"/>
      <c r="N111" s="401"/>
    </row>
    <row r="112" spans="1:14" ht="15.75" thickBot="1">
      <c r="A112" s="346"/>
      <c r="B112" s="402" t="s">
        <v>350</v>
      </c>
      <c r="C112" s="348"/>
      <c r="D112" s="348"/>
      <c r="E112" s="348"/>
      <c r="F112" s="403" t="s">
        <v>351</v>
      </c>
      <c r="G112" s="403" t="s">
        <v>352</v>
      </c>
      <c r="H112" s="403" t="s">
        <v>353</v>
      </c>
      <c r="I112" s="403" t="s">
        <v>354</v>
      </c>
      <c r="J112" s="403" t="s">
        <v>355</v>
      </c>
      <c r="K112" s="404" t="s">
        <v>106</v>
      </c>
      <c r="L112" s="405"/>
      <c r="M112" s="403" t="s">
        <v>356</v>
      </c>
      <c r="N112" s="406" t="s">
        <v>87</v>
      </c>
    </row>
    <row r="113" spans="1:14" ht="15">
      <c r="A113" s="374"/>
      <c r="B113" s="407" t="s">
        <v>357</v>
      </c>
      <c r="C113" s="408" t="str">
        <f>IF(C108&gt;"",C108,"")</f>
        <v>Kivelä Kimi</v>
      </c>
      <c r="D113" s="408" t="str">
        <f>IF(G108&gt;"",G108,"")</f>
        <v>Hakonen Rasmus</v>
      </c>
      <c r="E113" s="408"/>
      <c r="F113" s="409">
        <v>4</v>
      </c>
      <c r="G113" s="409">
        <v>8</v>
      </c>
      <c r="H113" s="409">
        <v>-9</v>
      </c>
      <c r="I113" s="410">
        <v>9</v>
      </c>
      <c r="J113" s="410"/>
      <c r="K113" s="411">
        <f>IF(ISBLANK(F113),"",COUNTIF(F113:J113,"&gt;=0"))</f>
        <v>3</v>
      </c>
      <c r="L113" s="412">
        <f>IF(ISBLANK(F113),"",(IF(LEFT(F113,1)="-",1,0)+IF(LEFT(G113,1)="-",1,0)+IF(LEFT(H113,1)="-",1,0)+IF(LEFT(I113,1)="-",1,0)+IF(LEFT(J113,1)="-",1,0)))</f>
        <v>1</v>
      </c>
      <c r="M113" s="413">
        <f>IF(K113=3,1,"")</f>
        <v>1</v>
      </c>
      <c r="N113" s="414">
        <f>IF(L113=3,1,"")</f>
      </c>
    </row>
    <row r="114" spans="1:14" ht="15">
      <c r="A114" s="374"/>
      <c r="B114" s="415" t="s">
        <v>358</v>
      </c>
      <c r="C114" s="416" t="str">
        <f>IF(C109&gt;"",C109,"")</f>
        <v>Mustonen Aleksi</v>
      </c>
      <c r="D114" s="416" t="str">
        <f>IF(G109&gt;"",G109,"")</f>
        <v>Veini Aleksi</v>
      </c>
      <c r="E114" s="416"/>
      <c r="F114" s="417">
        <v>5</v>
      </c>
      <c r="G114" s="418">
        <v>4</v>
      </c>
      <c r="H114" s="418">
        <v>5</v>
      </c>
      <c r="I114" s="418"/>
      <c r="J114" s="418"/>
      <c r="K114" s="419">
        <f>IF(ISBLANK(F114),"",COUNTIF(F114:J114,"&gt;=0"))</f>
        <v>3</v>
      </c>
      <c r="L114" s="420">
        <f>IF(ISBLANK(F114),"",(IF(LEFT(F114,1)="-",1,0)+IF(LEFT(G114,1)="-",1,0)+IF(LEFT(H114,1)="-",1,0)+IF(LEFT(I114,1)="-",1,0)+IF(LEFT(J114,1)="-",1,0)))</f>
        <v>0</v>
      </c>
      <c r="M114" s="421">
        <f>IF(K114=3,1,"")</f>
        <v>1</v>
      </c>
      <c r="N114" s="422">
        <f>IF(L114=3,1,"")</f>
      </c>
    </row>
    <row r="115" spans="1:14" ht="15.75" thickBot="1">
      <c r="A115" s="374"/>
      <c r="B115" s="423" t="s">
        <v>359</v>
      </c>
      <c r="C115" s="424" t="str">
        <f>IF(C110&gt;"",C110,"")</f>
        <v>Mäkelä Jussi</v>
      </c>
      <c r="D115" s="424" t="str">
        <f>IF(G110&gt;"",G110,"")</f>
        <v>Mäkinen Anton</v>
      </c>
      <c r="E115" s="424"/>
      <c r="F115" s="417">
        <v>-7</v>
      </c>
      <c r="G115" s="425">
        <v>7</v>
      </c>
      <c r="H115" s="426">
        <v>-8</v>
      </c>
      <c r="I115" s="417">
        <v>12</v>
      </c>
      <c r="J115" s="417">
        <v>7</v>
      </c>
      <c r="K115" s="419">
        <f aca="true" t="shared" si="16" ref="K115:K121">IF(ISBLANK(F115),"",COUNTIF(F115:J115,"&gt;=0"))</f>
        <v>3</v>
      </c>
      <c r="L115" s="427">
        <f aca="true" t="shared" si="17" ref="L115:L121">IF(ISBLANK(F115),"",(IF(LEFT(F115,1)="-",1,0)+IF(LEFT(G115,1)="-",1,0)+IF(LEFT(H115,1)="-",1,0)+IF(LEFT(I115,1)="-",1,0)+IF(LEFT(J115,1)="-",1,0)))</f>
        <v>2</v>
      </c>
      <c r="M115" s="428">
        <f aca="true" t="shared" si="18" ref="M115:M121">IF(K115=3,1,"")</f>
        <v>1</v>
      </c>
      <c r="N115" s="429">
        <f aca="true" t="shared" si="19" ref="N115:N121">IF(L115=3,1,"")</f>
      </c>
    </row>
    <row r="116" spans="1:14" ht="15">
      <c r="A116" s="374"/>
      <c r="B116" s="430" t="s">
        <v>360</v>
      </c>
      <c r="C116" s="408" t="str">
        <f>IF(C109&gt;"",C109,"")</f>
        <v>Mustonen Aleksi</v>
      </c>
      <c r="D116" s="408" t="str">
        <f>IF(G108&gt;"",G108,"")</f>
        <v>Hakonen Rasmus</v>
      </c>
      <c r="E116" s="431"/>
      <c r="F116" s="432">
        <v>8</v>
      </c>
      <c r="G116" s="433">
        <v>7</v>
      </c>
      <c r="H116" s="432">
        <v>1</v>
      </c>
      <c r="I116" s="432"/>
      <c r="J116" s="432"/>
      <c r="K116" s="411">
        <f t="shared" si="16"/>
        <v>3</v>
      </c>
      <c r="L116" s="412">
        <f t="shared" si="17"/>
        <v>0</v>
      </c>
      <c r="M116" s="413">
        <f t="shared" si="18"/>
        <v>1</v>
      </c>
      <c r="N116" s="414">
        <f t="shared" si="19"/>
      </c>
    </row>
    <row r="117" spans="1:14" ht="15">
      <c r="A117" s="374"/>
      <c r="B117" s="423" t="s">
        <v>361</v>
      </c>
      <c r="C117" s="416" t="str">
        <f>IF(C108&gt;"",C108,"")</f>
        <v>Kivelä Kimi</v>
      </c>
      <c r="D117" s="416" t="str">
        <f>IF(G110&gt;"",G110,"")</f>
        <v>Mäkinen Anton</v>
      </c>
      <c r="E117" s="424"/>
      <c r="F117" s="426">
        <v>-7</v>
      </c>
      <c r="G117" s="434">
        <v>-10</v>
      </c>
      <c r="H117" s="426">
        <v>-7</v>
      </c>
      <c r="I117" s="417"/>
      <c r="J117" s="417"/>
      <c r="K117" s="419">
        <f t="shared" si="16"/>
        <v>0</v>
      </c>
      <c r="L117" s="420">
        <f t="shared" si="17"/>
        <v>3</v>
      </c>
      <c r="M117" s="421">
        <f t="shared" si="18"/>
      </c>
      <c r="N117" s="422">
        <f t="shared" si="19"/>
        <v>1</v>
      </c>
    </row>
    <row r="118" spans="1:14" ht="15.75" thickBot="1">
      <c r="A118" s="374"/>
      <c r="B118" s="435" t="s">
        <v>362</v>
      </c>
      <c r="C118" s="436" t="str">
        <f>IF(C110&gt;"",C110,"")</f>
        <v>Mäkelä Jussi</v>
      </c>
      <c r="D118" s="436" t="str">
        <f>IF(G109&gt;"",G109,"")</f>
        <v>Veini Aleksi</v>
      </c>
      <c r="E118" s="436"/>
      <c r="F118" s="437">
        <v>2</v>
      </c>
      <c r="G118" s="438">
        <v>7</v>
      </c>
      <c r="H118" s="437">
        <v>5</v>
      </c>
      <c r="I118" s="437"/>
      <c r="J118" s="437"/>
      <c r="K118" s="439">
        <f t="shared" si="16"/>
        <v>3</v>
      </c>
      <c r="L118" s="440">
        <f t="shared" si="17"/>
        <v>0</v>
      </c>
      <c r="M118" s="441">
        <f t="shared" si="18"/>
        <v>1</v>
      </c>
      <c r="N118" s="442">
        <f t="shared" si="19"/>
      </c>
    </row>
    <row r="119" spans="1:14" ht="15">
      <c r="A119" s="374"/>
      <c r="B119" s="443" t="s">
        <v>363</v>
      </c>
      <c r="C119" s="444" t="str">
        <f>IF(C109&gt;"",C109,"")</f>
        <v>Mustonen Aleksi</v>
      </c>
      <c r="D119" s="444" t="str">
        <f>IF(G110&gt;"",G110,"")</f>
        <v>Mäkinen Anton</v>
      </c>
      <c r="E119" s="445"/>
      <c r="F119" s="446"/>
      <c r="G119" s="446"/>
      <c r="H119" s="446"/>
      <c r="I119" s="447"/>
      <c r="J119" s="447"/>
      <c r="K119" s="448">
        <f t="shared" si="16"/>
      </c>
      <c r="L119" s="449">
        <f t="shared" si="17"/>
      </c>
      <c r="M119" s="450">
        <f t="shared" si="18"/>
      </c>
      <c r="N119" s="451">
        <f t="shared" si="19"/>
      </c>
    </row>
    <row r="120" spans="1:14" ht="15">
      <c r="A120" s="374"/>
      <c r="B120" s="415" t="s">
        <v>364</v>
      </c>
      <c r="C120" s="416" t="str">
        <f>IF(C110&gt;"",C110,"")</f>
        <v>Mäkelä Jussi</v>
      </c>
      <c r="D120" s="416" t="str">
        <f>IF(G108&gt;"",G108,"")</f>
        <v>Hakonen Rasmus</v>
      </c>
      <c r="E120" s="452"/>
      <c r="F120" s="447"/>
      <c r="G120" s="418"/>
      <c r="H120" s="418"/>
      <c r="I120" s="418"/>
      <c r="J120" s="453"/>
      <c r="K120" s="419">
        <f t="shared" si="16"/>
      </c>
      <c r="L120" s="420">
        <f t="shared" si="17"/>
      </c>
      <c r="M120" s="421">
        <f t="shared" si="18"/>
      </c>
      <c r="N120" s="422">
        <f t="shared" si="19"/>
      </c>
    </row>
    <row r="121" spans="1:14" ht="15.75" thickBot="1">
      <c r="A121" s="374"/>
      <c r="B121" s="435" t="s">
        <v>365</v>
      </c>
      <c r="C121" s="436" t="str">
        <f>IF(C108&gt;"",C108,"")</f>
        <v>Kivelä Kimi</v>
      </c>
      <c r="D121" s="436" t="str">
        <f>IF(G109&gt;"",G109,"")</f>
        <v>Veini Aleksi</v>
      </c>
      <c r="E121" s="454"/>
      <c r="F121" s="455"/>
      <c r="G121" s="437"/>
      <c r="H121" s="455"/>
      <c r="I121" s="437"/>
      <c r="J121" s="437"/>
      <c r="K121" s="439">
        <f t="shared" si="16"/>
      </c>
      <c r="L121" s="440">
        <f t="shared" si="17"/>
      </c>
      <c r="M121" s="441">
        <f t="shared" si="18"/>
      </c>
      <c r="N121" s="442">
        <f t="shared" si="19"/>
      </c>
    </row>
    <row r="122" spans="1:14" ht="16.5" thickBot="1">
      <c r="A122" s="346"/>
      <c r="B122" s="348"/>
      <c r="C122" s="348"/>
      <c r="D122" s="348"/>
      <c r="E122" s="348"/>
      <c r="F122" s="348"/>
      <c r="G122" s="348"/>
      <c r="H122" s="348"/>
      <c r="I122" s="456" t="s">
        <v>366</v>
      </c>
      <c r="J122" s="457"/>
      <c r="K122" s="458">
        <f>IF(ISBLANK(C108),"",SUM(K113:K121))</f>
        <v>15</v>
      </c>
      <c r="L122" s="459">
        <f>IF(ISBLANK(G108),"",SUM(L113:L121))</f>
        <v>6</v>
      </c>
      <c r="M122" s="460">
        <f>IF(ISBLANK(F113),"",SUM(M113:M121))</f>
        <v>5</v>
      </c>
      <c r="N122" s="461">
        <f>IF(ISBLANK(F113),"",SUM(N113:N121))</f>
        <v>1</v>
      </c>
    </row>
    <row r="123" spans="1:14" ht="15">
      <c r="A123" s="346"/>
      <c r="B123" s="462" t="s">
        <v>367</v>
      </c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463"/>
    </row>
    <row r="124" spans="1:14" ht="15">
      <c r="A124" s="346"/>
      <c r="B124" s="464" t="s">
        <v>368</v>
      </c>
      <c r="C124" s="464"/>
      <c r="D124" s="464" t="s">
        <v>369</v>
      </c>
      <c r="E124" s="359"/>
      <c r="F124" s="464"/>
      <c r="G124" s="464" t="s">
        <v>370</v>
      </c>
      <c r="H124" s="359"/>
      <c r="I124" s="464"/>
      <c r="J124" s="99" t="s">
        <v>371</v>
      </c>
      <c r="K124" s="13"/>
      <c r="L124" s="348"/>
      <c r="M124" s="348"/>
      <c r="N124" s="463"/>
    </row>
    <row r="125" spans="1:14" ht="18.75" thickBot="1">
      <c r="A125" s="346"/>
      <c r="B125" s="348"/>
      <c r="C125" s="348"/>
      <c r="D125" s="348"/>
      <c r="E125" s="348"/>
      <c r="F125" s="348"/>
      <c r="G125" s="348"/>
      <c r="H125" s="348"/>
      <c r="I125" s="348"/>
      <c r="J125" s="465" t="str">
        <f>IF(M122=5,C107,IF(N122=5,G107,""))</f>
        <v>TIP-70</v>
      </c>
      <c r="K125" s="466"/>
      <c r="L125" s="466"/>
      <c r="M125" s="466"/>
      <c r="N125" s="467"/>
    </row>
    <row r="126" spans="1:14" ht="18.75" thickBot="1">
      <c r="A126" s="468"/>
      <c r="B126" s="469"/>
      <c r="C126" s="469"/>
      <c r="D126" s="469"/>
      <c r="E126" s="469"/>
      <c r="F126" s="469"/>
      <c r="G126" s="469"/>
      <c r="H126" s="469"/>
      <c r="I126" s="469"/>
      <c r="J126" s="470"/>
      <c r="K126" s="470"/>
      <c r="L126" s="470"/>
      <c r="M126" s="470"/>
      <c r="N126" s="471"/>
    </row>
    <row r="127" ht="16.5" thickBot="1" thickTop="1"/>
    <row r="128" spans="1:14" ht="16.5" thickTop="1">
      <c r="A128" s="337"/>
      <c r="B128" s="338"/>
      <c r="C128" s="339"/>
      <c r="D128" s="340"/>
      <c r="E128" s="340"/>
      <c r="F128" s="341" t="s">
        <v>336</v>
      </c>
      <c r="G128" s="342"/>
      <c r="H128" s="343" t="s">
        <v>337</v>
      </c>
      <c r="I128" s="344"/>
      <c r="J128" s="344"/>
      <c r="K128" s="344"/>
      <c r="L128" s="344"/>
      <c r="M128" s="344"/>
      <c r="N128" s="345"/>
    </row>
    <row r="129" spans="1:14" ht="15.75">
      <c r="A129" s="346"/>
      <c r="B129" s="13"/>
      <c r="C129" s="347" t="s">
        <v>338</v>
      </c>
      <c r="D129" s="348"/>
      <c r="E129" s="348"/>
      <c r="F129" s="349" t="s">
        <v>339</v>
      </c>
      <c r="G129" s="350"/>
      <c r="H129" s="351">
        <v>40250</v>
      </c>
      <c r="I129" s="352"/>
      <c r="J129" s="353"/>
      <c r="K129" s="354" t="s">
        <v>3</v>
      </c>
      <c r="L129" s="355"/>
      <c r="M129" s="356"/>
      <c r="N129" s="357"/>
    </row>
    <row r="130" spans="1:14" ht="15.75" customHeight="1" thickBot="1">
      <c r="A130" s="346"/>
      <c r="B130" s="358"/>
      <c r="C130" s="359" t="s">
        <v>340</v>
      </c>
      <c r="D130" s="13"/>
      <c r="E130" s="348"/>
      <c r="F130" s="360" t="s">
        <v>341</v>
      </c>
      <c r="G130" s="361"/>
      <c r="H130" s="362" t="s">
        <v>4</v>
      </c>
      <c r="I130" s="363"/>
      <c r="J130" s="363"/>
      <c r="K130" s="364" t="s">
        <v>342</v>
      </c>
      <c r="L130" s="365" t="s">
        <v>374</v>
      </c>
      <c r="M130" s="366"/>
      <c r="N130" s="367"/>
    </row>
    <row r="131" spans="1:14" ht="15.75" thickTop="1">
      <c r="A131" s="346"/>
      <c r="B131" s="13"/>
      <c r="C131" s="368"/>
      <c r="D131" s="348"/>
      <c r="E131" s="348"/>
      <c r="F131" s="348"/>
      <c r="G131" s="369"/>
      <c r="H131" s="370"/>
      <c r="I131" s="370"/>
      <c r="J131" s="371"/>
      <c r="K131" s="372"/>
      <c r="L131" s="372"/>
      <c r="M131" s="372"/>
      <c r="N131" s="373"/>
    </row>
    <row r="132" spans="1:14" ht="16.5" thickBot="1">
      <c r="A132" s="374"/>
      <c r="B132" s="375" t="s">
        <v>344</v>
      </c>
      <c r="C132" s="376" t="s">
        <v>25</v>
      </c>
      <c r="D132" s="377"/>
      <c r="E132" s="378"/>
      <c r="F132" s="379" t="s">
        <v>344</v>
      </c>
      <c r="G132" s="380" t="s">
        <v>7</v>
      </c>
      <c r="H132" s="381"/>
      <c r="I132" s="381"/>
      <c r="J132" s="381"/>
      <c r="K132" s="381"/>
      <c r="L132" s="381"/>
      <c r="M132" s="381"/>
      <c r="N132" s="382"/>
    </row>
    <row r="133" spans="1:14" ht="15">
      <c r="A133" s="374"/>
      <c r="B133" s="383" t="s">
        <v>79</v>
      </c>
      <c r="C133" s="472" t="s">
        <v>346</v>
      </c>
      <c r="D133" s="385"/>
      <c r="E133" s="386"/>
      <c r="F133" s="387" t="s">
        <v>345</v>
      </c>
      <c r="G133" s="388" t="s">
        <v>183</v>
      </c>
      <c r="H133" s="389" t="s">
        <v>183</v>
      </c>
      <c r="I133" s="389" t="s">
        <v>183</v>
      </c>
      <c r="J133" s="389" t="s">
        <v>183</v>
      </c>
      <c r="K133" s="389" t="s">
        <v>183</v>
      </c>
      <c r="L133" s="389" t="s">
        <v>183</v>
      </c>
      <c r="M133" s="389" t="s">
        <v>183</v>
      </c>
      <c r="N133" s="390" t="s">
        <v>183</v>
      </c>
    </row>
    <row r="134" spans="1:14" ht="15">
      <c r="A134" s="374"/>
      <c r="B134" s="391" t="s">
        <v>113</v>
      </c>
      <c r="C134" s="392" t="s">
        <v>139</v>
      </c>
      <c r="D134" s="393" t="s">
        <v>139</v>
      </c>
      <c r="E134" s="386"/>
      <c r="F134" s="394" t="s">
        <v>347</v>
      </c>
      <c r="G134" s="392" t="s">
        <v>134</v>
      </c>
      <c r="H134" s="396"/>
      <c r="I134" s="396"/>
      <c r="J134" s="396"/>
      <c r="K134" s="396"/>
      <c r="L134" s="396"/>
      <c r="M134" s="396"/>
      <c r="N134" s="397"/>
    </row>
    <row r="135" spans="1:14" ht="15">
      <c r="A135" s="346"/>
      <c r="B135" s="391" t="s">
        <v>118</v>
      </c>
      <c r="C135" s="392" t="s">
        <v>160</v>
      </c>
      <c r="D135" s="393" t="s">
        <v>160</v>
      </c>
      <c r="E135" s="386"/>
      <c r="F135" s="398" t="s">
        <v>348</v>
      </c>
      <c r="G135" s="392" t="s">
        <v>178</v>
      </c>
      <c r="H135" s="396" t="s">
        <v>178</v>
      </c>
      <c r="I135" s="396" t="s">
        <v>178</v>
      </c>
      <c r="J135" s="396" t="s">
        <v>178</v>
      </c>
      <c r="K135" s="396" t="s">
        <v>178</v>
      </c>
      <c r="L135" s="396" t="s">
        <v>178</v>
      </c>
      <c r="M135" s="396" t="s">
        <v>178</v>
      </c>
      <c r="N135" s="397" t="s">
        <v>178</v>
      </c>
    </row>
    <row r="136" spans="1:14" ht="15.75">
      <c r="A136" s="346"/>
      <c r="B136" s="348"/>
      <c r="C136" s="348"/>
      <c r="D136" s="348"/>
      <c r="E136" s="348"/>
      <c r="F136" s="399" t="s">
        <v>349</v>
      </c>
      <c r="G136" s="368"/>
      <c r="H136" s="368"/>
      <c r="I136" s="368"/>
      <c r="J136" s="348"/>
      <c r="K136" s="348"/>
      <c r="L136" s="348"/>
      <c r="M136" s="400"/>
      <c r="N136" s="401"/>
    </row>
    <row r="137" spans="1:14" ht="15.75" thickBot="1">
      <c r="A137" s="346"/>
      <c r="B137" s="402" t="s">
        <v>350</v>
      </c>
      <c r="C137" s="348"/>
      <c r="D137" s="348"/>
      <c r="E137" s="348"/>
      <c r="F137" s="403" t="s">
        <v>351</v>
      </c>
      <c r="G137" s="403" t="s">
        <v>352</v>
      </c>
      <c r="H137" s="403" t="s">
        <v>353</v>
      </c>
      <c r="I137" s="403" t="s">
        <v>354</v>
      </c>
      <c r="J137" s="403" t="s">
        <v>355</v>
      </c>
      <c r="K137" s="404" t="s">
        <v>106</v>
      </c>
      <c r="L137" s="405"/>
      <c r="M137" s="403" t="s">
        <v>356</v>
      </c>
      <c r="N137" s="406" t="s">
        <v>87</v>
      </c>
    </row>
    <row r="138" spans="1:14" ht="15">
      <c r="A138" s="374"/>
      <c r="B138" s="407" t="s">
        <v>357</v>
      </c>
      <c r="C138" s="408" t="str">
        <f>IF(C133&gt;"",C133,"")</f>
        <v>Rodriques Jancarlo</v>
      </c>
      <c r="D138" s="408" t="str">
        <f>IF(G133&gt;"",G133,"")</f>
        <v>Paasioksa Joonas</v>
      </c>
      <c r="E138" s="408"/>
      <c r="F138" s="409">
        <v>-9</v>
      </c>
      <c r="G138" s="409">
        <v>10</v>
      </c>
      <c r="H138" s="409">
        <v>-11</v>
      </c>
      <c r="I138" s="410">
        <v>8</v>
      </c>
      <c r="J138" s="410">
        <v>-9</v>
      </c>
      <c r="K138" s="411">
        <f>IF(ISBLANK(F138),"",COUNTIF(F138:J138,"&gt;=0"))</f>
        <v>2</v>
      </c>
      <c r="L138" s="412">
        <f>IF(ISBLANK(F138),"",(IF(LEFT(F138,1)="-",1,0)+IF(LEFT(G138,1)="-",1,0)+IF(LEFT(H138,1)="-",1,0)+IF(LEFT(I138,1)="-",1,0)+IF(LEFT(J138,1)="-",1,0)))</f>
        <v>3</v>
      </c>
      <c r="M138" s="413">
        <f>IF(K138=3,1,"")</f>
      </c>
      <c r="N138" s="414">
        <f>IF(L138=3,1,"")</f>
        <v>1</v>
      </c>
    </row>
    <row r="139" spans="1:14" ht="15">
      <c r="A139" s="374"/>
      <c r="B139" s="415" t="s">
        <v>358</v>
      </c>
      <c r="C139" s="416" t="str">
        <f>IF(C134&gt;"",C134,"")</f>
        <v>Myllärinen Markus</v>
      </c>
      <c r="D139" s="416" t="str">
        <f>IF(G134&gt;"",G134,"")</f>
        <v>Nurmi Eetu</v>
      </c>
      <c r="E139" s="416"/>
      <c r="F139" s="417">
        <v>4</v>
      </c>
      <c r="G139" s="418">
        <v>6</v>
      </c>
      <c r="H139" s="418">
        <v>12</v>
      </c>
      <c r="I139" s="418"/>
      <c r="J139" s="418"/>
      <c r="K139" s="419">
        <f>IF(ISBLANK(F139),"",COUNTIF(F139:J139,"&gt;=0"))</f>
        <v>3</v>
      </c>
      <c r="L139" s="420">
        <f>IF(ISBLANK(F139),"",(IF(LEFT(F139,1)="-",1,0)+IF(LEFT(G139,1)="-",1,0)+IF(LEFT(H139,1)="-",1,0)+IF(LEFT(I139,1)="-",1,0)+IF(LEFT(J139,1)="-",1,0)))</f>
        <v>0</v>
      </c>
      <c r="M139" s="421">
        <f>IF(K139=3,1,"")</f>
        <v>1</v>
      </c>
      <c r="N139" s="422">
        <f>IF(L139=3,1,"")</f>
      </c>
    </row>
    <row r="140" spans="1:14" ht="15.75" thickBot="1">
      <c r="A140" s="374"/>
      <c r="B140" s="423" t="s">
        <v>359</v>
      </c>
      <c r="C140" s="424" t="str">
        <f>IF(C135&gt;"",C135,"")</f>
        <v>Kähtävä Konsta</v>
      </c>
      <c r="D140" s="424" t="str">
        <f>IF(G135&gt;"",G135,"")</f>
        <v>Kantola Roni</v>
      </c>
      <c r="E140" s="424"/>
      <c r="F140" s="417">
        <v>-4</v>
      </c>
      <c r="G140" s="425">
        <v>-8</v>
      </c>
      <c r="H140" s="426">
        <v>-9</v>
      </c>
      <c r="I140" s="417"/>
      <c r="J140" s="417"/>
      <c r="K140" s="419">
        <f aca="true" t="shared" si="20" ref="K140:K146">IF(ISBLANK(F140),"",COUNTIF(F140:J140,"&gt;=0"))</f>
        <v>0</v>
      </c>
      <c r="L140" s="427">
        <f aca="true" t="shared" si="21" ref="L140:L146">IF(ISBLANK(F140),"",(IF(LEFT(F140,1)="-",1,0)+IF(LEFT(G140,1)="-",1,0)+IF(LEFT(H140,1)="-",1,0)+IF(LEFT(I140,1)="-",1,0)+IF(LEFT(J140,1)="-",1,0)))</f>
        <v>3</v>
      </c>
      <c r="M140" s="428">
        <f aca="true" t="shared" si="22" ref="M140:M146">IF(K140=3,1,"")</f>
      </c>
      <c r="N140" s="429">
        <f aca="true" t="shared" si="23" ref="N140:N146">IF(L140=3,1,"")</f>
        <v>1</v>
      </c>
    </row>
    <row r="141" spans="1:14" ht="15">
      <c r="A141" s="374"/>
      <c r="B141" s="430" t="s">
        <v>360</v>
      </c>
      <c r="C141" s="408" t="str">
        <f>IF(C134&gt;"",C134,"")</f>
        <v>Myllärinen Markus</v>
      </c>
      <c r="D141" s="408" t="str">
        <f>IF(G133&gt;"",G133,"")</f>
        <v>Paasioksa Joonas</v>
      </c>
      <c r="E141" s="431"/>
      <c r="F141" s="432">
        <v>6</v>
      </c>
      <c r="G141" s="433">
        <v>9</v>
      </c>
      <c r="H141" s="432">
        <v>6</v>
      </c>
      <c r="I141" s="432"/>
      <c r="J141" s="432"/>
      <c r="K141" s="411">
        <f t="shared" si="20"/>
        <v>3</v>
      </c>
      <c r="L141" s="412">
        <f t="shared" si="21"/>
        <v>0</v>
      </c>
      <c r="M141" s="413">
        <f t="shared" si="22"/>
        <v>1</v>
      </c>
      <c r="N141" s="414">
        <f t="shared" si="23"/>
      </c>
    </row>
    <row r="142" spans="1:14" ht="15">
      <c r="A142" s="374"/>
      <c r="B142" s="423" t="s">
        <v>361</v>
      </c>
      <c r="C142" s="416" t="str">
        <f>IF(C133&gt;"",C133,"")</f>
        <v>Rodriques Jancarlo</v>
      </c>
      <c r="D142" s="416" t="str">
        <f>IF(G135&gt;"",G135,"")</f>
        <v>Kantola Roni</v>
      </c>
      <c r="E142" s="424"/>
      <c r="F142" s="426">
        <v>-5</v>
      </c>
      <c r="G142" s="434">
        <v>-5</v>
      </c>
      <c r="H142" s="426">
        <v>-6</v>
      </c>
      <c r="I142" s="417"/>
      <c r="J142" s="417"/>
      <c r="K142" s="419">
        <f t="shared" si="20"/>
        <v>0</v>
      </c>
      <c r="L142" s="420">
        <f t="shared" si="21"/>
        <v>3</v>
      </c>
      <c r="M142" s="421">
        <f t="shared" si="22"/>
      </c>
      <c r="N142" s="422">
        <f t="shared" si="23"/>
        <v>1</v>
      </c>
    </row>
    <row r="143" spans="1:14" ht="15.75" thickBot="1">
      <c r="A143" s="374"/>
      <c r="B143" s="435" t="s">
        <v>362</v>
      </c>
      <c r="C143" s="436" t="str">
        <f>IF(C135&gt;"",C135,"")</f>
        <v>Kähtävä Konsta</v>
      </c>
      <c r="D143" s="436" t="str">
        <f>IF(G134&gt;"",G134,"")</f>
        <v>Nurmi Eetu</v>
      </c>
      <c r="E143" s="436"/>
      <c r="F143" s="437">
        <v>1</v>
      </c>
      <c r="G143" s="438">
        <v>2</v>
      </c>
      <c r="H143" s="437">
        <v>1</v>
      </c>
      <c r="I143" s="437"/>
      <c r="J143" s="437"/>
      <c r="K143" s="439">
        <f t="shared" si="20"/>
        <v>3</v>
      </c>
      <c r="L143" s="440">
        <f t="shared" si="21"/>
        <v>0</v>
      </c>
      <c r="M143" s="441">
        <f t="shared" si="22"/>
        <v>1</v>
      </c>
      <c r="N143" s="442">
        <f t="shared" si="23"/>
      </c>
    </row>
    <row r="144" spans="1:14" ht="15">
      <c r="A144" s="374"/>
      <c r="B144" s="443" t="s">
        <v>363</v>
      </c>
      <c r="C144" s="444" t="str">
        <f>IF(C134&gt;"",C134,"")</f>
        <v>Myllärinen Markus</v>
      </c>
      <c r="D144" s="444" t="str">
        <f>IF(G135&gt;"",G135,"")</f>
        <v>Kantola Roni</v>
      </c>
      <c r="E144" s="445"/>
      <c r="F144" s="446">
        <v>9</v>
      </c>
      <c r="G144" s="446">
        <v>4</v>
      </c>
      <c r="H144" s="446">
        <v>6</v>
      </c>
      <c r="I144" s="447"/>
      <c r="J144" s="447"/>
      <c r="K144" s="448">
        <f t="shared" si="20"/>
        <v>3</v>
      </c>
      <c r="L144" s="449">
        <f t="shared" si="21"/>
        <v>0</v>
      </c>
      <c r="M144" s="450">
        <f t="shared" si="22"/>
        <v>1</v>
      </c>
      <c r="N144" s="451">
        <f t="shared" si="23"/>
      </c>
    </row>
    <row r="145" spans="1:14" ht="15">
      <c r="A145" s="374"/>
      <c r="B145" s="415" t="s">
        <v>364</v>
      </c>
      <c r="C145" s="416" t="str">
        <f>IF(C135&gt;"",C135,"")</f>
        <v>Kähtävä Konsta</v>
      </c>
      <c r="D145" s="416" t="str">
        <f>IF(G133&gt;"",G133,"")</f>
        <v>Paasioksa Joonas</v>
      </c>
      <c r="E145" s="452"/>
      <c r="F145" s="447">
        <v>3</v>
      </c>
      <c r="G145" s="418">
        <v>2</v>
      </c>
      <c r="H145" s="418">
        <v>-5</v>
      </c>
      <c r="I145" s="418">
        <v>7</v>
      </c>
      <c r="J145" s="453"/>
      <c r="K145" s="419">
        <f t="shared" si="20"/>
        <v>3</v>
      </c>
      <c r="L145" s="420">
        <f t="shared" si="21"/>
        <v>1</v>
      </c>
      <c r="M145" s="421">
        <f t="shared" si="22"/>
        <v>1</v>
      </c>
      <c r="N145" s="422">
        <f t="shared" si="23"/>
      </c>
    </row>
    <row r="146" spans="1:14" ht="15.75" thickBot="1">
      <c r="A146" s="374"/>
      <c r="B146" s="435" t="s">
        <v>365</v>
      </c>
      <c r="C146" s="436" t="str">
        <f>IF(C133&gt;"",C133,"")</f>
        <v>Rodriques Jancarlo</v>
      </c>
      <c r="D146" s="436" t="str">
        <f>IF(G134&gt;"",G134,"")</f>
        <v>Nurmi Eetu</v>
      </c>
      <c r="E146" s="454"/>
      <c r="F146" s="455"/>
      <c r="G146" s="437"/>
      <c r="H146" s="455"/>
      <c r="I146" s="437"/>
      <c r="J146" s="437"/>
      <c r="K146" s="439">
        <f t="shared" si="20"/>
      </c>
      <c r="L146" s="440">
        <f t="shared" si="21"/>
      </c>
      <c r="M146" s="441">
        <f t="shared" si="22"/>
      </c>
      <c r="N146" s="442">
        <f t="shared" si="23"/>
      </c>
    </row>
    <row r="147" spans="1:14" ht="16.5" thickBot="1">
      <c r="A147" s="346"/>
      <c r="B147" s="348"/>
      <c r="C147" s="348"/>
      <c r="D147" s="348"/>
      <c r="E147" s="348"/>
      <c r="F147" s="348"/>
      <c r="G147" s="348"/>
      <c r="H147" s="348"/>
      <c r="I147" s="456" t="s">
        <v>366</v>
      </c>
      <c r="J147" s="457"/>
      <c r="K147" s="458">
        <f>IF(ISBLANK(C133),"",SUM(K138:K146))</f>
        <v>17</v>
      </c>
      <c r="L147" s="459">
        <f>IF(ISBLANK(G133),"",SUM(L138:L146))</f>
        <v>10</v>
      </c>
      <c r="M147" s="460">
        <f>IF(ISBLANK(F138),"",SUM(M138:M146))</f>
        <v>5</v>
      </c>
      <c r="N147" s="461">
        <f>IF(ISBLANK(F138),"",SUM(N138:N146))</f>
        <v>3</v>
      </c>
    </row>
    <row r="148" spans="1:14" ht="15">
      <c r="A148" s="346"/>
      <c r="B148" s="462" t="s">
        <v>367</v>
      </c>
      <c r="C148" s="348"/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463"/>
    </row>
    <row r="149" spans="1:14" ht="15">
      <c r="A149" s="346"/>
      <c r="B149" s="464" t="s">
        <v>368</v>
      </c>
      <c r="C149" s="464"/>
      <c r="D149" s="464" t="s">
        <v>369</v>
      </c>
      <c r="E149" s="359"/>
      <c r="F149" s="464"/>
      <c r="G149" s="464" t="s">
        <v>370</v>
      </c>
      <c r="H149" s="359"/>
      <c r="I149" s="464"/>
      <c r="J149" s="99" t="s">
        <v>371</v>
      </c>
      <c r="K149" s="13"/>
      <c r="L149" s="348"/>
      <c r="M149" s="348"/>
      <c r="N149" s="463"/>
    </row>
    <row r="150" spans="1:14" ht="18.75" thickBot="1">
      <c r="A150" s="346"/>
      <c r="B150" s="348"/>
      <c r="C150" s="348"/>
      <c r="D150" s="348"/>
      <c r="E150" s="348"/>
      <c r="F150" s="348"/>
      <c r="G150" s="348"/>
      <c r="H150" s="348"/>
      <c r="I150" s="348"/>
      <c r="J150" s="465" t="str">
        <f>IF(M147=5,C132,IF(N147=5,G132,""))</f>
        <v>Por-83</v>
      </c>
      <c r="K150" s="466"/>
      <c r="L150" s="466"/>
      <c r="M150" s="466"/>
      <c r="N150" s="467"/>
    </row>
    <row r="151" spans="1:14" ht="18.75" thickBot="1">
      <c r="A151" s="468"/>
      <c r="B151" s="469"/>
      <c r="C151" s="469"/>
      <c r="D151" s="469"/>
      <c r="E151" s="469"/>
      <c r="F151" s="469"/>
      <c r="G151" s="469"/>
      <c r="H151" s="469"/>
      <c r="I151" s="469"/>
      <c r="J151" s="470"/>
      <c r="K151" s="470"/>
      <c r="L151" s="470"/>
      <c r="M151" s="470"/>
      <c r="N151" s="471"/>
    </row>
    <row r="152" ht="16.5" thickBot="1" thickTop="1"/>
    <row r="153" spans="1:14" ht="16.5" thickTop="1">
      <c r="A153" s="337"/>
      <c r="B153" s="338"/>
      <c r="C153" s="339"/>
      <c r="D153" s="340"/>
      <c r="E153" s="340"/>
      <c r="F153" s="341" t="s">
        <v>336</v>
      </c>
      <c r="G153" s="342"/>
      <c r="H153" s="343" t="s">
        <v>337</v>
      </c>
      <c r="I153" s="344"/>
      <c r="J153" s="344"/>
      <c r="K153" s="344"/>
      <c r="L153" s="344"/>
      <c r="M153" s="344"/>
      <c r="N153" s="345"/>
    </row>
    <row r="154" spans="1:14" ht="15.75">
      <c r="A154" s="346"/>
      <c r="B154" s="13"/>
      <c r="C154" s="347" t="s">
        <v>338</v>
      </c>
      <c r="D154" s="348"/>
      <c r="E154" s="348"/>
      <c r="F154" s="349" t="s">
        <v>339</v>
      </c>
      <c r="G154" s="350"/>
      <c r="H154" s="351">
        <v>40250</v>
      </c>
      <c r="I154" s="352"/>
      <c r="J154" s="353"/>
      <c r="K154" s="354" t="s">
        <v>3</v>
      </c>
      <c r="L154" s="355"/>
      <c r="M154" s="356"/>
      <c r="N154" s="357"/>
    </row>
    <row r="155" spans="1:14" ht="16.5" customHeight="1" thickBot="1">
      <c r="A155" s="346"/>
      <c r="B155" s="358"/>
      <c r="C155" s="359" t="s">
        <v>340</v>
      </c>
      <c r="D155" s="13"/>
      <c r="E155" s="348"/>
      <c r="F155" s="360" t="s">
        <v>341</v>
      </c>
      <c r="G155" s="361"/>
      <c r="H155" s="362" t="s">
        <v>4</v>
      </c>
      <c r="I155" s="363"/>
      <c r="J155" s="363"/>
      <c r="K155" s="364" t="s">
        <v>342</v>
      </c>
      <c r="L155" s="365" t="s">
        <v>374</v>
      </c>
      <c r="M155" s="366"/>
      <c r="N155" s="367"/>
    </row>
    <row r="156" spans="1:14" ht="15.75" thickTop="1">
      <c r="A156" s="346"/>
      <c r="B156" s="13"/>
      <c r="C156" s="368"/>
      <c r="D156" s="348"/>
      <c r="E156" s="348"/>
      <c r="F156" s="348"/>
      <c r="G156" s="369"/>
      <c r="H156" s="370"/>
      <c r="I156" s="370"/>
      <c r="J156" s="371"/>
      <c r="K156" s="372"/>
      <c r="L156" s="372"/>
      <c r="M156" s="372"/>
      <c r="N156" s="373"/>
    </row>
    <row r="157" spans="1:14" ht="16.5" thickBot="1">
      <c r="A157" s="374"/>
      <c r="B157" s="375" t="s">
        <v>344</v>
      </c>
      <c r="C157" s="376" t="s">
        <v>6</v>
      </c>
      <c r="D157" s="377"/>
      <c r="E157" s="378"/>
      <c r="F157" s="379" t="s">
        <v>344</v>
      </c>
      <c r="G157" s="380" t="s">
        <v>32</v>
      </c>
      <c r="H157" s="381"/>
      <c r="I157" s="381"/>
      <c r="J157" s="381"/>
      <c r="K157" s="381"/>
      <c r="L157" s="381"/>
      <c r="M157" s="381"/>
      <c r="N157" s="382"/>
    </row>
    <row r="158" spans="1:14" ht="15">
      <c r="A158" s="374"/>
      <c r="B158" s="383" t="s">
        <v>79</v>
      </c>
      <c r="C158" s="472" t="s">
        <v>189</v>
      </c>
      <c r="D158" s="385" t="s">
        <v>189</v>
      </c>
      <c r="E158" s="386"/>
      <c r="F158" s="387" t="s">
        <v>345</v>
      </c>
      <c r="G158" s="388" t="s">
        <v>153</v>
      </c>
      <c r="H158" s="389" t="s">
        <v>153</v>
      </c>
      <c r="I158" s="389" t="s">
        <v>153</v>
      </c>
      <c r="J158" s="389" t="s">
        <v>153</v>
      </c>
      <c r="K158" s="389" t="s">
        <v>153</v>
      </c>
      <c r="L158" s="389" t="s">
        <v>153</v>
      </c>
      <c r="M158" s="389" t="s">
        <v>153</v>
      </c>
      <c r="N158" s="390" t="s">
        <v>153</v>
      </c>
    </row>
    <row r="159" spans="1:14" ht="15">
      <c r="A159" s="374"/>
      <c r="B159" s="391" t="s">
        <v>113</v>
      </c>
      <c r="C159" s="392" t="s">
        <v>143</v>
      </c>
      <c r="D159" s="393" t="s">
        <v>143</v>
      </c>
      <c r="E159" s="386"/>
      <c r="F159" s="394" t="s">
        <v>347</v>
      </c>
      <c r="G159" s="392" t="s">
        <v>180</v>
      </c>
      <c r="H159" s="396" t="s">
        <v>180</v>
      </c>
      <c r="I159" s="396" t="s">
        <v>180</v>
      </c>
      <c r="J159" s="396" t="s">
        <v>180</v>
      </c>
      <c r="K159" s="396" t="s">
        <v>180</v>
      </c>
      <c r="L159" s="396" t="s">
        <v>180</v>
      </c>
      <c r="M159" s="396" t="s">
        <v>180</v>
      </c>
      <c r="N159" s="397" t="s">
        <v>180</v>
      </c>
    </row>
    <row r="160" spans="1:14" ht="15">
      <c r="A160" s="346"/>
      <c r="B160" s="391" t="s">
        <v>118</v>
      </c>
      <c r="C160" s="392" t="s">
        <v>148</v>
      </c>
      <c r="D160" s="393" t="s">
        <v>148</v>
      </c>
      <c r="E160" s="386"/>
      <c r="F160" s="398" t="s">
        <v>348</v>
      </c>
      <c r="G160" s="392" t="s">
        <v>191</v>
      </c>
      <c r="H160" s="396" t="s">
        <v>191</v>
      </c>
      <c r="I160" s="396" t="s">
        <v>191</v>
      </c>
      <c r="J160" s="396" t="s">
        <v>191</v>
      </c>
      <c r="K160" s="396" t="s">
        <v>191</v>
      </c>
      <c r="L160" s="396" t="s">
        <v>191</v>
      </c>
      <c r="M160" s="396" t="s">
        <v>191</v>
      </c>
      <c r="N160" s="397" t="s">
        <v>191</v>
      </c>
    </row>
    <row r="161" spans="1:14" ht="15.75">
      <c r="A161" s="346"/>
      <c r="B161" s="348"/>
      <c r="C161" s="348"/>
      <c r="D161" s="348"/>
      <c r="E161" s="348"/>
      <c r="F161" s="399" t="s">
        <v>349</v>
      </c>
      <c r="G161" s="368"/>
      <c r="H161" s="368"/>
      <c r="I161" s="368"/>
      <c r="J161" s="348"/>
      <c r="K161" s="348"/>
      <c r="L161" s="348"/>
      <c r="M161" s="400"/>
      <c r="N161" s="401"/>
    </row>
    <row r="162" spans="1:14" ht="15.75" thickBot="1">
      <c r="A162" s="346"/>
      <c r="B162" s="402" t="s">
        <v>350</v>
      </c>
      <c r="C162" s="348"/>
      <c r="D162" s="348"/>
      <c r="E162" s="348"/>
      <c r="F162" s="403" t="s">
        <v>351</v>
      </c>
      <c r="G162" s="403" t="s">
        <v>352</v>
      </c>
      <c r="H162" s="403" t="s">
        <v>353</v>
      </c>
      <c r="I162" s="403" t="s">
        <v>354</v>
      </c>
      <c r="J162" s="403" t="s">
        <v>355</v>
      </c>
      <c r="K162" s="404" t="s">
        <v>106</v>
      </c>
      <c r="L162" s="405"/>
      <c r="M162" s="403" t="s">
        <v>356</v>
      </c>
      <c r="N162" s="406" t="s">
        <v>87</v>
      </c>
    </row>
    <row r="163" spans="1:14" ht="15">
      <c r="A163" s="374"/>
      <c r="B163" s="407" t="s">
        <v>357</v>
      </c>
      <c r="C163" s="408" t="str">
        <f>IF(C158&gt;"",C158,"")</f>
        <v>Kivimäki Joonas</v>
      </c>
      <c r="D163" s="408" t="str">
        <f>IF(G158&gt;"",G158,"")</f>
        <v>Rissanen Patrik</v>
      </c>
      <c r="E163" s="408"/>
      <c r="F163" s="409">
        <v>-4</v>
      </c>
      <c r="G163" s="409">
        <v>-2</v>
      </c>
      <c r="H163" s="409">
        <v>-4</v>
      </c>
      <c r="I163" s="410"/>
      <c r="J163" s="410"/>
      <c r="K163" s="411">
        <f>IF(ISBLANK(F163),"",COUNTIF(F163:J163,"&gt;=0"))</f>
        <v>0</v>
      </c>
      <c r="L163" s="412">
        <f>IF(ISBLANK(F163),"",(IF(LEFT(F163,1)="-",1,0)+IF(LEFT(G163,1)="-",1,0)+IF(LEFT(H163,1)="-",1,0)+IF(LEFT(I163,1)="-",1,0)+IF(LEFT(J163,1)="-",1,0)))</f>
        <v>3</v>
      </c>
      <c r="M163" s="413">
        <f>IF(K163=3,1,"")</f>
      </c>
      <c r="N163" s="414">
        <f>IF(L163=3,1,"")</f>
        <v>1</v>
      </c>
    </row>
    <row r="164" spans="1:14" ht="15">
      <c r="A164" s="374"/>
      <c r="B164" s="415" t="s">
        <v>358</v>
      </c>
      <c r="C164" s="416" t="str">
        <f>IF(C159&gt;"",C159,"")</f>
        <v>Nyberg Jan</v>
      </c>
      <c r="D164" s="416" t="str">
        <f>IF(G159&gt;"",G159,"")</f>
        <v>Kontkanen Aukusti</v>
      </c>
      <c r="E164" s="416"/>
      <c r="F164" s="417">
        <v>6</v>
      </c>
      <c r="G164" s="418">
        <v>2</v>
      </c>
      <c r="H164" s="418">
        <v>2</v>
      </c>
      <c r="I164" s="418"/>
      <c r="J164" s="418"/>
      <c r="K164" s="419">
        <f>IF(ISBLANK(F164),"",COUNTIF(F164:J164,"&gt;=0"))</f>
        <v>3</v>
      </c>
      <c r="L164" s="420">
        <f>IF(ISBLANK(F164),"",(IF(LEFT(F164,1)="-",1,0)+IF(LEFT(G164,1)="-",1,0)+IF(LEFT(H164,1)="-",1,0)+IF(LEFT(I164,1)="-",1,0)+IF(LEFT(J164,1)="-",1,0)))</f>
        <v>0</v>
      </c>
      <c r="M164" s="421">
        <f>IF(K164=3,1,"")</f>
        <v>1</v>
      </c>
      <c r="N164" s="422">
        <f>IF(L164=3,1,"")</f>
      </c>
    </row>
    <row r="165" spans="1:14" ht="15.75" thickBot="1">
      <c r="A165" s="374"/>
      <c r="B165" s="423" t="s">
        <v>359</v>
      </c>
      <c r="C165" s="424" t="str">
        <f>IF(C160&gt;"",C160,"")</f>
        <v>Kantonistov Mikhail</v>
      </c>
      <c r="D165" s="424" t="str">
        <f>IF(G160&gt;"",G160,"")</f>
        <v>Punnonen Petter</v>
      </c>
      <c r="E165" s="424"/>
      <c r="F165" s="417">
        <v>-7</v>
      </c>
      <c r="G165" s="425">
        <v>12</v>
      </c>
      <c r="H165" s="426">
        <v>5</v>
      </c>
      <c r="I165" s="417">
        <v>12</v>
      </c>
      <c r="J165" s="417"/>
      <c r="K165" s="419">
        <f aca="true" t="shared" si="24" ref="K165:K171">IF(ISBLANK(F165),"",COUNTIF(F165:J165,"&gt;=0"))</f>
        <v>3</v>
      </c>
      <c r="L165" s="427">
        <f aca="true" t="shared" si="25" ref="L165:L171">IF(ISBLANK(F165),"",(IF(LEFT(F165,1)="-",1,0)+IF(LEFT(G165,1)="-",1,0)+IF(LEFT(H165,1)="-",1,0)+IF(LEFT(I165,1)="-",1,0)+IF(LEFT(J165,1)="-",1,0)))</f>
        <v>1</v>
      </c>
      <c r="M165" s="428">
        <f aca="true" t="shared" si="26" ref="M165:M171">IF(K165=3,1,"")</f>
        <v>1</v>
      </c>
      <c r="N165" s="429">
        <f aca="true" t="shared" si="27" ref="N165:N171">IF(L165=3,1,"")</f>
      </c>
    </row>
    <row r="166" spans="1:14" ht="15">
      <c r="A166" s="374"/>
      <c r="B166" s="430" t="s">
        <v>360</v>
      </c>
      <c r="C166" s="408" t="str">
        <f>IF(C159&gt;"",C159,"")</f>
        <v>Nyberg Jan</v>
      </c>
      <c r="D166" s="408" t="str">
        <f>IF(G158&gt;"",G158,"")</f>
        <v>Rissanen Patrik</v>
      </c>
      <c r="E166" s="431"/>
      <c r="F166" s="432">
        <v>-9</v>
      </c>
      <c r="G166" s="433">
        <v>9</v>
      </c>
      <c r="H166" s="432">
        <v>-6</v>
      </c>
      <c r="I166" s="432">
        <v>8</v>
      </c>
      <c r="J166" s="432">
        <v>8</v>
      </c>
      <c r="K166" s="411">
        <f t="shared" si="24"/>
        <v>3</v>
      </c>
      <c r="L166" s="412">
        <f t="shared" si="25"/>
        <v>2</v>
      </c>
      <c r="M166" s="413">
        <f t="shared" si="26"/>
        <v>1</v>
      </c>
      <c r="N166" s="414">
        <f t="shared" si="27"/>
      </c>
    </row>
    <row r="167" spans="1:14" ht="15">
      <c r="A167" s="374"/>
      <c r="B167" s="423" t="s">
        <v>361</v>
      </c>
      <c r="C167" s="416" t="str">
        <f>IF(C158&gt;"",C158,"")</f>
        <v>Kivimäki Joonas</v>
      </c>
      <c r="D167" s="416" t="str">
        <f>IF(G160&gt;"",G160,"")</f>
        <v>Punnonen Petter</v>
      </c>
      <c r="E167" s="424"/>
      <c r="F167" s="426">
        <v>-8</v>
      </c>
      <c r="G167" s="434">
        <v>-2</v>
      </c>
      <c r="H167" s="426">
        <v>-4</v>
      </c>
      <c r="I167" s="417"/>
      <c r="J167" s="417"/>
      <c r="K167" s="419">
        <f t="shared" si="24"/>
        <v>0</v>
      </c>
      <c r="L167" s="420">
        <f t="shared" si="25"/>
        <v>3</v>
      </c>
      <c r="M167" s="421">
        <f t="shared" si="26"/>
      </c>
      <c r="N167" s="422">
        <f t="shared" si="27"/>
        <v>1</v>
      </c>
    </row>
    <row r="168" spans="1:14" ht="15.75" thickBot="1">
      <c r="A168" s="374"/>
      <c r="B168" s="435" t="s">
        <v>362</v>
      </c>
      <c r="C168" s="436" t="str">
        <f>IF(C160&gt;"",C160,"")</f>
        <v>Kantonistov Mikhail</v>
      </c>
      <c r="D168" s="436" t="str">
        <f>IF(G159&gt;"",G159,"")</f>
        <v>Kontkanen Aukusti</v>
      </c>
      <c r="E168" s="436"/>
      <c r="F168" s="437">
        <v>4</v>
      </c>
      <c r="G168" s="438">
        <v>4</v>
      </c>
      <c r="H168" s="437">
        <v>4</v>
      </c>
      <c r="I168" s="437"/>
      <c r="J168" s="437"/>
      <c r="K168" s="439">
        <f t="shared" si="24"/>
        <v>3</v>
      </c>
      <c r="L168" s="440">
        <f t="shared" si="25"/>
        <v>0</v>
      </c>
      <c r="M168" s="441">
        <f t="shared" si="26"/>
        <v>1</v>
      </c>
      <c r="N168" s="442">
        <f t="shared" si="27"/>
      </c>
    </row>
    <row r="169" spans="1:14" ht="15">
      <c r="A169" s="374"/>
      <c r="B169" s="443" t="s">
        <v>363</v>
      </c>
      <c r="C169" s="444" t="str">
        <f>IF(C159&gt;"",C159,"")</f>
        <v>Nyberg Jan</v>
      </c>
      <c r="D169" s="444" t="str">
        <f>IF(G160&gt;"",G160,"")</f>
        <v>Punnonen Petter</v>
      </c>
      <c r="E169" s="445"/>
      <c r="F169" s="446">
        <v>-6</v>
      </c>
      <c r="G169" s="446">
        <v>5</v>
      </c>
      <c r="H169" s="446">
        <v>-9</v>
      </c>
      <c r="I169" s="447">
        <v>-9</v>
      </c>
      <c r="J169" s="447"/>
      <c r="K169" s="448">
        <f t="shared" si="24"/>
        <v>1</v>
      </c>
      <c r="L169" s="449">
        <f t="shared" si="25"/>
        <v>3</v>
      </c>
      <c r="M169" s="450">
        <f t="shared" si="26"/>
      </c>
      <c r="N169" s="451">
        <f t="shared" si="27"/>
        <v>1</v>
      </c>
    </row>
    <row r="170" spans="1:14" ht="15">
      <c r="A170" s="374"/>
      <c r="B170" s="415" t="s">
        <v>364</v>
      </c>
      <c r="C170" s="416" t="str">
        <f>IF(C160&gt;"",C160,"")</f>
        <v>Kantonistov Mikhail</v>
      </c>
      <c r="D170" s="416" t="str">
        <f>IF(G158&gt;"",G158,"")</f>
        <v>Rissanen Patrik</v>
      </c>
      <c r="E170" s="452"/>
      <c r="F170" s="447">
        <v>-12</v>
      </c>
      <c r="G170" s="418">
        <v>-7</v>
      </c>
      <c r="H170" s="418">
        <v>-11</v>
      </c>
      <c r="I170" s="418"/>
      <c r="J170" s="453"/>
      <c r="K170" s="419">
        <f t="shared" si="24"/>
        <v>0</v>
      </c>
      <c r="L170" s="420">
        <f t="shared" si="25"/>
        <v>3</v>
      </c>
      <c r="M170" s="421">
        <f t="shared" si="26"/>
      </c>
      <c r="N170" s="422">
        <f t="shared" si="27"/>
        <v>1</v>
      </c>
    </row>
    <row r="171" spans="1:14" ht="15.75" thickBot="1">
      <c r="A171" s="374"/>
      <c r="B171" s="435" t="s">
        <v>365</v>
      </c>
      <c r="C171" s="436" t="str">
        <f>IF(C158&gt;"",C158,"")</f>
        <v>Kivimäki Joonas</v>
      </c>
      <c r="D171" s="436" t="str">
        <f>IF(G159&gt;"",G159,"")</f>
        <v>Kontkanen Aukusti</v>
      </c>
      <c r="E171" s="454"/>
      <c r="F171" s="455">
        <v>-1</v>
      </c>
      <c r="G171" s="437">
        <v>-8</v>
      </c>
      <c r="H171" s="455">
        <v>6</v>
      </c>
      <c r="I171" s="437">
        <v>10</v>
      </c>
      <c r="J171" s="437">
        <v>7</v>
      </c>
      <c r="K171" s="439">
        <f t="shared" si="24"/>
        <v>3</v>
      </c>
      <c r="L171" s="440">
        <f t="shared" si="25"/>
        <v>2</v>
      </c>
      <c r="M171" s="441">
        <f t="shared" si="26"/>
        <v>1</v>
      </c>
      <c r="N171" s="442">
        <f t="shared" si="27"/>
      </c>
    </row>
    <row r="172" spans="1:14" ht="16.5" thickBot="1">
      <c r="A172" s="346"/>
      <c r="B172" s="348"/>
      <c r="C172" s="348"/>
      <c r="D172" s="348"/>
      <c r="E172" s="348"/>
      <c r="F172" s="348"/>
      <c r="G172" s="348"/>
      <c r="H172" s="348"/>
      <c r="I172" s="456" t="s">
        <v>366</v>
      </c>
      <c r="J172" s="457"/>
      <c r="K172" s="458">
        <f>IF(ISBLANK(C158),"",SUM(K163:K171))</f>
        <v>16</v>
      </c>
      <c r="L172" s="459">
        <f>IF(ISBLANK(G158),"",SUM(L163:L171))</f>
        <v>17</v>
      </c>
      <c r="M172" s="460">
        <f>IF(ISBLANK(F163),"",SUM(M163:M171))</f>
        <v>5</v>
      </c>
      <c r="N172" s="461">
        <f>IF(ISBLANK(F163),"",SUM(N163:N171))</f>
        <v>4</v>
      </c>
    </row>
    <row r="173" spans="1:14" ht="15">
      <c r="A173" s="346"/>
      <c r="B173" s="462" t="s">
        <v>367</v>
      </c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463"/>
    </row>
    <row r="174" spans="1:14" ht="15">
      <c r="A174" s="346"/>
      <c r="B174" s="464" t="s">
        <v>368</v>
      </c>
      <c r="C174" s="464"/>
      <c r="D174" s="464" t="s">
        <v>369</v>
      </c>
      <c r="E174" s="359"/>
      <c r="F174" s="464"/>
      <c r="G174" s="464" t="s">
        <v>370</v>
      </c>
      <c r="H174" s="359"/>
      <c r="I174" s="464"/>
      <c r="J174" s="99" t="s">
        <v>371</v>
      </c>
      <c r="K174" s="13"/>
      <c r="L174" s="348"/>
      <c r="M174" s="348"/>
      <c r="N174" s="463"/>
    </row>
    <row r="175" spans="1:14" ht="18.75" thickBot="1">
      <c r="A175" s="346"/>
      <c r="B175" s="348"/>
      <c r="C175" s="348"/>
      <c r="D175" s="348"/>
      <c r="E175" s="348"/>
      <c r="F175" s="348"/>
      <c r="G175" s="348"/>
      <c r="H175" s="348"/>
      <c r="I175" s="348"/>
      <c r="J175" s="465" t="str">
        <f>IF(M172=5,C157,IF(N172=5,G157,""))</f>
        <v>PT Espoo</v>
      </c>
      <c r="K175" s="466"/>
      <c r="L175" s="466"/>
      <c r="M175" s="466"/>
      <c r="N175" s="467"/>
    </row>
    <row r="176" spans="1:14" ht="18.75" thickBot="1">
      <c r="A176" s="468"/>
      <c r="B176" s="469"/>
      <c r="C176" s="469"/>
      <c r="D176" s="469"/>
      <c r="E176" s="469"/>
      <c r="F176" s="469"/>
      <c r="G176" s="469"/>
      <c r="H176" s="469"/>
      <c r="I176" s="469"/>
      <c r="J176" s="470"/>
      <c r="K176" s="470"/>
      <c r="L176" s="470"/>
      <c r="M176" s="470"/>
      <c r="N176" s="471"/>
    </row>
    <row r="177" ht="16.5" thickBot="1" thickTop="1"/>
    <row r="178" spans="1:14" ht="16.5" thickTop="1">
      <c r="A178" s="337"/>
      <c r="B178" s="338"/>
      <c r="C178" s="339"/>
      <c r="D178" s="340"/>
      <c r="E178" s="340"/>
      <c r="F178" s="341" t="s">
        <v>336</v>
      </c>
      <c r="G178" s="342"/>
      <c r="H178" s="343" t="s">
        <v>337</v>
      </c>
      <c r="I178" s="344"/>
      <c r="J178" s="344"/>
      <c r="K178" s="344"/>
      <c r="L178" s="344"/>
      <c r="M178" s="344"/>
      <c r="N178" s="345"/>
    </row>
    <row r="179" spans="1:14" ht="15.75">
      <c r="A179" s="346"/>
      <c r="B179" s="13"/>
      <c r="C179" s="347" t="s">
        <v>338</v>
      </c>
      <c r="D179" s="348"/>
      <c r="E179" s="348"/>
      <c r="F179" s="349" t="s">
        <v>339</v>
      </c>
      <c r="G179" s="350"/>
      <c r="H179" s="351">
        <v>40250</v>
      </c>
      <c r="I179" s="352"/>
      <c r="J179" s="353"/>
      <c r="K179" s="354" t="s">
        <v>3</v>
      </c>
      <c r="L179" s="355"/>
      <c r="M179" s="356"/>
      <c r="N179" s="357"/>
    </row>
    <row r="180" spans="1:14" ht="16.5" customHeight="1" thickBot="1">
      <c r="A180" s="346"/>
      <c r="B180" s="358"/>
      <c r="C180" s="359" t="s">
        <v>340</v>
      </c>
      <c r="D180" s="13"/>
      <c r="E180" s="348"/>
      <c r="F180" s="360" t="s">
        <v>341</v>
      </c>
      <c r="G180" s="361"/>
      <c r="H180" s="362" t="s">
        <v>4</v>
      </c>
      <c r="I180" s="363"/>
      <c r="J180" s="363"/>
      <c r="K180" s="364" t="s">
        <v>342</v>
      </c>
      <c r="L180" s="365" t="s">
        <v>375</v>
      </c>
      <c r="M180" s="366"/>
      <c r="N180" s="367"/>
    </row>
    <row r="181" spans="1:14" ht="15.75" thickTop="1">
      <c r="A181" s="346"/>
      <c r="B181" s="13"/>
      <c r="C181" s="368"/>
      <c r="D181" s="348"/>
      <c r="E181" s="348"/>
      <c r="F181" s="348"/>
      <c r="G181" s="369"/>
      <c r="H181" s="370"/>
      <c r="I181" s="370"/>
      <c r="J181" s="371"/>
      <c r="K181" s="372"/>
      <c r="L181" s="372"/>
      <c r="M181" s="372"/>
      <c r="N181" s="373"/>
    </row>
    <row r="182" spans="1:14" ht="16.5" thickBot="1">
      <c r="A182" s="374"/>
      <c r="B182" s="375" t="s">
        <v>344</v>
      </c>
      <c r="C182" s="376" t="s">
        <v>32</v>
      </c>
      <c r="D182" s="377"/>
      <c r="E182" s="378"/>
      <c r="F182" s="379" t="s">
        <v>344</v>
      </c>
      <c r="G182" s="380" t="s">
        <v>38</v>
      </c>
      <c r="H182" s="381"/>
      <c r="I182" s="381"/>
      <c r="J182" s="381"/>
      <c r="K182" s="381"/>
      <c r="L182" s="381"/>
      <c r="M182" s="381"/>
      <c r="N182" s="382"/>
    </row>
    <row r="183" spans="1:14" ht="15">
      <c r="A183" s="374"/>
      <c r="B183" s="383" t="s">
        <v>79</v>
      </c>
      <c r="C183" s="472" t="s">
        <v>180</v>
      </c>
      <c r="D183" s="385" t="s">
        <v>180</v>
      </c>
      <c r="E183" s="386"/>
      <c r="F183" s="387" t="s">
        <v>345</v>
      </c>
      <c r="G183" s="388" t="s">
        <v>161</v>
      </c>
      <c r="H183" s="389" t="s">
        <v>161</v>
      </c>
      <c r="I183" s="389" t="s">
        <v>161</v>
      </c>
      <c r="J183" s="389" t="s">
        <v>161</v>
      </c>
      <c r="K183" s="389" t="s">
        <v>161</v>
      </c>
      <c r="L183" s="389" t="s">
        <v>161</v>
      </c>
      <c r="M183" s="389" t="s">
        <v>161</v>
      </c>
      <c r="N183" s="390" t="s">
        <v>161</v>
      </c>
    </row>
    <row r="184" spans="1:14" ht="15">
      <c r="A184" s="374"/>
      <c r="B184" s="391" t="s">
        <v>113</v>
      </c>
      <c r="C184" s="392" t="s">
        <v>153</v>
      </c>
      <c r="D184" s="393" t="s">
        <v>153</v>
      </c>
      <c r="E184" s="386"/>
      <c r="F184" s="394" t="s">
        <v>347</v>
      </c>
      <c r="G184" s="392" t="s">
        <v>181</v>
      </c>
      <c r="H184" s="396" t="s">
        <v>181</v>
      </c>
      <c r="I184" s="396" t="s">
        <v>181</v>
      </c>
      <c r="J184" s="396" t="s">
        <v>181</v>
      </c>
      <c r="K184" s="396" t="s">
        <v>181</v>
      </c>
      <c r="L184" s="396" t="s">
        <v>181</v>
      </c>
      <c r="M184" s="396" t="s">
        <v>181</v>
      </c>
      <c r="N184" s="397" t="s">
        <v>181</v>
      </c>
    </row>
    <row r="185" spans="1:14" ht="15">
      <c r="A185" s="346"/>
      <c r="B185" s="391" t="s">
        <v>118</v>
      </c>
      <c r="C185" s="392" t="s">
        <v>191</v>
      </c>
      <c r="D185" s="393" t="s">
        <v>191</v>
      </c>
      <c r="E185" s="386"/>
      <c r="F185" s="398" t="s">
        <v>348</v>
      </c>
      <c r="G185" s="392" t="s">
        <v>132</v>
      </c>
      <c r="H185" s="396" t="s">
        <v>132</v>
      </c>
      <c r="I185" s="396" t="s">
        <v>132</v>
      </c>
      <c r="J185" s="396" t="s">
        <v>132</v>
      </c>
      <c r="K185" s="396" t="s">
        <v>132</v>
      </c>
      <c r="L185" s="396" t="s">
        <v>132</v>
      </c>
      <c r="M185" s="396" t="s">
        <v>132</v>
      </c>
      <c r="N185" s="397" t="s">
        <v>132</v>
      </c>
    </row>
    <row r="186" spans="1:14" ht="15.75">
      <c r="A186" s="346"/>
      <c r="B186" s="348"/>
      <c r="C186" s="348"/>
      <c r="D186" s="348"/>
      <c r="E186" s="348"/>
      <c r="F186" s="399" t="s">
        <v>349</v>
      </c>
      <c r="G186" s="368"/>
      <c r="H186" s="368"/>
      <c r="I186" s="368"/>
      <c r="J186" s="348"/>
      <c r="K186" s="348"/>
      <c r="L186" s="348"/>
      <c r="M186" s="400"/>
      <c r="N186" s="401"/>
    </row>
    <row r="187" spans="1:14" ht="15.75" thickBot="1">
      <c r="A187" s="346"/>
      <c r="B187" s="402" t="s">
        <v>350</v>
      </c>
      <c r="C187" s="348"/>
      <c r="D187" s="348"/>
      <c r="E187" s="348"/>
      <c r="F187" s="403" t="s">
        <v>351</v>
      </c>
      <c r="G187" s="403" t="s">
        <v>352</v>
      </c>
      <c r="H187" s="403" t="s">
        <v>353</v>
      </c>
      <c r="I187" s="403" t="s">
        <v>354</v>
      </c>
      <c r="J187" s="403" t="s">
        <v>355</v>
      </c>
      <c r="K187" s="404" t="s">
        <v>106</v>
      </c>
      <c r="L187" s="405"/>
      <c r="M187" s="403" t="s">
        <v>356</v>
      </c>
      <c r="N187" s="406" t="s">
        <v>87</v>
      </c>
    </row>
    <row r="188" spans="1:14" ht="15">
      <c r="A188" s="374"/>
      <c r="B188" s="407" t="s">
        <v>357</v>
      </c>
      <c r="C188" s="408" t="str">
        <f>IF(C183&gt;"",C183,"")</f>
        <v>Kontkanen Aukusti</v>
      </c>
      <c r="D188" s="408" t="str">
        <f>IF(G183&gt;"",G183,"")</f>
        <v>Pihajoki Niko</v>
      </c>
      <c r="E188" s="408"/>
      <c r="F188" s="409">
        <v>-8</v>
      </c>
      <c r="G188" s="409">
        <v>9</v>
      </c>
      <c r="H188" s="409">
        <v>-8</v>
      </c>
      <c r="I188" s="410">
        <v>-9</v>
      </c>
      <c r="J188" s="410"/>
      <c r="K188" s="411">
        <f>IF(ISBLANK(F188),"",COUNTIF(F188:J188,"&gt;=0"))</f>
        <v>1</v>
      </c>
      <c r="L188" s="412">
        <f>IF(ISBLANK(F188),"",(IF(LEFT(F188,1)="-",1,0)+IF(LEFT(G188,1)="-",1,0)+IF(LEFT(H188,1)="-",1,0)+IF(LEFT(I188,1)="-",1,0)+IF(LEFT(J188,1)="-",1,0)))</f>
        <v>3</v>
      </c>
      <c r="M188" s="413">
        <f>IF(K188=3,1,"")</f>
      </c>
      <c r="N188" s="414">
        <f>IF(L188=3,1,"")</f>
        <v>1</v>
      </c>
    </row>
    <row r="189" spans="1:14" ht="15">
      <c r="A189" s="374"/>
      <c r="B189" s="415" t="s">
        <v>358</v>
      </c>
      <c r="C189" s="416" t="str">
        <f>IF(C184&gt;"",C184,"")</f>
        <v>Rissanen Patrik</v>
      </c>
      <c r="D189" s="416" t="str">
        <f>IF(G184&gt;"",G184,"")</f>
        <v>Vilgren Jani</v>
      </c>
      <c r="E189" s="416"/>
      <c r="F189" s="417">
        <v>9</v>
      </c>
      <c r="G189" s="418">
        <v>4</v>
      </c>
      <c r="H189" s="418">
        <v>9</v>
      </c>
      <c r="I189" s="418"/>
      <c r="J189" s="418"/>
      <c r="K189" s="419">
        <f>IF(ISBLANK(F189),"",COUNTIF(F189:J189,"&gt;=0"))</f>
        <v>3</v>
      </c>
      <c r="L189" s="420">
        <f>IF(ISBLANK(F189),"",(IF(LEFT(F189,1)="-",1,0)+IF(LEFT(G189,1)="-",1,0)+IF(LEFT(H189,1)="-",1,0)+IF(LEFT(I189,1)="-",1,0)+IF(LEFT(J189,1)="-",1,0)))</f>
        <v>0</v>
      </c>
      <c r="M189" s="421">
        <f>IF(K189=3,1,"")</f>
        <v>1</v>
      </c>
      <c r="N189" s="422">
        <f>IF(L189=3,1,"")</f>
      </c>
    </row>
    <row r="190" spans="1:14" ht="15.75" thickBot="1">
      <c r="A190" s="374"/>
      <c r="B190" s="423" t="s">
        <v>359</v>
      </c>
      <c r="C190" s="424" t="str">
        <f>IF(C185&gt;"",C185,"")</f>
        <v>Punnonen Petter</v>
      </c>
      <c r="D190" s="424" t="str">
        <f>IF(G185&gt;"",G185,"")</f>
        <v>Kollanus Konsta</v>
      </c>
      <c r="E190" s="424"/>
      <c r="F190" s="417">
        <v>2</v>
      </c>
      <c r="G190" s="425">
        <v>9</v>
      </c>
      <c r="H190" s="426">
        <v>3</v>
      </c>
      <c r="I190" s="417"/>
      <c r="J190" s="417"/>
      <c r="K190" s="419">
        <f aca="true" t="shared" si="28" ref="K190:K196">IF(ISBLANK(F190),"",COUNTIF(F190:J190,"&gt;=0"))</f>
        <v>3</v>
      </c>
      <c r="L190" s="427">
        <f aca="true" t="shared" si="29" ref="L190:L196">IF(ISBLANK(F190),"",(IF(LEFT(F190,1)="-",1,0)+IF(LEFT(G190,1)="-",1,0)+IF(LEFT(H190,1)="-",1,0)+IF(LEFT(I190,1)="-",1,0)+IF(LEFT(J190,1)="-",1,0)))</f>
        <v>0</v>
      </c>
      <c r="M190" s="428">
        <f aca="true" t="shared" si="30" ref="M190:M196">IF(K190=3,1,"")</f>
        <v>1</v>
      </c>
      <c r="N190" s="429">
        <f aca="true" t="shared" si="31" ref="N190:N196">IF(L190=3,1,"")</f>
      </c>
    </row>
    <row r="191" spans="1:14" ht="15">
      <c r="A191" s="374"/>
      <c r="B191" s="430" t="s">
        <v>360</v>
      </c>
      <c r="C191" s="408" t="str">
        <f>IF(C184&gt;"",C184,"")</f>
        <v>Rissanen Patrik</v>
      </c>
      <c r="D191" s="408" t="str">
        <f>IF(G183&gt;"",G183,"")</f>
        <v>Pihajoki Niko</v>
      </c>
      <c r="E191" s="431"/>
      <c r="F191" s="432">
        <v>4</v>
      </c>
      <c r="G191" s="433">
        <v>5</v>
      </c>
      <c r="H191" s="432">
        <v>7</v>
      </c>
      <c r="I191" s="432"/>
      <c r="J191" s="432"/>
      <c r="K191" s="411">
        <f t="shared" si="28"/>
        <v>3</v>
      </c>
      <c r="L191" s="412">
        <f t="shared" si="29"/>
        <v>0</v>
      </c>
      <c r="M191" s="413">
        <f t="shared" si="30"/>
        <v>1</v>
      </c>
      <c r="N191" s="414">
        <f t="shared" si="31"/>
      </c>
    </row>
    <row r="192" spans="1:14" ht="15">
      <c r="A192" s="374"/>
      <c r="B192" s="423" t="s">
        <v>361</v>
      </c>
      <c r="C192" s="416" t="str">
        <f>IF(C183&gt;"",C183,"")</f>
        <v>Kontkanen Aukusti</v>
      </c>
      <c r="D192" s="416" t="str">
        <f>IF(G185&gt;"",G185,"")</f>
        <v>Kollanus Konsta</v>
      </c>
      <c r="E192" s="424"/>
      <c r="F192" s="426">
        <v>-5</v>
      </c>
      <c r="G192" s="434">
        <v>-8</v>
      </c>
      <c r="H192" s="426">
        <v>-4</v>
      </c>
      <c r="I192" s="417"/>
      <c r="J192" s="417"/>
      <c r="K192" s="419">
        <f t="shared" si="28"/>
        <v>0</v>
      </c>
      <c r="L192" s="420">
        <f t="shared" si="29"/>
        <v>3</v>
      </c>
      <c r="M192" s="421">
        <f t="shared" si="30"/>
      </c>
      <c r="N192" s="422">
        <f t="shared" si="31"/>
        <v>1</v>
      </c>
    </row>
    <row r="193" spans="1:14" ht="15.75" thickBot="1">
      <c r="A193" s="374"/>
      <c r="B193" s="435" t="s">
        <v>362</v>
      </c>
      <c r="C193" s="436" t="str">
        <f>IF(C185&gt;"",C185,"")</f>
        <v>Punnonen Petter</v>
      </c>
      <c r="D193" s="436" t="str">
        <f>IF(G184&gt;"",G184,"")</f>
        <v>Vilgren Jani</v>
      </c>
      <c r="E193" s="436"/>
      <c r="F193" s="437">
        <v>7</v>
      </c>
      <c r="G193" s="438">
        <v>-6</v>
      </c>
      <c r="H193" s="437">
        <v>3</v>
      </c>
      <c r="I193" s="437">
        <v>7</v>
      </c>
      <c r="J193" s="437"/>
      <c r="K193" s="439">
        <f t="shared" si="28"/>
        <v>3</v>
      </c>
      <c r="L193" s="440">
        <f t="shared" si="29"/>
        <v>1</v>
      </c>
      <c r="M193" s="441">
        <f t="shared" si="30"/>
        <v>1</v>
      </c>
      <c r="N193" s="442">
        <f t="shared" si="31"/>
      </c>
    </row>
    <row r="194" spans="1:14" ht="15">
      <c r="A194" s="374"/>
      <c r="B194" s="443" t="s">
        <v>363</v>
      </c>
      <c r="C194" s="444" t="str">
        <f>IF(C184&gt;"",C184,"")</f>
        <v>Rissanen Patrik</v>
      </c>
      <c r="D194" s="444" t="str">
        <f>IF(G185&gt;"",G185,"")</f>
        <v>Kollanus Konsta</v>
      </c>
      <c r="E194" s="445"/>
      <c r="F194" s="446">
        <v>3</v>
      </c>
      <c r="G194" s="446">
        <v>1</v>
      </c>
      <c r="H194" s="446">
        <v>4</v>
      </c>
      <c r="I194" s="447"/>
      <c r="J194" s="447"/>
      <c r="K194" s="448">
        <f t="shared" si="28"/>
        <v>3</v>
      </c>
      <c r="L194" s="449">
        <f t="shared" si="29"/>
        <v>0</v>
      </c>
      <c r="M194" s="450">
        <f t="shared" si="30"/>
        <v>1</v>
      </c>
      <c r="N194" s="451">
        <f t="shared" si="31"/>
      </c>
    </row>
    <row r="195" spans="1:14" ht="15">
      <c r="A195" s="374"/>
      <c r="B195" s="415" t="s">
        <v>364</v>
      </c>
      <c r="C195" s="416" t="str">
        <f>IF(C185&gt;"",C185,"")</f>
        <v>Punnonen Petter</v>
      </c>
      <c r="D195" s="416" t="str">
        <f>IF(G183&gt;"",G183,"")</f>
        <v>Pihajoki Niko</v>
      </c>
      <c r="E195" s="452"/>
      <c r="F195" s="447"/>
      <c r="G195" s="418"/>
      <c r="H195" s="418"/>
      <c r="I195" s="418"/>
      <c r="J195" s="453"/>
      <c r="K195" s="419">
        <f t="shared" si="28"/>
      </c>
      <c r="L195" s="420">
        <f t="shared" si="29"/>
      </c>
      <c r="M195" s="421">
        <f t="shared" si="30"/>
      </c>
      <c r="N195" s="422">
        <f t="shared" si="31"/>
      </c>
    </row>
    <row r="196" spans="1:14" ht="15.75" thickBot="1">
      <c r="A196" s="374"/>
      <c r="B196" s="435" t="s">
        <v>365</v>
      </c>
      <c r="C196" s="436" t="str">
        <f>IF(C183&gt;"",C183,"")</f>
        <v>Kontkanen Aukusti</v>
      </c>
      <c r="D196" s="436" t="str">
        <f>IF(G184&gt;"",G184,"")</f>
        <v>Vilgren Jani</v>
      </c>
      <c r="E196" s="454"/>
      <c r="F196" s="455"/>
      <c r="G196" s="437"/>
      <c r="H196" s="455"/>
      <c r="I196" s="437"/>
      <c r="J196" s="437"/>
      <c r="K196" s="439">
        <f t="shared" si="28"/>
      </c>
      <c r="L196" s="440">
        <f t="shared" si="29"/>
      </c>
      <c r="M196" s="441">
        <f t="shared" si="30"/>
      </c>
      <c r="N196" s="442">
        <f t="shared" si="31"/>
      </c>
    </row>
    <row r="197" spans="1:14" ht="16.5" thickBot="1">
      <c r="A197" s="346"/>
      <c r="B197" s="348"/>
      <c r="C197" s="348"/>
      <c r="D197" s="348"/>
      <c r="E197" s="348"/>
      <c r="F197" s="348"/>
      <c r="G197" s="348"/>
      <c r="H197" s="348"/>
      <c r="I197" s="456" t="s">
        <v>366</v>
      </c>
      <c r="J197" s="457"/>
      <c r="K197" s="458">
        <f>IF(ISBLANK(C183),"",SUM(K188:K196))</f>
        <v>16</v>
      </c>
      <c r="L197" s="459">
        <f>IF(ISBLANK(G183),"",SUM(L188:L196))</f>
        <v>7</v>
      </c>
      <c r="M197" s="460">
        <f>IF(ISBLANK(F188),"",SUM(M188:M196))</f>
        <v>5</v>
      </c>
      <c r="N197" s="461">
        <f>IF(ISBLANK(F188),"",SUM(N188:N196))</f>
        <v>2</v>
      </c>
    </row>
    <row r="198" spans="1:14" ht="15">
      <c r="A198" s="346"/>
      <c r="B198" s="462" t="s">
        <v>367</v>
      </c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  <c r="N198" s="463"/>
    </row>
    <row r="199" spans="1:14" ht="15">
      <c r="A199" s="346"/>
      <c r="B199" s="464" t="s">
        <v>368</v>
      </c>
      <c r="C199" s="464"/>
      <c r="D199" s="464" t="s">
        <v>369</v>
      </c>
      <c r="E199" s="359"/>
      <c r="F199" s="464"/>
      <c r="G199" s="464" t="s">
        <v>370</v>
      </c>
      <c r="H199" s="359"/>
      <c r="I199" s="464"/>
      <c r="J199" s="99" t="s">
        <v>371</v>
      </c>
      <c r="K199" s="13"/>
      <c r="L199" s="348"/>
      <c r="M199" s="348"/>
      <c r="N199" s="463"/>
    </row>
    <row r="200" spans="1:14" ht="18.75" thickBot="1">
      <c r="A200" s="346"/>
      <c r="B200" s="348"/>
      <c r="C200" s="348"/>
      <c r="D200" s="348"/>
      <c r="E200" s="348"/>
      <c r="F200" s="348"/>
      <c r="G200" s="348"/>
      <c r="H200" s="348"/>
      <c r="I200" s="348"/>
      <c r="J200" s="465" t="str">
        <f>IF(M197=5,C182,IF(N197=5,G182,""))</f>
        <v>KuPTS</v>
      </c>
      <c r="K200" s="466"/>
      <c r="L200" s="466"/>
      <c r="M200" s="466"/>
      <c r="N200" s="467"/>
    </row>
    <row r="201" spans="1:14" ht="18.75" thickBot="1">
      <c r="A201" s="468"/>
      <c r="B201" s="469"/>
      <c r="C201" s="469"/>
      <c r="D201" s="469"/>
      <c r="E201" s="469"/>
      <c r="F201" s="469"/>
      <c r="G201" s="469"/>
      <c r="H201" s="469"/>
      <c r="I201" s="469"/>
      <c r="J201" s="470"/>
      <c r="K201" s="470"/>
      <c r="L201" s="470"/>
      <c r="M201" s="470"/>
      <c r="N201" s="471"/>
    </row>
    <row r="202" ht="16.5" thickBot="1" thickTop="1"/>
    <row r="203" spans="1:14" ht="16.5" thickTop="1">
      <c r="A203" s="337"/>
      <c r="B203" s="338"/>
      <c r="C203" s="339"/>
      <c r="D203" s="340"/>
      <c r="E203" s="340"/>
      <c r="F203" s="341" t="s">
        <v>336</v>
      </c>
      <c r="G203" s="342"/>
      <c r="H203" s="343" t="s">
        <v>337</v>
      </c>
      <c r="I203" s="344"/>
      <c r="J203" s="344"/>
      <c r="K203" s="344"/>
      <c r="L203" s="344"/>
      <c r="M203" s="344"/>
      <c r="N203" s="345"/>
    </row>
    <row r="204" spans="1:14" ht="15.75">
      <c r="A204" s="346"/>
      <c r="B204" s="13"/>
      <c r="C204" s="347" t="s">
        <v>338</v>
      </c>
      <c r="D204" s="348"/>
      <c r="E204" s="348"/>
      <c r="F204" s="349" t="s">
        <v>339</v>
      </c>
      <c r="G204" s="350"/>
      <c r="H204" s="351">
        <v>40250</v>
      </c>
      <c r="I204" s="352"/>
      <c r="J204" s="353"/>
      <c r="K204" s="354" t="s">
        <v>3</v>
      </c>
      <c r="L204" s="355"/>
      <c r="M204" s="356"/>
      <c r="N204" s="357"/>
    </row>
    <row r="205" spans="1:14" ht="14.25" customHeight="1" thickBot="1">
      <c r="A205" s="346"/>
      <c r="B205" s="358"/>
      <c r="C205" s="359" t="s">
        <v>340</v>
      </c>
      <c r="D205" s="13"/>
      <c r="E205" s="348"/>
      <c r="F205" s="360" t="s">
        <v>341</v>
      </c>
      <c r="G205" s="361"/>
      <c r="H205" s="362" t="s">
        <v>4</v>
      </c>
      <c r="I205" s="363"/>
      <c r="J205" s="363"/>
      <c r="K205" s="364" t="s">
        <v>342</v>
      </c>
      <c r="L205" s="365" t="s">
        <v>375</v>
      </c>
      <c r="M205" s="366"/>
      <c r="N205" s="367"/>
    </row>
    <row r="206" spans="1:14" ht="15.75" thickTop="1">
      <c r="A206" s="346"/>
      <c r="B206" s="13"/>
      <c r="C206" s="368"/>
      <c r="D206" s="348"/>
      <c r="E206" s="348"/>
      <c r="F206" s="348"/>
      <c r="G206" s="369"/>
      <c r="H206" s="370"/>
      <c r="I206" s="370"/>
      <c r="J206" s="371"/>
      <c r="K206" s="372"/>
      <c r="L206" s="372"/>
      <c r="M206" s="372"/>
      <c r="N206" s="373"/>
    </row>
    <row r="207" spans="1:14" ht="16.5" thickBot="1">
      <c r="A207" s="374"/>
      <c r="B207" s="375" t="s">
        <v>344</v>
      </c>
      <c r="C207" s="376" t="s">
        <v>35</v>
      </c>
      <c r="D207" s="377"/>
      <c r="E207" s="378"/>
      <c r="F207" s="379" t="s">
        <v>344</v>
      </c>
      <c r="G207" s="380" t="s">
        <v>187</v>
      </c>
      <c r="H207" s="381"/>
      <c r="I207" s="381"/>
      <c r="J207" s="381"/>
      <c r="K207" s="381"/>
      <c r="L207" s="381"/>
      <c r="M207" s="381"/>
      <c r="N207" s="382"/>
    </row>
    <row r="208" spans="1:14" ht="15">
      <c r="A208" s="374"/>
      <c r="B208" s="383" t="s">
        <v>79</v>
      </c>
      <c r="C208" s="472" t="s">
        <v>140</v>
      </c>
      <c r="D208" s="385" t="s">
        <v>140</v>
      </c>
      <c r="E208" s="386"/>
      <c r="F208" s="387" t="s">
        <v>345</v>
      </c>
      <c r="G208" s="388" t="s">
        <v>376</v>
      </c>
      <c r="H208" s="389"/>
      <c r="I208" s="389"/>
      <c r="J208" s="389"/>
      <c r="K208" s="389"/>
      <c r="L208" s="389"/>
      <c r="M208" s="389"/>
      <c r="N208" s="390"/>
    </row>
    <row r="209" spans="1:14" ht="15">
      <c r="A209" s="374"/>
      <c r="B209" s="391" t="s">
        <v>113</v>
      </c>
      <c r="C209" s="392" t="s">
        <v>170</v>
      </c>
      <c r="D209" s="393" t="s">
        <v>170</v>
      </c>
      <c r="E209" s="386"/>
      <c r="F209" s="394" t="s">
        <v>347</v>
      </c>
      <c r="G209" s="392" t="s">
        <v>377</v>
      </c>
      <c r="H209" s="396"/>
      <c r="I209" s="396"/>
      <c r="J209" s="396"/>
      <c r="K209" s="396"/>
      <c r="L209" s="396"/>
      <c r="M209" s="396"/>
      <c r="N209" s="397"/>
    </row>
    <row r="210" spans="1:14" ht="15">
      <c r="A210" s="346"/>
      <c r="B210" s="391" t="s">
        <v>118</v>
      </c>
      <c r="C210" s="392" t="s">
        <v>190</v>
      </c>
      <c r="D210" s="393" t="s">
        <v>190</v>
      </c>
      <c r="E210" s="386"/>
      <c r="F210" s="398" t="s">
        <v>348</v>
      </c>
      <c r="G210" s="392" t="s">
        <v>186</v>
      </c>
      <c r="H210" s="396" t="s">
        <v>186</v>
      </c>
      <c r="I210" s="396" t="s">
        <v>186</v>
      </c>
      <c r="J210" s="396" t="s">
        <v>186</v>
      </c>
      <c r="K210" s="396" t="s">
        <v>186</v>
      </c>
      <c r="L210" s="396" t="s">
        <v>186</v>
      </c>
      <c r="M210" s="396" t="s">
        <v>186</v>
      </c>
      <c r="N210" s="397" t="s">
        <v>186</v>
      </c>
    </row>
    <row r="211" spans="1:14" ht="15.75">
      <c r="A211" s="346"/>
      <c r="B211" s="348"/>
      <c r="C211" s="348"/>
      <c r="D211" s="348"/>
      <c r="E211" s="348"/>
      <c r="F211" s="399" t="s">
        <v>349</v>
      </c>
      <c r="G211" s="368"/>
      <c r="H211" s="368"/>
      <c r="I211" s="368"/>
      <c r="J211" s="348"/>
      <c r="K211" s="348"/>
      <c r="L211" s="348"/>
      <c r="M211" s="400"/>
      <c r="N211" s="401"/>
    </row>
    <row r="212" spans="1:14" ht="15.75" thickBot="1">
      <c r="A212" s="346"/>
      <c r="B212" s="402" t="s">
        <v>350</v>
      </c>
      <c r="C212" s="348"/>
      <c r="D212" s="348"/>
      <c r="E212" s="348"/>
      <c r="F212" s="403" t="s">
        <v>351</v>
      </c>
      <c r="G212" s="403" t="s">
        <v>352</v>
      </c>
      <c r="H212" s="403" t="s">
        <v>353</v>
      </c>
      <c r="I212" s="403" t="s">
        <v>354</v>
      </c>
      <c r="J212" s="403" t="s">
        <v>355</v>
      </c>
      <c r="K212" s="404" t="s">
        <v>106</v>
      </c>
      <c r="L212" s="405"/>
      <c r="M212" s="403" t="s">
        <v>356</v>
      </c>
      <c r="N212" s="406" t="s">
        <v>87</v>
      </c>
    </row>
    <row r="213" spans="1:14" ht="15">
      <c r="A213" s="374"/>
      <c r="B213" s="407" t="s">
        <v>357</v>
      </c>
      <c r="C213" s="408" t="str">
        <f>IF(C208&gt;"",C208,"")</f>
        <v>Keinonen Asko</v>
      </c>
      <c r="D213" s="408" t="str">
        <f>IF(G208&gt;"",G208,"")</f>
        <v>Laakio Emil</v>
      </c>
      <c r="E213" s="408"/>
      <c r="F213" s="409">
        <v>4</v>
      </c>
      <c r="G213" s="409">
        <v>6</v>
      </c>
      <c r="H213" s="409">
        <v>7</v>
      </c>
      <c r="I213" s="410"/>
      <c r="J213" s="410"/>
      <c r="K213" s="411">
        <f>IF(ISBLANK(F213),"",COUNTIF(F213:J213,"&gt;=0"))</f>
        <v>3</v>
      </c>
      <c r="L213" s="412">
        <f>IF(ISBLANK(F213),"",(IF(LEFT(F213,1)="-",1,0)+IF(LEFT(G213,1)="-",1,0)+IF(LEFT(H213,1)="-",1,0)+IF(LEFT(I213,1)="-",1,0)+IF(LEFT(J213,1)="-",1,0)))</f>
        <v>0</v>
      </c>
      <c r="M213" s="413">
        <f>IF(K213=3,1,"")</f>
        <v>1</v>
      </c>
      <c r="N213" s="414">
        <f>IF(L213=3,1,"")</f>
      </c>
    </row>
    <row r="214" spans="1:14" ht="15">
      <c r="A214" s="374"/>
      <c r="B214" s="415" t="s">
        <v>358</v>
      </c>
      <c r="C214" s="416" t="str">
        <f>IF(C209&gt;"",C209,"")</f>
        <v>Pitkänen Toni</v>
      </c>
      <c r="D214" s="416" t="str">
        <f>IF(G209&gt;"",G209,"")</f>
        <v>Pärssinen Janne</v>
      </c>
      <c r="E214" s="416"/>
      <c r="F214" s="417">
        <v>5</v>
      </c>
      <c r="G214" s="418">
        <v>8</v>
      </c>
      <c r="H214" s="418">
        <v>3</v>
      </c>
      <c r="I214" s="418"/>
      <c r="J214" s="418"/>
      <c r="K214" s="419">
        <f>IF(ISBLANK(F214),"",COUNTIF(F214:J214,"&gt;=0"))</f>
        <v>3</v>
      </c>
      <c r="L214" s="420">
        <f>IF(ISBLANK(F214),"",(IF(LEFT(F214,1)="-",1,0)+IF(LEFT(G214,1)="-",1,0)+IF(LEFT(H214,1)="-",1,0)+IF(LEFT(I214,1)="-",1,0)+IF(LEFT(J214,1)="-",1,0)))</f>
        <v>0</v>
      </c>
      <c r="M214" s="421">
        <f>IF(K214=3,1,"")</f>
        <v>1</v>
      </c>
      <c r="N214" s="422">
        <f>IF(L214=3,1,"")</f>
      </c>
    </row>
    <row r="215" spans="1:14" ht="15.75" thickBot="1">
      <c r="A215" s="374"/>
      <c r="B215" s="423" t="s">
        <v>359</v>
      </c>
      <c r="C215" s="424" t="str">
        <f>IF(C210&gt;"",C210,"")</f>
        <v>Kuusjärvi Henri</v>
      </c>
      <c r="D215" s="424" t="str">
        <f>IF(G210&gt;"",G210,"")</f>
        <v>Seppänen Juho</v>
      </c>
      <c r="E215" s="424"/>
      <c r="F215" s="417">
        <v>7</v>
      </c>
      <c r="G215" s="425">
        <v>7</v>
      </c>
      <c r="H215" s="426">
        <v>3</v>
      </c>
      <c r="I215" s="417"/>
      <c r="J215" s="417"/>
      <c r="K215" s="419">
        <f aca="true" t="shared" si="32" ref="K215:K221">IF(ISBLANK(F215),"",COUNTIF(F215:J215,"&gt;=0"))</f>
        <v>3</v>
      </c>
      <c r="L215" s="427">
        <f aca="true" t="shared" si="33" ref="L215:L221">IF(ISBLANK(F215),"",(IF(LEFT(F215,1)="-",1,0)+IF(LEFT(G215,1)="-",1,0)+IF(LEFT(H215,1)="-",1,0)+IF(LEFT(I215,1)="-",1,0)+IF(LEFT(J215,1)="-",1,0)))</f>
        <v>0</v>
      </c>
      <c r="M215" s="428">
        <f aca="true" t="shared" si="34" ref="M215:M221">IF(K215=3,1,"")</f>
        <v>1</v>
      </c>
      <c r="N215" s="429">
        <f aca="true" t="shared" si="35" ref="N215:N221">IF(L215=3,1,"")</f>
      </c>
    </row>
    <row r="216" spans="1:14" ht="15">
      <c r="A216" s="374"/>
      <c r="B216" s="430" t="s">
        <v>360</v>
      </c>
      <c r="C216" s="408" t="str">
        <f>IF(C209&gt;"",C209,"")</f>
        <v>Pitkänen Toni</v>
      </c>
      <c r="D216" s="408" t="str">
        <f>IF(G208&gt;"",G208,"")</f>
        <v>Laakio Emil</v>
      </c>
      <c r="E216" s="431"/>
      <c r="F216" s="432">
        <v>7</v>
      </c>
      <c r="G216" s="433">
        <v>6</v>
      </c>
      <c r="H216" s="432">
        <v>3</v>
      </c>
      <c r="I216" s="432"/>
      <c r="J216" s="432"/>
      <c r="K216" s="411">
        <f t="shared" si="32"/>
        <v>3</v>
      </c>
      <c r="L216" s="412">
        <f t="shared" si="33"/>
        <v>0</v>
      </c>
      <c r="M216" s="413">
        <f t="shared" si="34"/>
        <v>1</v>
      </c>
      <c r="N216" s="414">
        <f t="shared" si="35"/>
      </c>
    </row>
    <row r="217" spans="1:14" ht="15">
      <c r="A217" s="374"/>
      <c r="B217" s="423" t="s">
        <v>361</v>
      </c>
      <c r="C217" s="416" t="str">
        <f>IF(C208&gt;"",C208,"")</f>
        <v>Keinonen Asko</v>
      </c>
      <c r="D217" s="416" t="str">
        <f>IF(G210&gt;"",G210,"")</f>
        <v>Seppänen Juho</v>
      </c>
      <c r="E217" s="424"/>
      <c r="F217" s="426">
        <v>-11</v>
      </c>
      <c r="G217" s="434">
        <v>-4</v>
      </c>
      <c r="H217" s="426">
        <v>-8</v>
      </c>
      <c r="I217" s="417"/>
      <c r="J217" s="417"/>
      <c r="K217" s="419">
        <f t="shared" si="32"/>
        <v>0</v>
      </c>
      <c r="L217" s="420">
        <f t="shared" si="33"/>
        <v>3</v>
      </c>
      <c r="M217" s="421">
        <f t="shared" si="34"/>
      </c>
      <c r="N217" s="422">
        <f t="shared" si="35"/>
        <v>1</v>
      </c>
    </row>
    <row r="218" spans="1:14" ht="15.75" thickBot="1">
      <c r="A218" s="374"/>
      <c r="B218" s="435" t="s">
        <v>362</v>
      </c>
      <c r="C218" s="436" t="str">
        <f>IF(C210&gt;"",C210,"")</f>
        <v>Kuusjärvi Henri</v>
      </c>
      <c r="D218" s="436" t="str">
        <f>IF(G209&gt;"",G209,"")</f>
        <v>Pärssinen Janne</v>
      </c>
      <c r="E218" s="436"/>
      <c r="F218" s="437">
        <v>7</v>
      </c>
      <c r="G218" s="438">
        <v>2</v>
      </c>
      <c r="H218" s="437">
        <v>5</v>
      </c>
      <c r="I218" s="437"/>
      <c r="J218" s="437"/>
      <c r="K218" s="439">
        <f t="shared" si="32"/>
        <v>3</v>
      </c>
      <c r="L218" s="440">
        <f t="shared" si="33"/>
        <v>0</v>
      </c>
      <c r="M218" s="441">
        <f t="shared" si="34"/>
        <v>1</v>
      </c>
      <c r="N218" s="442">
        <f t="shared" si="35"/>
      </c>
    </row>
    <row r="219" spans="1:14" ht="15">
      <c r="A219" s="374"/>
      <c r="B219" s="443" t="s">
        <v>363</v>
      </c>
      <c r="C219" s="444" t="str">
        <f>IF(C209&gt;"",C209,"")</f>
        <v>Pitkänen Toni</v>
      </c>
      <c r="D219" s="444" t="str">
        <f>IF(G210&gt;"",G210,"")</f>
        <v>Seppänen Juho</v>
      </c>
      <c r="E219" s="445"/>
      <c r="F219" s="446"/>
      <c r="G219" s="446"/>
      <c r="H219" s="446"/>
      <c r="I219" s="447"/>
      <c r="J219" s="447"/>
      <c r="K219" s="448">
        <f t="shared" si="32"/>
      </c>
      <c r="L219" s="449">
        <f t="shared" si="33"/>
      </c>
      <c r="M219" s="450">
        <f t="shared" si="34"/>
      </c>
      <c r="N219" s="451">
        <f t="shared" si="35"/>
      </c>
    </row>
    <row r="220" spans="1:14" ht="15">
      <c r="A220" s="374"/>
      <c r="B220" s="415" t="s">
        <v>364</v>
      </c>
      <c r="C220" s="416" t="str">
        <f>IF(C210&gt;"",C210,"")</f>
        <v>Kuusjärvi Henri</v>
      </c>
      <c r="D220" s="416" t="str">
        <f>IF(G208&gt;"",G208,"")</f>
        <v>Laakio Emil</v>
      </c>
      <c r="E220" s="452"/>
      <c r="F220" s="447"/>
      <c r="G220" s="418"/>
      <c r="H220" s="418"/>
      <c r="I220" s="418"/>
      <c r="J220" s="453"/>
      <c r="K220" s="419">
        <f t="shared" si="32"/>
      </c>
      <c r="L220" s="420">
        <f t="shared" si="33"/>
      </c>
      <c r="M220" s="421">
        <f t="shared" si="34"/>
      </c>
      <c r="N220" s="422">
        <f t="shared" si="35"/>
      </c>
    </row>
    <row r="221" spans="1:14" ht="15.75" thickBot="1">
      <c r="A221" s="374"/>
      <c r="B221" s="435" t="s">
        <v>365</v>
      </c>
      <c r="C221" s="436" t="str">
        <f>IF(C208&gt;"",C208,"")</f>
        <v>Keinonen Asko</v>
      </c>
      <c r="D221" s="436" t="str">
        <f>IF(G209&gt;"",G209,"")</f>
        <v>Pärssinen Janne</v>
      </c>
      <c r="E221" s="454"/>
      <c r="F221" s="455"/>
      <c r="G221" s="437"/>
      <c r="H221" s="455"/>
      <c r="I221" s="437"/>
      <c r="J221" s="437"/>
      <c r="K221" s="439">
        <f t="shared" si="32"/>
      </c>
      <c r="L221" s="440">
        <f t="shared" si="33"/>
      </c>
      <c r="M221" s="441">
        <f t="shared" si="34"/>
      </c>
      <c r="N221" s="442">
        <f t="shared" si="35"/>
      </c>
    </row>
    <row r="222" spans="1:14" ht="16.5" thickBot="1">
      <c r="A222" s="346"/>
      <c r="B222" s="348"/>
      <c r="C222" s="348"/>
      <c r="D222" s="348"/>
      <c r="E222" s="348"/>
      <c r="F222" s="348"/>
      <c r="G222" s="348"/>
      <c r="H222" s="348"/>
      <c r="I222" s="456" t="s">
        <v>366</v>
      </c>
      <c r="J222" s="457"/>
      <c r="K222" s="458">
        <f>IF(ISBLANK(C208),"",SUM(K213:K221))</f>
        <v>15</v>
      </c>
      <c r="L222" s="459">
        <f>IF(ISBLANK(G208),"",SUM(L213:L221))</f>
        <v>3</v>
      </c>
      <c r="M222" s="460">
        <f>IF(ISBLANK(F213),"",SUM(M213:M221))</f>
        <v>5</v>
      </c>
      <c r="N222" s="461">
        <f>IF(ISBLANK(F213),"",SUM(N213:N221))</f>
        <v>1</v>
      </c>
    </row>
    <row r="223" spans="1:14" ht="15">
      <c r="A223" s="346"/>
      <c r="B223" s="462" t="s">
        <v>367</v>
      </c>
      <c r="C223" s="348"/>
      <c r="D223" s="348"/>
      <c r="E223" s="348"/>
      <c r="F223" s="348"/>
      <c r="G223" s="348"/>
      <c r="H223" s="348"/>
      <c r="I223" s="348"/>
      <c r="J223" s="348"/>
      <c r="K223" s="348"/>
      <c r="L223" s="348"/>
      <c r="M223" s="348"/>
      <c r="N223" s="463"/>
    </row>
    <row r="224" spans="1:14" ht="15">
      <c r="A224" s="346"/>
      <c r="B224" s="464" t="s">
        <v>368</v>
      </c>
      <c r="C224" s="464"/>
      <c r="D224" s="464" t="s">
        <v>369</v>
      </c>
      <c r="E224" s="359"/>
      <c r="F224" s="464"/>
      <c r="G224" s="464" t="s">
        <v>370</v>
      </c>
      <c r="H224" s="359"/>
      <c r="I224" s="464"/>
      <c r="J224" s="99" t="s">
        <v>371</v>
      </c>
      <c r="K224" s="13"/>
      <c r="L224" s="348"/>
      <c r="M224" s="348"/>
      <c r="N224" s="463"/>
    </row>
    <row r="225" spans="1:14" ht="18.75" thickBot="1">
      <c r="A225" s="346"/>
      <c r="B225" s="348"/>
      <c r="C225" s="348"/>
      <c r="D225" s="348"/>
      <c r="E225" s="348"/>
      <c r="F225" s="348"/>
      <c r="G225" s="348"/>
      <c r="H225" s="348"/>
      <c r="I225" s="348"/>
      <c r="J225" s="465" t="str">
        <f>IF(M222=5,C207,IF(N222=5,G207,""))</f>
        <v>Wega</v>
      </c>
      <c r="K225" s="466"/>
      <c r="L225" s="466"/>
      <c r="M225" s="466"/>
      <c r="N225" s="467"/>
    </row>
    <row r="226" spans="1:14" ht="18.75" thickBot="1">
      <c r="A226" s="468"/>
      <c r="B226" s="469"/>
      <c r="C226" s="469"/>
      <c r="D226" s="469"/>
      <c r="E226" s="469"/>
      <c r="F226" s="469"/>
      <c r="G226" s="469"/>
      <c r="H226" s="469"/>
      <c r="I226" s="469"/>
      <c r="J226" s="470"/>
      <c r="K226" s="470"/>
      <c r="L226" s="470"/>
      <c r="M226" s="470"/>
      <c r="N226" s="471"/>
    </row>
    <row r="227" ht="16.5" thickBot="1" thickTop="1"/>
    <row r="228" spans="1:14" ht="16.5" thickTop="1">
      <c r="A228" s="337"/>
      <c r="B228" s="338"/>
      <c r="C228" s="339"/>
      <c r="D228" s="340"/>
      <c r="E228" s="340"/>
      <c r="F228" s="341" t="s">
        <v>336</v>
      </c>
      <c r="G228" s="342"/>
      <c r="H228" s="343" t="s">
        <v>337</v>
      </c>
      <c r="I228" s="344"/>
      <c r="J228" s="344"/>
      <c r="K228" s="344"/>
      <c r="L228" s="344"/>
      <c r="M228" s="344"/>
      <c r="N228" s="345"/>
    </row>
    <row r="229" spans="1:14" ht="15.75">
      <c r="A229" s="346"/>
      <c r="B229" s="13"/>
      <c r="C229" s="347" t="s">
        <v>338</v>
      </c>
      <c r="D229" s="348"/>
      <c r="E229" s="348"/>
      <c r="F229" s="349" t="s">
        <v>339</v>
      </c>
      <c r="G229" s="350"/>
      <c r="H229" s="351">
        <v>40250</v>
      </c>
      <c r="I229" s="352"/>
      <c r="J229" s="353"/>
      <c r="K229" s="354" t="s">
        <v>3</v>
      </c>
      <c r="L229" s="355"/>
      <c r="M229" s="356"/>
      <c r="N229" s="357"/>
    </row>
    <row r="230" spans="1:14" ht="15" customHeight="1" thickBot="1">
      <c r="A230" s="346"/>
      <c r="B230" s="358"/>
      <c r="C230" s="359" t="s">
        <v>340</v>
      </c>
      <c r="D230" s="13"/>
      <c r="E230" s="348"/>
      <c r="F230" s="360" t="s">
        <v>341</v>
      </c>
      <c r="G230" s="361"/>
      <c r="H230" s="362" t="s">
        <v>4</v>
      </c>
      <c r="I230" s="363"/>
      <c r="J230" s="363"/>
      <c r="K230" s="364" t="s">
        <v>342</v>
      </c>
      <c r="L230" s="365" t="s">
        <v>375</v>
      </c>
      <c r="M230" s="366"/>
      <c r="N230" s="367"/>
    </row>
    <row r="231" spans="1:14" ht="15.75" thickTop="1">
      <c r="A231" s="346"/>
      <c r="B231" s="13"/>
      <c r="C231" s="368"/>
      <c r="D231" s="348"/>
      <c r="E231" s="348"/>
      <c r="F231" s="348"/>
      <c r="G231" s="369"/>
      <c r="H231" s="370"/>
      <c r="I231" s="370"/>
      <c r="J231" s="371"/>
      <c r="K231" s="372"/>
      <c r="L231" s="372"/>
      <c r="M231" s="372"/>
      <c r="N231" s="373"/>
    </row>
    <row r="232" spans="1:14" ht="16.5" thickBot="1">
      <c r="A232" s="374"/>
      <c r="B232" s="375" t="s">
        <v>344</v>
      </c>
      <c r="C232" s="376" t="s">
        <v>39</v>
      </c>
      <c r="D232" s="377"/>
      <c r="E232" s="378"/>
      <c r="F232" s="379" t="s">
        <v>344</v>
      </c>
      <c r="G232" s="380" t="s">
        <v>36</v>
      </c>
      <c r="H232" s="381"/>
      <c r="I232" s="381"/>
      <c r="J232" s="381"/>
      <c r="K232" s="381"/>
      <c r="L232" s="381"/>
      <c r="M232" s="381"/>
      <c r="N232" s="382"/>
    </row>
    <row r="233" spans="1:14" ht="15">
      <c r="A233" s="374"/>
      <c r="B233" s="383" t="s">
        <v>79</v>
      </c>
      <c r="C233" s="472" t="s">
        <v>378</v>
      </c>
      <c r="D233" s="385" t="s">
        <v>140</v>
      </c>
      <c r="E233" s="386"/>
      <c r="F233" s="387" t="s">
        <v>345</v>
      </c>
      <c r="G233" s="388" t="s">
        <v>149</v>
      </c>
      <c r="H233" s="389" t="s">
        <v>149</v>
      </c>
      <c r="I233" s="389" t="s">
        <v>149</v>
      </c>
      <c r="J233" s="389" t="s">
        <v>149</v>
      </c>
      <c r="K233" s="389" t="s">
        <v>149</v>
      </c>
      <c r="L233" s="389" t="s">
        <v>149</v>
      </c>
      <c r="M233" s="389" t="s">
        <v>149</v>
      </c>
      <c r="N233" s="390" t="s">
        <v>149</v>
      </c>
    </row>
    <row r="234" spans="1:14" ht="15">
      <c r="A234" s="374"/>
      <c r="B234" s="391" t="s">
        <v>113</v>
      </c>
      <c r="C234" s="392" t="s">
        <v>184</v>
      </c>
      <c r="D234" s="393" t="s">
        <v>184</v>
      </c>
      <c r="E234" s="386"/>
      <c r="F234" s="394" t="s">
        <v>347</v>
      </c>
      <c r="G234" s="392" t="s">
        <v>157</v>
      </c>
      <c r="H234" s="396"/>
      <c r="I234" s="396"/>
      <c r="J234" s="396"/>
      <c r="K234" s="396"/>
      <c r="L234" s="396"/>
      <c r="M234" s="396"/>
      <c r="N234" s="397"/>
    </row>
    <row r="235" spans="1:14" ht="15">
      <c r="A235" s="346"/>
      <c r="B235" s="391" t="s">
        <v>118</v>
      </c>
      <c r="C235" s="392" t="s">
        <v>379</v>
      </c>
      <c r="D235" s="393" t="s">
        <v>190</v>
      </c>
      <c r="E235" s="386"/>
      <c r="F235" s="398" t="s">
        <v>348</v>
      </c>
      <c r="G235" s="392" t="s">
        <v>166</v>
      </c>
      <c r="H235" s="396" t="s">
        <v>166</v>
      </c>
      <c r="I235" s="396" t="s">
        <v>166</v>
      </c>
      <c r="J235" s="396" t="s">
        <v>166</v>
      </c>
      <c r="K235" s="396" t="s">
        <v>166</v>
      </c>
      <c r="L235" s="396" t="s">
        <v>166</v>
      </c>
      <c r="M235" s="396" t="s">
        <v>166</v>
      </c>
      <c r="N235" s="397" t="s">
        <v>166</v>
      </c>
    </row>
    <row r="236" spans="1:14" ht="15.75">
      <c r="A236" s="346"/>
      <c r="B236" s="348"/>
      <c r="C236" s="348"/>
      <c r="D236" s="348"/>
      <c r="E236" s="348"/>
      <c r="F236" s="399" t="s">
        <v>349</v>
      </c>
      <c r="G236" s="368"/>
      <c r="H236" s="368"/>
      <c r="I236" s="368"/>
      <c r="J236" s="348"/>
      <c r="K236" s="348"/>
      <c r="L236" s="348"/>
      <c r="M236" s="400"/>
      <c r="N236" s="401"/>
    </row>
    <row r="237" spans="1:14" ht="15.75" thickBot="1">
      <c r="A237" s="346"/>
      <c r="B237" s="402" t="s">
        <v>350</v>
      </c>
      <c r="C237" s="348"/>
      <c r="D237" s="348"/>
      <c r="E237" s="348"/>
      <c r="F237" s="403" t="s">
        <v>351</v>
      </c>
      <c r="G237" s="403" t="s">
        <v>352</v>
      </c>
      <c r="H237" s="403" t="s">
        <v>353</v>
      </c>
      <c r="I237" s="403" t="s">
        <v>354</v>
      </c>
      <c r="J237" s="403" t="s">
        <v>355</v>
      </c>
      <c r="K237" s="404" t="s">
        <v>106</v>
      </c>
      <c r="L237" s="405"/>
      <c r="M237" s="403" t="s">
        <v>356</v>
      </c>
      <c r="N237" s="406" t="s">
        <v>87</v>
      </c>
    </row>
    <row r="238" spans="1:14" ht="15">
      <c r="A238" s="374"/>
      <c r="B238" s="407" t="s">
        <v>357</v>
      </c>
      <c r="C238" s="408" t="str">
        <f>IF(C233&gt;"",C233,"")</f>
        <v>Airaksinen Ossi</v>
      </c>
      <c r="D238" s="408" t="str">
        <f>IF(G233&gt;"",G233,"")</f>
        <v>Hakonen Rasmus</v>
      </c>
      <c r="E238" s="408"/>
      <c r="F238" s="409">
        <v>-8</v>
      </c>
      <c r="G238" s="409">
        <v>-5</v>
      </c>
      <c r="H238" s="409">
        <v>12</v>
      </c>
      <c r="I238" s="409" t="s">
        <v>380</v>
      </c>
      <c r="J238" s="410"/>
      <c r="K238" s="411">
        <f>IF(ISBLANK(F238),"",COUNTIF(F238:J238,"&gt;=0"))</f>
        <v>1</v>
      </c>
      <c r="L238" s="412">
        <f>IF(ISBLANK(F238),"",(IF(LEFT(F238,1)="-",1,0)+IF(LEFT(G238,1)="-",1,0)+IF(LEFT(H238,1)="-",1,0)+IF(LEFT(I238,1)="-",1,0)+IF(LEFT(J238,1)="-",1,0)))</f>
        <v>3</v>
      </c>
      <c r="M238" s="413">
        <f>IF(K238=3,1,"")</f>
      </c>
      <c r="N238" s="414">
        <f>IF(L238=3,1,"")</f>
        <v>1</v>
      </c>
    </row>
    <row r="239" spans="1:14" ht="15">
      <c r="A239" s="374"/>
      <c r="B239" s="415" t="s">
        <v>358</v>
      </c>
      <c r="C239" s="416" t="str">
        <f>IF(C234&gt;"",C234,"")</f>
        <v>Juvonen Arttu</v>
      </c>
      <c r="D239" s="416" t="str">
        <f>IF(G234&gt;"",G234,"")</f>
        <v>Veini Aleksi</v>
      </c>
      <c r="E239" s="416"/>
      <c r="F239" s="417">
        <v>2</v>
      </c>
      <c r="G239" s="418">
        <v>-9</v>
      </c>
      <c r="H239" s="418">
        <v>8</v>
      </c>
      <c r="I239" s="418">
        <v>-8</v>
      </c>
      <c r="J239" s="418">
        <v>-6</v>
      </c>
      <c r="K239" s="419">
        <f>IF(ISBLANK(F239),"",COUNTIF(F239:J239,"&gt;=0"))</f>
        <v>2</v>
      </c>
      <c r="L239" s="420">
        <f>IF(ISBLANK(F239),"",(IF(LEFT(F239,1)="-",1,0)+IF(LEFT(G239,1)="-",1,0)+IF(LEFT(H239,1)="-",1,0)+IF(LEFT(I239,1)="-",1,0)+IF(LEFT(J239,1)="-",1,0)))</f>
        <v>3</v>
      </c>
      <c r="M239" s="421">
        <f>IF(K239=3,1,"")</f>
      </c>
      <c r="N239" s="422">
        <f>IF(L239=3,1,"")</f>
        <v>1</v>
      </c>
    </row>
    <row r="240" spans="1:14" ht="15.75" thickBot="1">
      <c r="A240" s="374"/>
      <c r="B240" s="423" t="s">
        <v>359</v>
      </c>
      <c r="C240" s="424" t="str">
        <f>IF(C235&gt;"",C235,"")</f>
        <v>Ruuskanen Jani</v>
      </c>
      <c r="D240" s="424" t="str">
        <f>IF(G235&gt;"",G235,"")</f>
        <v>Mäkinen Anton</v>
      </c>
      <c r="E240" s="424"/>
      <c r="F240" s="417">
        <v>-3</v>
      </c>
      <c r="G240" s="425">
        <v>-4</v>
      </c>
      <c r="H240" s="426">
        <v>-6</v>
      </c>
      <c r="I240" s="417"/>
      <c r="J240" s="417"/>
      <c r="K240" s="419">
        <f aca="true" t="shared" si="36" ref="K240:K246">IF(ISBLANK(F240),"",COUNTIF(F240:J240,"&gt;=0"))</f>
        <v>0</v>
      </c>
      <c r="L240" s="427">
        <f aca="true" t="shared" si="37" ref="L240:L246">IF(ISBLANK(F240),"",(IF(LEFT(F240,1)="-",1,0)+IF(LEFT(G240,1)="-",1,0)+IF(LEFT(H240,1)="-",1,0)+IF(LEFT(I240,1)="-",1,0)+IF(LEFT(J240,1)="-",1,0)))</f>
        <v>3</v>
      </c>
      <c r="M240" s="428">
        <f aca="true" t="shared" si="38" ref="M240:M246">IF(K240=3,1,"")</f>
      </c>
      <c r="N240" s="429">
        <f aca="true" t="shared" si="39" ref="N240:N246">IF(L240=3,1,"")</f>
        <v>1</v>
      </c>
    </row>
    <row r="241" spans="1:14" ht="15">
      <c r="A241" s="374"/>
      <c r="B241" s="430" t="s">
        <v>360</v>
      </c>
      <c r="C241" s="408" t="str">
        <f>IF(C234&gt;"",C234,"")</f>
        <v>Juvonen Arttu</v>
      </c>
      <c r="D241" s="408" t="str">
        <f>IF(G233&gt;"",G233,"")</f>
        <v>Hakonen Rasmus</v>
      </c>
      <c r="E241" s="431"/>
      <c r="F241" s="432">
        <v>-5</v>
      </c>
      <c r="G241" s="433">
        <v>-5</v>
      </c>
      <c r="H241" s="432">
        <v>-7</v>
      </c>
      <c r="I241" s="432"/>
      <c r="J241" s="432"/>
      <c r="K241" s="411">
        <f t="shared" si="36"/>
        <v>0</v>
      </c>
      <c r="L241" s="412">
        <f t="shared" si="37"/>
        <v>3</v>
      </c>
      <c r="M241" s="413">
        <f t="shared" si="38"/>
      </c>
      <c r="N241" s="414">
        <f t="shared" si="39"/>
        <v>1</v>
      </c>
    </row>
    <row r="242" spans="1:14" ht="15">
      <c r="A242" s="374"/>
      <c r="B242" s="423" t="s">
        <v>361</v>
      </c>
      <c r="C242" s="416" t="str">
        <f>IF(C233&gt;"",C233,"")</f>
        <v>Airaksinen Ossi</v>
      </c>
      <c r="D242" s="416" t="str">
        <f>IF(G235&gt;"",G235,"")</f>
        <v>Mäkinen Anton</v>
      </c>
      <c r="E242" s="424"/>
      <c r="F242" s="426">
        <v>-3</v>
      </c>
      <c r="G242" s="434">
        <v>-4</v>
      </c>
      <c r="H242" s="426">
        <v>-2</v>
      </c>
      <c r="I242" s="417"/>
      <c r="J242" s="417"/>
      <c r="K242" s="419">
        <f t="shared" si="36"/>
        <v>0</v>
      </c>
      <c r="L242" s="420">
        <f t="shared" si="37"/>
        <v>3</v>
      </c>
      <c r="M242" s="421">
        <f t="shared" si="38"/>
      </c>
      <c r="N242" s="422">
        <f t="shared" si="39"/>
        <v>1</v>
      </c>
    </row>
    <row r="243" spans="1:14" ht="15.75" thickBot="1">
      <c r="A243" s="374"/>
      <c r="B243" s="435" t="s">
        <v>362</v>
      </c>
      <c r="C243" s="436" t="str">
        <f>IF(C235&gt;"",C235,"")</f>
        <v>Ruuskanen Jani</v>
      </c>
      <c r="D243" s="436" t="str">
        <f>IF(G234&gt;"",G234,"")</f>
        <v>Veini Aleksi</v>
      </c>
      <c r="E243" s="436"/>
      <c r="F243" s="437"/>
      <c r="G243" s="438"/>
      <c r="H243" s="437"/>
      <c r="I243" s="437"/>
      <c r="J243" s="437"/>
      <c r="K243" s="439">
        <f t="shared" si="36"/>
      </c>
      <c r="L243" s="440">
        <f t="shared" si="37"/>
      </c>
      <c r="M243" s="441">
        <f t="shared" si="38"/>
      </c>
      <c r="N243" s="442">
        <f t="shared" si="39"/>
      </c>
    </row>
    <row r="244" spans="1:14" ht="15">
      <c r="A244" s="374"/>
      <c r="B244" s="443" t="s">
        <v>363</v>
      </c>
      <c r="C244" s="444" t="str">
        <f>IF(C234&gt;"",C234,"")</f>
        <v>Juvonen Arttu</v>
      </c>
      <c r="D244" s="444" t="str">
        <f>IF(G235&gt;"",G235,"")</f>
        <v>Mäkinen Anton</v>
      </c>
      <c r="E244" s="445"/>
      <c r="F244" s="446"/>
      <c r="G244" s="446"/>
      <c r="H244" s="446"/>
      <c r="I244" s="447"/>
      <c r="J244" s="447"/>
      <c r="K244" s="448">
        <f t="shared" si="36"/>
      </c>
      <c r="L244" s="449">
        <f t="shared" si="37"/>
      </c>
      <c r="M244" s="450">
        <f t="shared" si="38"/>
      </c>
      <c r="N244" s="451">
        <f t="shared" si="39"/>
      </c>
    </row>
    <row r="245" spans="1:14" ht="15">
      <c r="A245" s="374"/>
      <c r="B245" s="415" t="s">
        <v>364</v>
      </c>
      <c r="C245" s="416" t="str">
        <f>IF(C235&gt;"",C235,"")</f>
        <v>Ruuskanen Jani</v>
      </c>
      <c r="D245" s="416" t="str">
        <f>IF(G233&gt;"",G233,"")</f>
        <v>Hakonen Rasmus</v>
      </c>
      <c r="E245" s="452"/>
      <c r="F245" s="447"/>
      <c r="G245" s="418"/>
      <c r="H245" s="418"/>
      <c r="I245" s="418"/>
      <c r="J245" s="453"/>
      <c r="K245" s="419">
        <f t="shared" si="36"/>
      </c>
      <c r="L245" s="420">
        <f t="shared" si="37"/>
      </c>
      <c r="M245" s="421">
        <f t="shared" si="38"/>
      </c>
      <c r="N245" s="422">
        <f t="shared" si="39"/>
      </c>
    </row>
    <row r="246" spans="1:14" ht="15.75" thickBot="1">
      <c r="A246" s="374"/>
      <c r="B246" s="435" t="s">
        <v>365</v>
      </c>
      <c r="C246" s="436" t="str">
        <f>IF(C233&gt;"",C233,"")</f>
        <v>Airaksinen Ossi</v>
      </c>
      <c r="D246" s="436" t="str">
        <f>IF(G234&gt;"",G234,"")</f>
        <v>Veini Aleksi</v>
      </c>
      <c r="E246" s="454"/>
      <c r="F246" s="455"/>
      <c r="G246" s="437"/>
      <c r="H246" s="455"/>
      <c r="I246" s="437"/>
      <c r="J246" s="437"/>
      <c r="K246" s="439">
        <f t="shared" si="36"/>
      </c>
      <c r="L246" s="440">
        <f t="shared" si="37"/>
      </c>
      <c r="M246" s="441">
        <f t="shared" si="38"/>
      </c>
      <c r="N246" s="442">
        <f t="shared" si="39"/>
      </c>
    </row>
    <row r="247" spans="1:14" ht="16.5" thickBot="1">
      <c r="A247" s="346"/>
      <c r="B247" s="348"/>
      <c r="C247" s="348"/>
      <c r="D247" s="348"/>
      <c r="E247" s="348"/>
      <c r="F247" s="348"/>
      <c r="G247" s="348"/>
      <c r="H247" s="348"/>
      <c r="I247" s="456" t="s">
        <v>366</v>
      </c>
      <c r="J247" s="457"/>
      <c r="K247" s="458">
        <f>IF(ISBLANK(C233),"",SUM(K238:K246))</f>
        <v>3</v>
      </c>
      <c r="L247" s="459">
        <f>IF(ISBLANK(G233),"",SUM(L238:L246))</f>
        <v>15</v>
      </c>
      <c r="M247" s="460">
        <f>IF(ISBLANK(F238),"",SUM(M238:M246))</f>
        <v>0</v>
      </c>
      <c r="N247" s="461">
        <f>IF(ISBLANK(F238),"",SUM(N238:N246))</f>
        <v>5</v>
      </c>
    </row>
    <row r="248" spans="1:14" ht="15">
      <c r="A248" s="346"/>
      <c r="B248" s="462" t="s">
        <v>367</v>
      </c>
      <c r="C248" s="348"/>
      <c r="D248" s="348"/>
      <c r="E248" s="348"/>
      <c r="F248" s="348"/>
      <c r="G248" s="348"/>
      <c r="H248" s="348"/>
      <c r="I248" s="348"/>
      <c r="J248" s="348"/>
      <c r="K248" s="348"/>
      <c r="L248" s="348"/>
      <c r="M248" s="348"/>
      <c r="N248" s="463"/>
    </row>
    <row r="249" spans="1:14" ht="15">
      <c r="A249" s="346"/>
      <c r="B249" s="464" t="s">
        <v>368</v>
      </c>
      <c r="C249" s="464"/>
      <c r="D249" s="464" t="s">
        <v>369</v>
      </c>
      <c r="E249" s="359"/>
      <c r="F249" s="464"/>
      <c r="G249" s="464" t="s">
        <v>370</v>
      </c>
      <c r="H249" s="359"/>
      <c r="I249" s="464"/>
      <c r="J249" s="99" t="s">
        <v>371</v>
      </c>
      <c r="K249" s="13"/>
      <c r="L249" s="348"/>
      <c r="M249" s="348"/>
      <c r="N249" s="463"/>
    </row>
    <row r="250" spans="1:14" ht="18.75" thickBot="1">
      <c r="A250" s="346"/>
      <c r="B250" s="348"/>
      <c r="C250" s="348"/>
      <c r="D250" s="348"/>
      <c r="E250" s="348"/>
      <c r="F250" s="348"/>
      <c r="G250" s="348"/>
      <c r="H250" s="348"/>
      <c r="I250" s="348"/>
      <c r="J250" s="465" t="str">
        <f>IF(M247=5,C232,IF(N247=5,G232,""))</f>
        <v>MBF 2</v>
      </c>
      <c r="K250" s="466"/>
      <c r="L250" s="466"/>
      <c r="M250" s="466"/>
      <c r="N250" s="467"/>
    </row>
    <row r="251" spans="1:14" ht="18.75" thickBot="1">
      <c r="A251" s="468"/>
      <c r="B251" s="469"/>
      <c r="C251" s="469"/>
      <c r="D251" s="469"/>
      <c r="E251" s="469"/>
      <c r="F251" s="469"/>
      <c r="G251" s="469"/>
      <c r="H251" s="469"/>
      <c r="I251" s="469"/>
      <c r="J251" s="470"/>
      <c r="K251" s="470"/>
      <c r="L251" s="470"/>
      <c r="M251" s="470"/>
      <c r="N251" s="471"/>
    </row>
    <row r="252" ht="15.75" thickTop="1"/>
  </sheetData>
  <mergeCells count="190">
    <mergeCell ref="K237:L237"/>
    <mergeCell ref="I247:J247"/>
    <mergeCell ref="J250:N250"/>
    <mergeCell ref="C234:D234"/>
    <mergeCell ref="G234:N234"/>
    <mergeCell ref="C235:D235"/>
    <mergeCell ref="G235:N235"/>
    <mergeCell ref="C232:D232"/>
    <mergeCell ref="G232:N232"/>
    <mergeCell ref="C233:D233"/>
    <mergeCell ref="G233:N233"/>
    <mergeCell ref="F229:G229"/>
    <mergeCell ref="H229:J229"/>
    <mergeCell ref="L229:N229"/>
    <mergeCell ref="F230:G230"/>
    <mergeCell ref="H230:J230"/>
    <mergeCell ref="L230:N230"/>
    <mergeCell ref="F3:G3"/>
    <mergeCell ref="H3:N3"/>
    <mergeCell ref="F4:G4"/>
    <mergeCell ref="H4:J4"/>
    <mergeCell ref="L4:N4"/>
    <mergeCell ref="F5:G5"/>
    <mergeCell ref="H5:J5"/>
    <mergeCell ref="L5:N5"/>
    <mergeCell ref="C7:D7"/>
    <mergeCell ref="G7:N7"/>
    <mergeCell ref="C8:D8"/>
    <mergeCell ref="G8:N8"/>
    <mergeCell ref="C9:D9"/>
    <mergeCell ref="G9:N9"/>
    <mergeCell ref="C10:D10"/>
    <mergeCell ref="G10:N10"/>
    <mergeCell ref="K12:L12"/>
    <mergeCell ref="I22:J22"/>
    <mergeCell ref="J25:N25"/>
    <mergeCell ref="F28:G28"/>
    <mergeCell ref="H28:N28"/>
    <mergeCell ref="F29:G29"/>
    <mergeCell ref="H29:J29"/>
    <mergeCell ref="L29:N29"/>
    <mergeCell ref="F30:G30"/>
    <mergeCell ref="H30:J30"/>
    <mergeCell ref="L30:N30"/>
    <mergeCell ref="C32:D32"/>
    <mergeCell ref="G32:N32"/>
    <mergeCell ref="C33:D33"/>
    <mergeCell ref="G33:N33"/>
    <mergeCell ref="C34:D34"/>
    <mergeCell ref="G34:N34"/>
    <mergeCell ref="C35:D35"/>
    <mergeCell ref="G35:N35"/>
    <mergeCell ref="K37:L37"/>
    <mergeCell ref="I47:J47"/>
    <mergeCell ref="J50:N50"/>
    <mergeCell ref="F53:G53"/>
    <mergeCell ref="H53:N53"/>
    <mergeCell ref="F54:G54"/>
    <mergeCell ref="H54:J54"/>
    <mergeCell ref="L54:N54"/>
    <mergeCell ref="F55:G55"/>
    <mergeCell ref="H55:J55"/>
    <mergeCell ref="L55:N55"/>
    <mergeCell ref="C57:D57"/>
    <mergeCell ref="G57:N57"/>
    <mergeCell ref="C58:D58"/>
    <mergeCell ref="G58:N58"/>
    <mergeCell ref="C59:D59"/>
    <mergeCell ref="G59:N59"/>
    <mergeCell ref="C60:D60"/>
    <mergeCell ref="G60:N60"/>
    <mergeCell ref="K62:L62"/>
    <mergeCell ref="I72:J72"/>
    <mergeCell ref="J75:N75"/>
    <mergeCell ref="F78:G78"/>
    <mergeCell ref="H78:N78"/>
    <mergeCell ref="F79:G79"/>
    <mergeCell ref="H79:J79"/>
    <mergeCell ref="L79:N79"/>
    <mergeCell ref="F80:G80"/>
    <mergeCell ref="H80:J80"/>
    <mergeCell ref="L80:N80"/>
    <mergeCell ref="C82:D82"/>
    <mergeCell ref="G82:N82"/>
    <mergeCell ref="C83:D83"/>
    <mergeCell ref="G83:N83"/>
    <mergeCell ref="C84:D84"/>
    <mergeCell ref="G84:N84"/>
    <mergeCell ref="C85:D85"/>
    <mergeCell ref="G85:N85"/>
    <mergeCell ref="K87:L87"/>
    <mergeCell ref="I97:J97"/>
    <mergeCell ref="J100:N100"/>
    <mergeCell ref="F103:G103"/>
    <mergeCell ref="H103:N103"/>
    <mergeCell ref="F104:G104"/>
    <mergeCell ref="H104:J104"/>
    <mergeCell ref="L104:N104"/>
    <mergeCell ref="F105:G105"/>
    <mergeCell ref="H105:J105"/>
    <mergeCell ref="L105:N105"/>
    <mergeCell ref="C107:D107"/>
    <mergeCell ref="G107:N107"/>
    <mergeCell ref="C108:D108"/>
    <mergeCell ref="G108:N108"/>
    <mergeCell ref="C109:D109"/>
    <mergeCell ref="G109:N109"/>
    <mergeCell ref="C110:D110"/>
    <mergeCell ref="G110:N110"/>
    <mergeCell ref="K112:L112"/>
    <mergeCell ref="I122:J122"/>
    <mergeCell ref="J125:N125"/>
    <mergeCell ref="F128:G128"/>
    <mergeCell ref="H128:N128"/>
    <mergeCell ref="F129:G129"/>
    <mergeCell ref="H129:J129"/>
    <mergeCell ref="L129:N129"/>
    <mergeCell ref="F130:G130"/>
    <mergeCell ref="H130:J130"/>
    <mergeCell ref="L130:N130"/>
    <mergeCell ref="C132:D132"/>
    <mergeCell ref="G132:N132"/>
    <mergeCell ref="C133:D133"/>
    <mergeCell ref="G133:N133"/>
    <mergeCell ref="C134:D134"/>
    <mergeCell ref="G134:N134"/>
    <mergeCell ref="C135:D135"/>
    <mergeCell ref="G135:N135"/>
    <mergeCell ref="K137:L137"/>
    <mergeCell ref="I147:J147"/>
    <mergeCell ref="J150:N150"/>
    <mergeCell ref="F153:G153"/>
    <mergeCell ref="H153:N153"/>
    <mergeCell ref="F154:G154"/>
    <mergeCell ref="H154:J154"/>
    <mergeCell ref="L154:N154"/>
    <mergeCell ref="F155:G155"/>
    <mergeCell ref="H155:J155"/>
    <mergeCell ref="L155:N155"/>
    <mergeCell ref="C157:D157"/>
    <mergeCell ref="G157:N157"/>
    <mergeCell ref="C158:D158"/>
    <mergeCell ref="G158:N158"/>
    <mergeCell ref="C159:D159"/>
    <mergeCell ref="G159:N159"/>
    <mergeCell ref="C160:D160"/>
    <mergeCell ref="G160:N160"/>
    <mergeCell ref="K162:L162"/>
    <mergeCell ref="I172:J172"/>
    <mergeCell ref="J175:N175"/>
    <mergeCell ref="F178:G178"/>
    <mergeCell ref="H178:N178"/>
    <mergeCell ref="F179:G179"/>
    <mergeCell ref="H179:J179"/>
    <mergeCell ref="L179:N179"/>
    <mergeCell ref="F180:G180"/>
    <mergeCell ref="H180:J180"/>
    <mergeCell ref="L180:N180"/>
    <mergeCell ref="C182:D182"/>
    <mergeCell ref="G182:N182"/>
    <mergeCell ref="C183:D183"/>
    <mergeCell ref="G183:N183"/>
    <mergeCell ref="C184:D184"/>
    <mergeCell ref="G184:N184"/>
    <mergeCell ref="C185:D185"/>
    <mergeCell ref="G185:N185"/>
    <mergeCell ref="K187:L187"/>
    <mergeCell ref="I197:J197"/>
    <mergeCell ref="J200:N200"/>
    <mergeCell ref="F203:G203"/>
    <mergeCell ref="H203:N203"/>
    <mergeCell ref="F204:G204"/>
    <mergeCell ref="H204:J204"/>
    <mergeCell ref="L204:N204"/>
    <mergeCell ref="F205:G205"/>
    <mergeCell ref="H205:J205"/>
    <mergeCell ref="L205:N205"/>
    <mergeCell ref="C207:D207"/>
    <mergeCell ref="G207:N207"/>
    <mergeCell ref="C208:D208"/>
    <mergeCell ref="G208:N208"/>
    <mergeCell ref="C209:D209"/>
    <mergeCell ref="G209:N209"/>
    <mergeCell ref="J225:N225"/>
    <mergeCell ref="F228:G228"/>
    <mergeCell ref="H228:N228"/>
    <mergeCell ref="C210:D210"/>
    <mergeCell ref="G210:N210"/>
    <mergeCell ref="K212:L212"/>
    <mergeCell ref="I222:J22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AD226"/>
  <sheetViews>
    <sheetView workbookViewId="0" topLeftCell="A1">
      <selection activeCell="J1" sqref="J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7" width="4.88671875" style="0" customWidth="1"/>
    <col min="8" max="8" width="4.77734375" style="0" customWidth="1"/>
    <col min="9" max="10" width="4.664062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2.6640625" style="0" customWidth="1"/>
    <col min="20" max="20" width="1.66796875" style="0" customWidth="1"/>
    <col min="21" max="30" width="2.21484375" style="0" customWidth="1"/>
  </cols>
  <sheetData>
    <row r="1" ht="15">
      <c r="B1" s="336" t="s">
        <v>335</v>
      </c>
    </row>
    <row r="2" ht="15.75" thickBot="1"/>
    <row r="3" spans="1:15" ht="16.5" thickTop="1">
      <c r="A3" s="337"/>
      <c r="B3" s="338"/>
      <c r="C3" s="339"/>
      <c r="D3" s="340"/>
      <c r="E3" s="340"/>
      <c r="F3" s="341" t="s">
        <v>336</v>
      </c>
      <c r="G3" s="342"/>
      <c r="H3" s="343" t="s">
        <v>381</v>
      </c>
      <c r="I3" s="344"/>
      <c r="J3" s="344"/>
      <c r="K3" s="344"/>
      <c r="L3" s="344"/>
      <c r="M3" s="344"/>
      <c r="N3" s="345"/>
      <c r="O3" s="346"/>
    </row>
    <row r="4" spans="1:15" ht="15.75">
      <c r="A4" s="346"/>
      <c r="B4" s="13"/>
      <c r="C4" s="347" t="s">
        <v>338</v>
      </c>
      <c r="D4" s="348"/>
      <c r="E4" s="348"/>
      <c r="F4" s="349" t="s">
        <v>339</v>
      </c>
      <c r="G4" s="350"/>
      <c r="H4" s="351">
        <v>40250</v>
      </c>
      <c r="I4" s="352"/>
      <c r="J4" s="353"/>
      <c r="K4" s="354" t="s">
        <v>3</v>
      </c>
      <c r="L4" s="355"/>
      <c r="M4" s="356"/>
      <c r="N4" s="357"/>
      <c r="O4" s="13"/>
    </row>
    <row r="5" spans="1:15" ht="21" thickBot="1">
      <c r="A5" s="346"/>
      <c r="B5" s="358"/>
      <c r="C5" s="359" t="s">
        <v>340</v>
      </c>
      <c r="D5" s="13"/>
      <c r="E5" s="348"/>
      <c r="F5" s="360" t="s">
        <v>341</v>
      </c>
      <c r="G5" s="361"/>
      <c r="H5" s="362" t="s">
        <v>4</v>
      </c>
      <c r="I5" s="363"/>
      <c r="J5" s="363"/>
      <c r="K5" s="364" t="s">
        <v>342</v>
      </c>
      <c r="L5" s="365" t="s">
        <v>343</v>
      </c>
      <c r="M5" s="366"/>
      <c r="N5" s="367"/>
      <c r="O5" s="13"/>
    </row>
    <row r="6" spans="1:18" ht="15.75" thickTop="1">
      <c r="A6" s="346"/>
      <c r="B6" s="13"/>
      <c r="C6" s="368"/>
      <c r="D6" s="348"/>
      <c r="E6" s="348"/>
      <c r="F6" s="348"/>
      <c r="G6" s="369"/>
      <c r="H6" s="370"/>
      <c r="I6" s="370"/>
      <c r="J6" s="371"/>
      <c r="K6" s="372"/>
      <c r="L6" s="372"/>
      <c r="M6" s="372"/>
      <c r="N6" s="373"/>
      <c r="O6" s="13"/>
      <c r="Q6" s="473"/>
      <c r="R6" s="473"/>
    </row>
    <row r="7" spans="1:18" ht="16.5" thickBot="1">
      <c r="A7" s="374"/>
      <c r="B7" s="375" t="s">
        <v>344</v>
      </c>
      <c r="C7" s="376" t="s">
        <v>69</v>
      </c>
      <c r="D7" s="474"/>
      <c r="E7" s="378"/>
      <c r="F7" s="379" t="s">
        <v>344</v>
      </c>
      <c r="G7" s="380" t="s">
        <v>25</v>
      </c>
      <c r="H7" s="475"/>
      <c r="I7" s="475"/>
      <c r="J7" s="475"/>
      <c r="K7" s="475"/>
      <c r="L7" s="475"/>
      <c r="M7" s="475"/>
      <c r="N7" s="476"/>
      <c r="O7" s="13"/>
      <c r="Q7" s="473"/>
      <c r="R7" s="473"/>
    </row>
    <row r="8" spans="1:18" ht="15">
      <c r="A8" s="374"/>
      <c r="B8" s="383" t="s">
        <v>79</v>
      </c>
      <c r="C8" s="472" t="s">
        <v>135</v>
      </c>
      <c r="D8" s="385" t="s">
        <v>135</v>
      </c>
      <c r="E8" s="386"/>
      <c r="F8" s="387" t="s">
        <v>345</v>
      </c>
      <c r="G8" s="472" t="s">
        <v>160</v>
      </c>
      <c r="H8" s="477" t="s">
        <v>160</v>
      </c>
      <c r="I8" s="477" t="s">
        <v>160</v>
      </c>
      <c r="J8" s="477" t="s">
        <v>160</v>
      </c>
      <c r="K8" s="477" t="s">
        <v>160</v>
      </c>
      <c r="L8" s="477" t="s">
        <v>160</v>
      </c>
      <c r="M8" s="477" t="s">
        <v>160</v>
      </c>
      <c r="N8" s="478" t="s">
        <v>160</v>
      </c>
      <c r="O8" s="13"/>
      <c r="Q8" s="473"/>
      <c r="R8" s="473"/>
    </row>
    <row r="9" spans="1:18" ht="15">
      <c r="A9" s="374"/>
      <c r="B9" s="391" t="s">
        <v>113</v>
      </c>
      <c r="C9" s="392" t="s">
        <v>131</v>
      </c>
      <c r="D9" s="393" t="s">
        <v>131</v>
      </c>
      <c r="E9" s="386"/>
      <c r="F9" s="394" t="s">
        <v>347</v>
      </c>
      <c r="G9" s="392" t="s">
        <v>144</v>
      </c>
      <c r="H9" s="479" t="s">
        <v>144</v>
      </c>
      <c r="I9" s="479" t="s">
        <v>144</v>
      </c>
      <c r="J9" s="479" t="s">
        <v>144</v>
      </c>
      <c r="K9" s="479" t="s">
        <v>144</v>
      </c>
      <c r="L9" s="479" t="s">
        <v>144</v>
      </c>
      <c r="M9" s="479" t="s">
        <v>144</v>
      </c>
      <c r="N9" s="480" t="s">
        <v>144</v>
      </c>
      <c r="O9" s="13"/>
      <c r="Q9" s="473"/>
      <c r="R9" s="473"/>
    </row>
    <row r="10" spans="1:18" ht="15">
      <c r="A10" s="346"/>
      <c r="B10" s="391" t="s">
        <v>118</v>
      </c>
      <c r="C10" s="392" t="s">
        <v>166</v>
      </c>
      <c r="D10" s="393" t="s">
        <v>69</v>
      </c>
      <c r="E10" s="386"/>
      <c r="F10" s="398" t="s">
        <v>348</v>
      </c>
      <c r="G10" s="392" t="s">
        <v>139</v>
      </c>
      <c r="H10" s="479" t="s">
        <v>139</v>
      </c>
      <c r="I10" s="479" t="s">
        <v>139</v>
      </c>
      <c r="J10" s="479" t="s">
        <v>139</v>
      </c>
      <c r="K10" s="479" t="s">
        <v>139</v>
      </c>
      <c r="L10" s="479" t="s">
        <v>139</v>
      </c>
      <c r="M10" s="479" t="s">
        <v>139</v>
      </c>
      <c r="N10" s="480" t="s">
        <v>139</v>
      </c>
      <c r="O10" s="13"/>
      <c r="Q10" s="473"/>
      <c r="R10" s="473"/>
    </row>
    <row r="11" spans="1:18" ht="15.75">
      <c r="A11" s="346"/>
      <c r="B11" s="348"/>
      <c r="C11" s="348"/>
      <c r="D11" s="348"/>
      <c r="E11" s="348"/>
      <c r="F11" s="399" t="s">
        <v>349</v>
      </c>
      <c r="G11" s="368"/>
      <c r="H11" s="368"/>
      <c r="I11" s="368"/>
      <c r="J11" s="348"/>
      <c r="K11" s="348"/>
      <c r="L11" s="348"/>
      <c r="M11" s="400"/>
      <c r="N11" s="401"/>
      <c r="O11" s="13"/>
      <c r="Q11" s="473"/>
      <c r="R11" s="473"/>
    </row>
    <row r="12" spans="1:26" ht="15.75" thickBot="1">
      <c r="A12" s="346"/>
      <c r="B12" s="402" t="s">
        <v>350</v>
      </c>
      <c r="C12" s="348"/>
      <c r="D12" s="348"/>
      <c r="E12" s="348"/>
      <c r="F12" s="403" t="s">
        <v>351</v>
      </c>
      <c r="G12" s="403" t="s">
        <v>352</v>
      </c>
      <c r="H12" s="403" t="s">
        <v>353</v>
      </c>
      <c r="I12" s="403" t="s">
        <v>354</v>
      </c>
      <c r="J12" s="403" t="s">
        <v>355</v>
      </c>
      <c r="K12" s="404" t="s">
        <v>106</v>
      </c>
      <c r="L12" s="405"/>
      <c r="M12" s="403" t="s">
        <v>356</v>
      </c>
      <c r="N12" s="406" t="s">
        <v>87</v>
      </c>
      <c r="O12" s="13"/>
      <c r="P12" s="481" t="s">
        <v>382</v>
      </c>
      <c r="Q12" s="482"/>
      <c r="R12" s="483" t="s">
        <v>383</v>
      </c>
      <c r="U12" s="484" t="s">
        <v>384</v>
      </c>
      <c r="V12" s="484"/>
      <c r="W12" s="484"/>
      <c r="X12" s="484"/>
      <c r="Y12" s="484"/>
      <c r="Z12" s="484"/>
    </row>
    <row r="13" spans="1:30" ht="15.75" thickBot="1">
      <c r="A13" s="374"/>
      <c r="B13" s="407" t="s">
        <v>357</v>
      </c>
      <c r="C13" s="408" t="str">
        <f>IF(C8&gt;"",C8,"")</f>
        <v>O´Connor Miikka</v>
      </c>
      <c r="D13" s="408" t="str">
        <f>IF(G8&gt;"",G8,"")</f>
        <v>Kähtävä Konsta</v>
      </c>
      <c r="E13" s="408"/>
      <c r="F13" s="410">
        <v>5</v>
      </c>
      <c r="G13" s="410">
        <v>0</v>
      </c>
      <c r="H13" s="409">
        <v>10</v>
      </c>
      <c r="I13" s="410"/>
      <c r="J13" s="410"/>
      <c r="K13" s="411">
        <f>IF(ISBLANK(F13),"",COUNTIF(F13:J13,"&gt;=0"))</f>
        <v>3</v>
      </c>
      <c r="L13" s="412">
        <f>IF(ISBLANK(F13),"",(IF(LEFT(F13,1)="-",1,0)+IF(LEFT(G13,1)="-",1,0)+IF(LEFT(H13,1)="-",1,0)+IF(LEFT(I13,1)="-",1,0)+IF(LEFT(J13,1)="-",1,0)))</f>
        <v>0</v>
      </c>
      <c r="M13" s="413">
        <f>IF(K13=3,1,"")</f>
        <v>1</v>
      </c>
      <c r="N13" s="414">
        <f>IF(L13=3,1,"")</f>
      </c>
      <c r="O13" s="13"/>
      <c r="P13" s="485">
        <f aca="true" t="shared" si="0" ref="P13:P21">+U13+W13+Y13+AA13+AC13</f>
        <v>34</v>
      </c>
      <c r="Q13" s="196">
        <f aca="true" t="shared" si="1" ref="Q13:Q21">+V13+X13+Z13+AB13+AD13</f>
        <v>15</v>
      </c>
      <c r="R13" s="164">
        <f aca="true" t="shared" si="2" ref="R13:R18">+P13-Q13</f>
        <v>19</v>
      </c>
      <c r="U13" s="208">
        <f aca="true" t="shared" si="3" ref="U13:U21">IF(F13="",0,IF(LEFT(F13,1)="-",ABS(F13),(IF(F13&gt;9,F13+2,11))))</f>
        <v>11</v>
      </c>
      <c r="V13" s="209">
        <f aca="true" t="shared" si="4" ref="V13:V21">IF(F13="",0,IF(LEFT(F13,1)="-",(IF(ABS(F13)&gt;9,(ABS(F13)+2),11)),F13))</f>
        <v>5</v>
      </c>
      <c r="W13" s="208">
        <f aca="true" t="shared" si="5" ref="W13:W21">IF(G13="",0,IF(LEFT(G13,1)="-",ABS(G13),(IF(G13&gt;9,G13+2,11))))</f>
        <v>11</v>
      </c>
      <c r="X13" s="209">
        <f aca="true" t="shared" si="6" ref="X13:X21">IF(G13="",0,IF(LEFT(G13,1)="-",(IF(ABS(G13)&gt;9,(ABS(G13)+2),11)),G13))</f>
        <v>0</v>
      </c>
      <c r="Y13" s="208">
        <f aca="true" t="shared" si="7" ref="Y13:Y21">IF(H13="",0,IF(LEFT(H13,1)="-",ABS(H13),(IF(H13&gt;9,H13+2,11))))</f>
        <v>12</v>
      </c>
      <c r="Z13" s="209">
        <f aca="true" t="shared" si="8" ref="Z13:Z21">IF(H13="",0,IF(LEFT(H13,1)="-",(IF(ABS(H13)&gt;9,(ABS(H13)+2),11)),H13))</f>
        <v>10</v>
      </c>
      <c r="AA13" s="208">
        <f aca="true" t="shared" si="9" ref="AA13:AA21">IF(I13="",0,IF(LEFT(I13,1)="-",ABS(I13),(IF(I13&gt;9,I13+2,11))))</f>
        <v>0</v>
      </c>
      <c r="AB13" s="209">
        <f aca="true" t="shared" si="10" ref="AB13:AB21">IF(I13="",0,IF(LEFT(I13,1)="-",(IF(ABS(I13)&gt;9,(ABS(I13)+2),11)),I13))</f>
        <v>0</v>
      </c>
      <c r="AC13" s="208">
        <f aca="true" t="shared" si="11" ref="AC13:AC21">IF(J13="",0,IF(LEFT(J13,1)="-",ABS(J13),(IF(J13&gt;9,J13+2,11))))</f>
        <v>0</v>
      </c>
      <c r="AD13" s="209">
        <f aca="true" t="shared" si="12" ref="AD13:AD21">IF(J13="",0,IF(LEFT(J13,1)="-",(IF(ABS(J13)&gt;9,(ABS(J13)+2),11)),J13))</f>
        <v>0</v>
      </c>
    </row>
    <row r="14" spans="1:30" ht="15.75" thickBot="1">
      <c r="A14" s="374"/>
      <c r="B14" s="415" t="s">
        <v>358</v>
      </c>
      <c r="C14" s="416" t="str">
        <f>IF(C9&gt;"",C9,"")</f>
        <v>Lundström Thomas</v>
      </c>
      <c r="D14" s="416" t="str">
        <f>IF(G9&gt;"",G9,"")</f>
        <v>Nieminen Joonatan</v>
      </c>
      <c r="E14" s="416"/>
      <c r="F14" s="417">
        <v>7</v>
      </c>
      <c r="G14" s="418">
        <v>9</v>
      </c>
      <c r="H14" s="418">
        <v>10</v>
      </c>
      <c r="I14" s="418"/>
      <c r="J14" s="418"/>
      <c r="K14" s="419">
        <f>IF(ISBLANK(F14),"",COUNTIF(F14:J14,"&gt;=0"))</f>
        <v>3</v>
      </c>
      <c r="L14" s="420">
        <f>IF(ISBLANK(F14),"",(IF(LEFT(F14,1)="-",1,0)+IF(LEFT(G14,1)="-",1,0)+IF(LEFT(H14,1)="-",1,0)+IF(LEFT(I14,1)="-",1,0)+IF(LEFT(J14,1)="-",1,0)))</f>
        <v>0</v>
      </c>
      <c r="M14" s="421">
        <f>IF(K14=3,1,"")</f>
        <v>1</v>
      </c>
      <c r="N14" s="422">
        <f>IF(L14=3,1,"")</f>
      </c>
      <c r="O14" s="13"/>
      <c r="P14" s="485">
        <f t="shared" si="0"/>
        <v>34</v>
      </c>
      <c r="Q14" s="196">
        <f t="shared" si="1"/>
        <v>26</v>
      </c>
      <c r="R14" s="164">
        <f t="shared" si="2"/>
        <v>8</v>
      </c>
      <c r="U14" s="208">
        <f t="shared" si="3"/>
        <v>11</v>
      </c>
      <c r="V14" s="209">
        <f t="shared" si="4"/>
        <v>7</v>
      </c>
      <c r="W14" s="208">
        <f t="shared" si="5"/>
        <v>11</v>
      </c>
      <c r="X14" s="209">
        <f t="shared" si="6"/>
        <v>9</v>
      </c>
      <c r="Y14" s="208">
        <f t="shared" si="7"/>
        <v>12</v>
      </c>
      <c r="Z14" s="209">
        <f t="shared" si="8"/>
        <v>10</v>
      </c>
      <c r="AA14" s="208">
        <f t="shared" si="9"/>
        <v>0</v>
      </c>
      <c r="AB14" s="209">
        <f t="shared" si="10"/>
        <v>0</v>
      </c>
      <c r="AC14" s="208">
        <f t="shared" si="11"/>
        <v>0</v>
      </c>
      <c r="AD14" s="209">
        <f t="shared" si="12"/>
        <v>0</v>
      </c>
    </row>
    <row r="15" spans="1:30" ht="15.75" thickBot="1">
      <c r="A15" s="374"/>
      <c r="B15" s="423" t="s">
        <v>359</v>
      </c>
      <c r="C15" s="424" t="str">
        <f>IF(C10&gt;"",C10,"")</f>
        <v>Mäkinen Anton</v>
      </c>
      <c r="D15" s="424" t="str">
        <f>IF(G10&gt;"",G10,"")</f>
        <v>Myllärinen Markus</v>
      </c>
      <c r="E15" s="424"/>
      <c r="F15" s="417">
        <v>-6</v>
      </c>
      <c r="G15" s="425">
        <v>-5</v>
      </c>
      <c r="H15" s="417">
        <v>-7</v>
      </c>
      <c r="I15" s="417"/>
      <c r="J15" s="417"/>
      <c r="K15" s="419">
        <f aca="true" t="shared" si="13" ref="K15:K21">IF(ISBLANK(F15),"",COUNTIF(F15:J15,"&gt;=0"))</f>
        <v>0</v>
      </c>
      <c r="L15" s="427">
        <f aca="true" t="shared" si="14" ref="L15:L21">IF(ISBLANK(F15),"",(IF(LEFT(F15,1)="-",1,0)+IF(LEFT(G15,1)="-",1,0)+IF(LEFT(H15,1)="-",1,0)+IF(LEFT(I15,1)="-",1,0)+IF(LEFT(J15,1)="-",1,0)))</f>
        <v>3</v>
      </c>
      <c r="M15" s="428">
        <f aca="true" t="shared" si="15" ref="M15:M21">IF(K15=3,1,"")</f>
      </c>
      <c r="N15" s="429">
        <f aca="true" t="shared" si="16" ref="N15:N21">IF(L15=3,1,"")</f>
        <v>1</v>
      </c>
      <c r="O15" s="13"/>
      <c r="P15" s="485">
        <f t="shared" si="0"/>
        <v>18</v>
      </c>
      <c r="Q15" s="196">
        <f t="shared" si="1"/>
        <v>33</v>
      </c>
      <c r="R15" s="164">
        <f t="shared" si="2"/>
        <v>-15</v>
      </c>
      <c r="U15" s="208">
        <f t="shared" si="3"/>
        <v>6</v>
      </c>
      <c r="V15" s="209">
        <f t="shared" si="4"/>
        <v>11</v>
      </c>
      <c r="W15" s="208">
        <f t="shared" si="5"/>
        <v>5</v>
      </c>
      <c r="X15" s="209">
        <f t="shared" si="6"/>
        <v>11</v>
      </c>
      <c r="Y15" s="208">
        <f t="shared" si="7"/>
        <v>7</v>
      </c>
      <c r="Z15" s="209">
        <f t="shared" si="8"/>
        <v>11</v>
      </c>
      <c r="AA15" s="208">
        <f t="shared" si="9"/>
        <v>0</v>
      </c>
      <c r="AB15" s="209">
        <f t="shared" si="10"/>
        <v>0</v>
      </c>
      <c r="AC15" s="208">
        <f t="shared" si="11"/>
        <v>0</v>
      </c>
      <c r="AD15" s="209">
        <f t="shared" si="12"/>
        <v>0</v>
      </c>
    </row>
    <row r="16" spans="1:30" ht="15.75" thickBot="1">
      <c r="A16" s="374"/>
      <c r="B16" s="430" t="s">
        <v>360</v>
      </c>
      <c r="C16" s="408" t="str">
        <f>IF(C9&gt;"",C9,"")</f>
        <v>Lundström Thomas</v>
      </c>
      <c r="D16" s="408" t="str">
        <f>IF(G8&gt;"",G8,"")</f>
        <v>Kähtävä Konsta</v>
      </c>
      <c r="E16" s="431"/>
      <c r="F16" s="432">
        <v>3</v>
      </c>
      <c r="G16" s="433">
        <v>8</v>
      </c>
      <c r="H16" s="432">
        <v>3</v>
      </c>
      <c r="I16" s="432"/>
      <c r="J16" s="432"/>
      <c r="K16" s="411">
        <f t="shared" si="13"/>
        <v>3</v>
      </c>
      <c r="L16" s="412">
        <f t="shared" si="14"/>
        <v>0</v>
      </c>
      <c r="M16" s="413">
        <f t="shared" si="15"/>
        <v>1</v>
      </c>
      <c r="N16" s="414">
        <f t="shared" si="16"/>
      </c>
      <c r="O16" s="13"/>
      <c r="P16" s="485">
        <f t="shared" si="0"/>
        <v>33</v>
      </c>
      <c r="Q16" s="196">
        <f t="shared" si="1"/>
        <v>14</v>
      </c>
      <c r="R16" s="164">
        <f t="shared" si="2"/>
        <v>19</v>
      </c>
      <c r="U16" s="208">
        <f t="shared" si="3"/>
        <v>11</v>
      </c>
      <c r="V16" s="209">
        <f t="shared" si="4"/>
        <v>3</v>
      </c>
      <c r="W16" s="208">
        <f t="shared" si="5"/>
        <v>11</v>
      </c>
      <c r="X16" s="209">
        <f t="shared" si="6"/>
        <v>8</v>
      </c>
      <c r="Y16" s="208">
        <f t="shared" si="7"/>
        <v>11</v>
      </c>
      <c r="Z16" s="209">
        <f t="shared" si="8"/>
        <v>3</v>
      </c>
      <c r="AA16" s="208">
        <f t="shared" si="9"/>
        <v>0</v>
      </c>
      <c r="AB16" s="209">
        <f t="shared" si="10"/>
        <v>0</v>
      </c>
      <c r="AC16" s="208">
        <f t="shared" si="11"/>
        <v>0</v>
      </c>
      <c r="AD16" s="209">
        <f t="shared" si="12"/>
        <v>0</v>
      </c>
    </row>
    <row r="17" spans="1:30" ht="15.75" thickBot="1">
      <c r="A17" s="374"/>
      <c r="B17" s="423" t="s">
        <v>361</v>
      </c>
      <c r="C17" s="416" t="str">
        <f>IF(C8&gt;"",C8,"")</f>
        <v>O´Connor Miikka</v>
      </c>
      <c r="D17" s="416" t="str">
        <f>IF(G10&gt;"",G10,"")</f>
        <v>Myllärinen Markus</v>
      </c>
      <c r="E17" s="424"/>
      <c r="F17" s="417">
        <v>-9</v>
      </c>
      <c r="G17" s="425">
        <v>5</v>
      </c>
      <c r="H17" s="417">
        <v>11</v>
      </c>
      <c r="I17" s="417">
        <v>-9</v>
      </c>
      <c r="J17" s="417">
        <v>-7</v>
      </c>
      <c r="K17" s="419">
        <f t="shared" si="13"/>
        <v>2</v>
      </c>
      <c r="L17" s="420">
        <f t="shared" si="14"/>
        <v>3</v>
      </c>
      <c r="M17" s="421">
        <f t="shared" si="15"/>
      </c>
      <c r="N17" s="422">
        <f t="shared" si="16"/>
        <v>1</v>
      </c>
      <c r="O17" s="13"/>
      <c r="P17" s="485">
        <f t="shared" si="0"/>
        <v>49</v>
      </c>
      <c r="Q17" s="196">
        <f t="shared" si="1"/>
        <v>49</v>
      </c>
      <c r="R17" s="164">
        <f t="shared" si="2"/>
        <v>0</v>
      </c>
      <c r="U17" s="208">
        <f t="shared" si="3"/>
        <v>9</v>
      </c>
      <c r="V17" s="209">
        <f t="shared" si="4"/>
        <v>11</v>
      </c>
      <c r="W17" s="208">
        <f t="shared" si="5"/>
        <v>11</v>
      </c>
      <c r="X17" s="209">
        <f t="shared" si="6"/>
        <v>5</v>
      </c>
      <c r="Y17" s="208">
        <f t="shared" si="7"/>
        <v>13</v>
      </c>
      <c r="Z17" s="209">
        <f t="shared" si="8"/>
        <v>11</v>
      </c>
      <c r="AA17" s="208">
        <f t="shared" si="9"/>
        <v>9</v>
      </c>
      <c r="AB17" s="209">
        <f t="shared" si="10"/>
        <v>11</v>
      </c>
      <c r="AC17" s="208">
        <f t="shared" si="11"/>
        <v>7</v>
      </c>
      <c r="AD17" s="209">
        <f t="shared" si="12"/>
        <v>11</v>
      </c>
    </row>
    <row r="18" spans="1:30" ht="15.75" thickBot="1">
      <c r="A18" s="374"/>
      <c r="B18" s="435" t="s">
        <v>362</v>
      </c>
      <c r="C18" s="436" t="str">
        <f>IF(C10&gt;"",C10,"")</f>
        <v>Mäkinen Anton</v>
      </c>
      <c r="D18" s="436" t="str">
        <f>IF(G9&gt;"",G9,"")</f>
        <v>Nieminen Joonatan</v>
      </c>
      <c r="E18" s="436"/>
      <c r="F18" s="437">
        <v>5</v>
      </c>
      <c r="G18" s="438">
        <v>7</v>
      </c>
      <c r="H18" s="437">
        <v>9</v>
      </c>
      <c r="I18" s="437"/>
      <c r="J18" s="437"/>
      <c r="K18" s="439">
        <f t="shared" si="13"/>
        <v>3</v>
      </c>
      <c r="L18" s="440">
        <f t="shared" si="14"/>
        <v>0</v>
      </c>
      <c r="M18" s="441">
        <f t="shared" si="15"/>
        <v>1</v>
      </c>
      <c r="N18" s="442">
        <f t="shared" si="16"/>
      </c>
      <c r="O18" s="13"/>
      <c r="P18" s="485">
        <f t="shared" si="0"/>
        <v>33</v>
      </c>
      <c r="Q18" s="196">
        <f t="shared" si="1"/>
        <v>21</v>
      </c>
      <c r="R18" s="164">
        <f t="shared" si="2"/>
        <v>12</v>
      </c>
      <c r="U18" s="208">
        <f t="shared" si="3"/>
        <v>11</v>
      </c>
      <c r="V18" s="209">
        <f t="shared" si="4"/>
        <v>5</v>
      </c>
      <c r="W18" s="208">
        <f t="shared" si="5"/>
        <v>11</v>
      </c>
      <c r="X18" s="209">
        <f t="shared" si="6"/>
        <v>7</v>
      </c>
      <c r="Y18" s="208">
        <f t="shared" si="7"/>
        <v>11</v>
      </c>
      <c r="Z18" s="209">
        <f t="shared" si="8"/>
        <v>9</v>
      </c>
      <c r="AA18" s="208">
        <f t="shared" si="9"/>
        <v>0</v>
      </c>
      <c r="AB18" s="209">
        <f t="shared" si="10"/>
        <v>0</v>
      </c>
      <c r="AC18" s="208">
        <f t="shared" si="11"/>
        <v>0</v>
      </c>
      <c r="AD18" s="209">
        <f t="shared" si="12"/>
        <v>0</v>
      </c>
    </row>
    <row r="19" spans="1:30" ht="15.75" thickBot="1">
      <c r="A19" s="374"/>
      <c r="B19" s="443" t="s">
        <v>363</v>
      </c>
      <c r="C19" s="444" t="str">
        <f>IF(C9&gt;"",C9,"")</f>
        <v>Lundström Thomas</v>
      </c>
      <c r="D19" s="444" t="str">
        <f>IF(G10&gt;"",G10,"")</f>
        <v>Myllärinen Markus</v>
      </c>
      <c r="E19" s="445"/>
      <c r="F19" s="446" t="s">
        <v>380</v>
      </c>
      <c r="G19" s="446" t="s">
        <v>380</v>
      </c>
      <c r="H19" s="446" t="s">
        <v>380</v>
      </c>
      <c r="I19" s="447"/>
      <c r="J19" s="447"/>
      <c r="K19" s="448">
        <f t="shared" si="13"/>
        <v>0</v>
      </c>
      <c r="L19" s="449">
        <f t="shared" si="14"/>
        <v>3</v>
      </c>
      <c r="M19" s="450">
        <f t="shared" si="15"/>
      </c>
      <c r="N19" s="451">
        <f t="shared" si="16"/>
        <v>1</v>
      </c>
      <c r="O19" s="13"/>
      <c r="P19" s="485">
        <f t="shared" si="0"/>
        <v>0</v>
      </c>
      <c r="Q19" s="196">
        <f t="shared" si="1"/>
        <v>33</v>
      </c>
      <c r="R19" s="164">
        <f>+P19-Q19</f>
        <v>-33</v>
      </c>
      <c r="S19" t="s">
        <v>60</v>
      </c>
      <c r="U19" s="208">
        <f t="shared" si="3"/>
        <v>0</v>
      </c>
      <c r="V19" s="209">
        <f t="shared" si="4"/>
        <v>11</v>
      </c>
      <c r="W19" s="208">
        <f t="shared" si="5"/>
        <v>0</v>
      </c>
      <c r="X19" s="209">
        <f t="shared" si="6"/>
        <v>11</v>
      </c>
      <c r="Y19" s="208">
        <f t="shared" si="7"/>
        <v>0</v>
      </c>
      <c r="Z19" s="209">
        <f t="shared" si="8"/>
        <v>11</v>
      </c>
      <c r="AA19" s="208">
        <f t="shared" si="9"/>
        <v>0</v>
      </c>
      <c r="AB19" s="209">
        <f t="shared" si="10"/>
        <v>0</v>
      </c>
      <c r="AC19" s="208">
        <f t="shared" si="11"/>
        <v>0</v>
      </c>
      <c r="AD19" s="209">
        <f t="shared" si="12"/>
        <v>0</v>
      </c>
    </row>
    <row r="20" spans="1:30" ht="15.75" thickBot="1">
      <c r="A20" s="374"/>
      <c r="B20" s="415" t="s">
        <v>364</v>
      </c>
      <c r="C20" s="416" t="str">
        <f>IF(C10&gt;"",C10,"")</f>
        <v>Mäkinen Anton</v>
      </c>
      <c r="D20" s="416" t="str">
        <f>IF(G8&gt;"",G8,"")</f>
        <v>Kähtävä Konsta</v>
      </c>
      <c r="E20" s="452"/>
      <c r="F20" s="447">
        <v>8</v>
      </c>
      <c r="G20" s="418">
        <v>7</v>
      </c>
      <c r="H20" s="418">
        <v>9</v>
      </c>
      <c r="I20" s="418"/>
      <c r="J20" s="453"/>
      <c r="K20" s="419">
        <f t="shared" si="13"/>
        <v>3</v>
      </c>
      <c r="L20" s="420">
        <f t="shared" si="14"/>
        <v>0</v>
      </c>
      <c r="M20" s="421">
        <f t="shared" si="15"/>
        <v>1</v>
      </c>
      <c r="N20" s="422">
        <f t="shared" si="16"/>
      </c>
      <c r="O20" s="13"/>
      <c r="P20" s="485">
        <f t="shared" si="0"/>
        <v>33</v>
      </c>
      <c r="Q20" s="196">
        <f t="shared" si="1"/>
        <v>24</v>
      </c>
      <c r="R20" s="164">
        <f>+P20-Q20</f>
        <v>9</v>
      </c>
      <c r="U20" s="208">
        <f t="shared" si="3"/>
        <v>11</v>
      </c>
      <c r="V20" s="209">
        <f t="shared" si="4"/>
        <v>8</v>
      </c>
      <c r="W20" s="208">
        <f t="shared" si="5"/>
        <v>11</v>
      </c>
      <c r="X20" s="209">
        <f t="shared" si="6"/>
        <v>7</v>
      </c>
      <c r="Y20" s="208">
        <f t="shared" si="7"/>
        <v>11</v>
      </c>
      <c r="Z20" s="209">
        <f t="shared" si="8"/>
        <v>9</v>
      </c>
      <c r="AA20" s="208">
        <f t="shared" si="9"/>
        <v>0</v>
      </c>
      <c r="AB20" s="209">
        <f t="shared" si="10"/>
        <v>0</v>
      </c>
      <c r="AC20" s="208">
        <f t="shared" si="11"/>
        <v>0</v>
      </c>
      <c r="AD20" s="209">
        <f t="shared" si="12"/>
        <v>0</v>
      </c>
    </row>
    <row r="21" spans="1:30" ht="15.75" thickBot="1">
      <c r="A21" s="374"/>
      <c r="B21" s="435" t="s">
        <v>365</v>
      </c>
      <c r="C21" s="436" t="str">
        <f>IF(C8&gt;"",C8,"")</f>
        <v>O´Connor Miikka</v>
      </c>
      <c r="D21" s="436" t="str">
        <f>IF(G9&gt;"",G9,"")</f>
        <v>Nieminen Joonatan</v>
      </c>
      <c r="E21" s="454"/>
      <c r="F21" s="455"/>
      <c r="G21" s="437"/>
      <c r="H21" s="455"/>
      <c r="I21" s="437"/>
      <c r="J21" s="437"/>
      <c r="K21" s="439">
        <f t="shared" si="13"/>
      </c>
      <c r="L21" s="440">
        <f t="shared" si="14"/>
      </c>
      <c r="M21" s="441">
        <f t="shared" si="15"/>
      </c>
      <c r="N21" s="442">
        <f t="shared" si="16"/>
      </c>
      <c r="O21" s="13"/>
      <c r="P21" s="485">
        <f t="shared" si="0"/>
        <v>0</v>
      </c>
      <c r="Q21" s="196">
        <f t="shared" si="1"/>
        <v>0</v>
      </c>
      <c r="R21" s="164">
        <f>+P21-Q21</f>
        <v>0</v>
      </c>
      <c r="U21" s="208">
        <f t="shared" si="3"/>
        <v>0</v>
      </c>
      <c r="V21" s="209">
        <f t="shared" si="4"/>
        <v>0</v>
      </c>
      <c r="W21" s="208">
        <f t="shared" si="5"/>
        <v>0</v>
      </c>
      <c r="X21" s="209">
        <f t="shared" si="6"/>
        <v>0</v>
      </c>
      <c r="Y21" s="208">
        <f t="shared" si="7"/>
        <v>0</v>
      </c>
      <c r="Z21" s="209">
        <f t="shared" si="8"/>
        <v>0</v>
      </c>
      <c r="AA21" s="208">
        <f t="shared" si="9"/>
        <v>0</v>
      </c>
      <c r="AB21" s="209">
        <f t="shared" si="10"/>
        <v>0</v>
      </c>
      <c r="AC21" s="208">
        <f t="shared" si="11"/>
        <v>0</v>
      </c>
      <c r="AD21" s="209">
        <f t="shared" si="12"/>
        <v>0</v>
      </c>
    </row>
    <row r="22" spans="1:18" ht="16.5" thickBot="1">
      <c r="A22" s="346"/>
      <c r="B22" s="348"/>
      <c r="C22" s="348"/>
      <c r="D22" s="348"/>
      <c r="E22" s="348"/>
      <c r="F22" s="348"/>
      <c r="G22" s="348"/>
      <c r="H22" s="348"/>
      <c r="I22" s="456" t="s">
        <v>366</v>
      </c>
      <c r="J22" s="457"/>
      <c r="K22" s="458">
        <f>IF(ISBLANK(C8),"",SUM(K13:K21))</f>
        <v>17</v>
      </c>
      <c r="L22" s="459">
        <f>IF(ISBLANK(G8),"",SUM(L13:L21))</f>
        <v>9</v>
      </c>
      <c r="M22" s="460">
        <f>IF(ISBLANK(F13),"",SUM(M13:M21))</f>
        <v>5</v>
      </c>
      <c r="N22" s="461">
        <f>IF(ISBLANK(F13),"",SUM(N13:N21))</f>
        <v>3</v>
      </c>
      <c r="O22" s="13"/>
      <c r="P22" s="486">
        <f>SUM(P13:P21)</f>
        <v>234</v>
      </c>
      <c r="Q22" s="196">
        <f>SUM(Q13:Q21)</f>
        <v>215</v>
      </c>
      <c r="R22" s="164">
        <f>SUM(R13:R21)</f>
        <v>19</v>
      </c>
    </row>
    <row r="23" spans="1:15" ht="15">
      <c r="A23" s="346"/>
      <c r="B23" s="462" t="s">
        <v>367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463"/>
      <c r="O23" s="13"/>
    </row>
    <row r="24" spans="1:15" ht="15">
      <c r="A24" s="346"/>
      <c r="B24" s="464" t="s">
        <v>368</v>
      </c>
      <c r="C24" s="464"/>
      <c r="D24" s="464" t="s">
        <v>369</v>
      </c>
      <c r="E24" s="359"/>
      <c r="F24" s="464"/>
      <c r="G24" s="464" t="s">
        <v>370</v>
      </c>
      <c r="H24" s="359"/>
      <c r="I24" s="464"/>
      <c r="J24" s="99" t="s">
        <v>371</v>
      </c>
      <c r="K24" s="13"/>
      <c r="L24" s="348"/>
      <c r="M24" s="348"/>
      <c r="N24" s="463"/>
      <c r="O24" s="13"/>
    </row>
    <row r="25" spans="1:15" ht="18.75" thickBot="1">
      <c r="A25" s="346"/>
      <c r="B25" s="348"/>
      <c r="C25" s="348"/>
      <c r="D25" s="348"/>
      <c r="E25" s="348"/>
      <c r="F25" s="348"/>
      <c r="G25" s="348"/>
      <c r="H25" s="348"/>
      <c r="I25" s="348"/>
      <c r="J25" s="465" t="str">
        <f>IF(M22=5,C7,IF(N22=5,G7,""))</f>
        <v>MBF</v>
      </c>
      <c r="K25" s="466"/>
      <c r="L25" s="466"/>
      <c r="M25" s="466"/>
      <c r="N25" s="467"/>
      <c r="O25" s="13"/>
    </row>
    <row r="26" spans="1:15" ht="18.75" thickBot="1">
      <c r="A26" s="468"/>
      <c r="B26" s="469"/>
      <c r="C26" s="469"/>
      <c r="D26" s="469"/>
      <c r="E26" s="469"/>
      <c r="F26" s="469"/>
      <c r="G26" s="469"/>
      <c r="H26" s="469"/>
      <c r="I26" s="469"/>
      <c r="J26" s="470"/>
      <c r="K26" s="470"/>
      <c r="L26" s="470"/>
      <c r="M26" s="470"/>
      <c r="N26" s="471"/>
      <c r="O26" s="346"/>
    </row>
    <row r="27" spans="17:18" ht="16.5" thickBot="1" thickTop="1">
      <c r="Q27" s="473"/>
      <c r="R27" s="473"/>
    </row>
    <row r="28" spans="1:15" ht="16.5" thickTop="1">
      <c r="A28" s="337"/>
      <c r="B28" s="338"/>
      <c r="C28" s="339"/>
      <c r="D28" s="340"/>
      <c r="E28" s="340"/>
      <c r="F28" s="341" t="s">
        <v>336</v>
      </c>
      <c r="G28" s="342"/>
      <c r="H28" s="343" t="s">
        <v>381</v>
      </c>
      <c r="I28" s="344"/>
      <c r="J28" s="344"/>
      <c r="K28" s="344"/>
      <c r="L28" s="344"/>
      <c r="M28" s="344"/>
      <c r="N28" s="345"/>
      <c r="O28" s="346"/>
    </row>
    <row r="29" spans="1:15" ht="15.75">
      <c r="A29" s="346"/>
      <c r="B29" s="13"/>
      <c r="C29" s="347" t="s">
        <v>338</v>
      </c>
      <c r="D29" s="348"/>
      <c r="E29" s="348"/>
      <c r="F29" s="349" t="s">
        <v>339</v>
      </c>
      <c r="G29" s="350"/>
      <c r="H29" s="351">
        <v>40250</v>
      </c>
      <c r="I29" s="352"/>
      <c r="J29" s="353"/>
      <c r="K29" s="354" t="s">
        <v>3</v>
      </c>
      <c r="L29" s="355"/>
      <c r="M29" s="356"/>
      <c r="N29" s="357"/>
      <c r="O29" s="13"/>
    </row>
    <row r="30" spans="1:15" ht="21" thickBot="1">
      <c r="A30" s="346"/>
      <c r="B30" s="358"/>
      <c r="C30" s="359" t="s">
        <v>340</v>
      </c>
      <c r="D30" s="13"/>
      <c r="E30" s="348"/>
      <c r="F30" s="360" t="s">
        <v>341</v>
      </c>
      <c r="G30" s="361"/>
      <c r="H30" s="362" t="s">
        <v>4</v>
      </c>
      <c r="I30" s="363"/>
      <c r="J30" s="363"/>
      <c r="K30" s="364" t="s">
        <v>342</v>
      </c>
      <c r="L30" s="365" t="s">
        <v>385</v>
      </c>
      <c r="M30" s="366"/>
      <c r="N30" s="367"/>
      <c r="O30" s="13"/>
    </row>
    <row r="31" spans="1:18" ht="15.75" thickTop="1">
      <c r="A31" s="346"/>
      <c r="B31" s="13"/>
      <c r="C31" s="368"/>
      <c r="D31" s="348"/>
      <c r="E31" s="348"/>
      <c r="F31" s="348"/>
      <c r="G31" s="369"/>
      <c r="H31" s="370"/>
      <c r="I31" s="370"/>
      <c r="J31" s="371"/>
      <c r="K31" s="372"/>
      <c r="L31" s="372"/>
      <c r="M31" s="372"/>
      <c r="N31" s="373"/>
      <c r="O31" s="13"/>
      <c r="Q31" s="473"/>
      <c r="R31" s="473"/>
    </row>
    <row r="32" spans="1:18" ht="16.5" thickBot="1">
      <c r="A32" s="374"/>
      <c r="B32" s="375" t="s">
        <v>344</v>
      </c>
      <c r="C32" s="376" t="s">
        <v>30</v>
      </c>
      <c r="D32" s="474"/>
      <c r="E32" s="378"/>
      <c r="F32" s="379" t="s">
        <v>344</v>
      </c>
      <c r="G32" s="380" t="s">
        <v>25</v>
      </c>
      <c r="H32" s="475"/>
      <c r="I32" s="475"/>
      <c r="J32" s="475"/>
      <c r="K32" s="475"/>
      <c r="L32" s="475"/>
      <c r="M32" s="475"/>
      <c r="N32" s="476"/>
      <c r="O32" s="13"/>
      <c r="Q32" s="473"/>
      <c r="R32" s="473"/>
    </row>
    <row r="33" spans="1:18" ht="15">
      <c r="A33" s="374"/>
      <c r="B33" s="383" t="s">
        <v>79</v>
      </c>
      <c r="C33" s="472" t="s">
        <v>373</v>
      </c>
      <c r="D33" s="385" t="s">
        <v>135</v>
      </c>
      <c r="E33" s="386"/>
      <c r="F33" s="387" t="s">
        <v>345</v>
      </c>
      <c r="G33" s="472" t="s">
        <v>160</v>
      </c>
      <c r="H33" s="477" t="s">
        <v>160</v>
      </c>
      <c r="I33" s="477" t="s">
        <v>160</v>
      </c>
      <c r="J33" s="477" t="s">
        <v>160</v>
      </c>
      <c r="K33" s="477" t="s">
        <v>160</v>
      </c>
      <c r="L33" s="477" t="s">
        <v>160</v>
      </c>
      <c r="M33" s="477" t="s">
        <v>160</v>
      </c>
      <c r="N33" s="478" t="s">
        <v>160</v>
      </c>
      <c r="O33" s="13"/>
      <c r="Q33" s="473"/>
      <c r="R33" s="473"/>
    </row>
    <row r="34" spans="1:18" ht="15">
      <c r="A34" s="374"/>
      <c r="B34" s="391" t="s">
        <v>113</v>
      </c>
      <c r="C34" s="392" t="s">
        <v>143</v>
      </c>
      <c r="D34" s="393" t="s">
        <v>143</v>
      </c>
      <c r="E34" s="386"/>
      <c r="F34" s="394" t="s">
        <v>347</v>
      </c>
      <c r="G34" s="392" t="s">
        <v>144</v>
      </c>
      <c r="H34" s="479" t="s">
        <v>144</v>
      </c>
      <c r="I34" s="479" t="s">
        <v>144</v>
      </c>
      <c r="J34" s="479" t="s">
        <v>144</v>
      </c>
      <c r="K34" s="479" t="s">
        <v>144</v>
      </c>
      <c r="L34" s="479" t="s">
        <v>144</v>
      </c>
      <c r="M34" s="479" t="s">
        <v>144</v>
      </c>
      <c r="N34" s="480" t="s">
        <v>144</v>
      </c>
      <c r="O34" s="13"/>
      <c r="Q34" s="473"/>
      <c r="R34" s="473"/>
    </row>
    <row r="35" spans="1:18" ht="15">
      <c r="A35" s="346"/>
      <c r="B35" s="391" t="s">
        <v>118</v>
      </c>
      <c r="C35" s="392" t="s">
        <v>148</v>
      </c>
      <c r="D35" s="393" t="s">
        <v>148</v>
      </c>
      <c r="E35" s="386"/>
      <c r="F35" s="398" t="s">
        <v>348</v>
      </c>
      <c r="G35" s="392" t="s">
        <v>139</v>
      </c>
      <c r="H35" s="479" t="s">
        <v>139</v>
      </c>
      <c r="I35" s="479" t="s">
        <v>139</v>
      </c>
      <c r="J35" s="479" t="s">
        <v>139</v>
      </c>
      <c r="K35" s="479" t="s">
        <v>139</v>
      </c>
      <c r="L35" s="479" t="s">
        <v>139</v>
      </c>
      <c r="M35" s="479" t="s">
        <v>139</v>
      </c>
      <c r="N35" s="480" t="s">
        <v>139</v>
      </c>
      <c r="O35" s="13"/>
      <c r="Q35" s="473"/>
      <c r="R35" s="473"/>
    </row>
    <row r="36" spans="1:18" ht="15.75">
      <c r="A36" s="346"/>
      <c r="B36" s="348"/>
      <c r="C36" s="348"/>
      <c r="D36" s="348"/>
      <c r="E36" s="348"/>
      <c r="F36" s="399" t="s">
        <v>349</v>
      </c>
      <c r="G36" s="368"/>
      <c r="H36" s="368"/>
      <c r="I36" s="368"/>
      <c r="J36" s="348"/>
      <c r="K36" s="348"/>
      <c r="L36" s="348"/>
      <c r="M36" s="400"/>
      <c r="N36" s="401"/>
      <c r="O36" s="13"/>
      <c r="Q36" s="473"/>
      <c r="R36" s="473"/>
    </row>
    <row r="37" spans="1:26" ht="15.75" thickBot="1">
      <c r="A37" s="346"/>
      <c r="B37" s="402" t="s">
        <v>350</v>
      </c>
      <c r="C37" s="348"/>
      <c r="D37" s="348"/>
      <c r="E37" s="348"/>
      <c r="F37" s="403" t="s">
        <v>351</v>
      </c>
      <c r="G37" s="403" t="s">
        <v>352</v>
      </c>
      <c r="H37" s="403" t="s">
        <v>353</v>
      </c>
      <c r="I37" s="403" t="s">
        <v>354</v>
      </c>
      <c r="J37" s="403" t="s">
        <v>355</v>
      </c>
      <c r="K37" s="404" t="s">
        <v>106</v>
      </c>
      <c r="L37" s="405"/>
      <c r="M37" s="403" t="s">
        <v>356</v>
      </c>
      <c r="N37" s="406" t="s">
        <v>87</v>
      </c>
      <c r="O37" s="13"/>
      <c r="P37" s="481" t="s">
        <v>382</v>
      </c>
      <c r="Q37" s="482"/>
      <c r="R37" s="483" t="s">
        <v>383</v>
      </c>
      <c r="U37" s="484" t="s">
        <v>384</v>
      </c>
      <c r="V37" s="484"/>
      <c r="W37" s="484"/>
      <c r="X37" s="484"/>
      <c r="Y37" s="484"/>
      <c r="Z37" s="484"/>
    </row>
    <row r="38" spans="1:30" ht="15.75" thickBot="1">
      <c r="A38" s="374"/>
      <c r="B38" s="407" t="s">
        <v>357</v>
      </c>
      <c r="C38" s="408" t="str">
        <f>IF(C33&gt;"",C33,"")</f>
        <v>Nyberg Johan</v>
      </c>
      <c r="D38" s="408" t="str">
        <f>IF(G33&gt;"",G33,"")</f>
        <v>Kähtävä Konsta</v>
      </c>
      <c r="E38" s="408"/>
      <c r="F38" s="410">
        <v>-4</v>
      </c>
      <c r="G38" s="410">
        <v>-2</v>
      </c>
      <c r="H38" s="409">
        <v>-3</v>
      </c>
      <c r="I38" s="410"/>
      <c r="J38" s="410"/>
      <c r="K38" s="411">
        <f>IF(ISBLANK(F38),"",COUNTIF(F38:J38,"&gt;=0"))</f>
        <v>0</v>
      </c>
      <c r="L38" s="412">
        <f>IF(ISBLANK(F38),"",(IF(LEFT(F38,1)="-",1,0)+IF(LEFT(G38,1)="-",1,0)+IF(LEFT(H38,1)="-",1,0)+IF(LEFT(I38,1)="-",1,0)+IF(LEFT(J38,1)="-",1,0)))</f>
        <v>3</v>
      </c>
      <c r="M38" s="413">
        <f>IF(K38=3,1,"")</f>
      </c>
      <c r="N38" s="414">
        <f>IF(L38=3,1,"")</f>
        <v>1</v>
      </c>
      <c r="O38" s="13"/>
      <c r="P38" s="485">
        <f aca="true" t="shared" si="17" ref="P38:P46">+U38+W38+Y38+AA38+AC38</f>
        <v>9</v>
      </c>
      <c r="Q38" s="196">
        <f aca="true" t="shared" si="18" ref="Q38:Q46">+V38+X38+Z38+AB38+AD38</f>
        <v>33</v>
      </c>
      <c r="R38" s="164">
        <f aca="true" t="shared" si="19" ref="R38:R43">+P38-Q38</f>
        <v>-24</v>
      </c>
      <c r="U38" s="208">
        <f aca="true" t="shared" si="20" ref="U38:U46">IF(F38="",0,IF(LEFT(F38,1)="-",ABS(F38),(IF(F38&gt;9,F38+2,11))))</f>
        <v>4</v>
      </c>
      <c r="V38" s="209">
        <f aca="true" t="shared" si="21" ref="V38:V46">IF(F38="",0,IF(LEFT(F38,1)="-",(IF(ABS(F38)&gt;9,(ABS(F38)+2),11)),F38))</f>
        <v>11</v>
      </c>
      <c r="W38" s="208">
        <f aca="true" t="shared" si="22" ref="W38:W46">IF(G38="",0,IF(LEFT(G38,1)="-",ABS(G38),(IF(G38&gt;9,G38+2,11))))</f>
        <v>2</v>
      </c>
      <c r="X38" s="209">
        <f aca="true" t="shared" si="23" ref="X38:X46">IF(G38="",0,IF(LEFT(G38,1)="-",(IF(ABS(G38)&gt;9,(ABS(G38)+2),11)),G38))</f>
        <v>11</v>
      </c>
      <c r="Y38" s="208">
        <f aca="true" t="shared" si="24" ref="Y38:Y46">IF(H38="",0,IF(LEFT(H38,1)="-",ABS(H38),(IF(H38&gt;9,H38+2,11))))</f>
        <v>3</v>
      </c>
      <c r="Z38" s="209">
        <f aca="true" t="shared" si="25" ref="Z38:Z46">IF(H38="",0,IF(LEFT(H38,1)="-",(IF(ABS(H38)&gt;9,(ABS(H38)+2),11)),H38))</f>
        <v>11</v>
      </c>
      <c r="AA38" s="208">
        <f aca="true" t="shared" si="26" ref="AA38:AA46">IF(I38="",0,IF(LEFT(I38,1)="-",ABS(I38),(IF(I38&gt;9,I38+2,11))))</f>
        <v>0</v>
      </c>
      <c r="AB38" s="209">
        <f aca="true" t="shared" si="27" ref="AB38:AB46">IF(I38="",0,IF(LEFT(I38,1)="-",(IF(ABS(I38)&gt;9,(ABS(I38)+2),11)),I38))</f>
        <v>0</v>
      </c>
      <c r="AC38" s="208">
        <f aca="true" t="shared" si="28" ref="AC38:AC46">IF(J38="",0,IF(LEFT(J38,1)="-",ABS(J38),(IF(J38&gt;9,J38+2,11))))</f>
        <v>0</v>
      </c>
      <c r="AD38" s="209">
        <f aca="true" t="shared" si="29" ref="AD38:AD46">IF(J38="",0,IF(LEFT(J38,1)="-",(IF(ABS(J38)&gt;9,(ABS(J38)+2),11)),J38))</f>
        <v>0</v>
      </c>
    </row>
    <row r="39" spans="1:30" ht="15.75" thickBot="1">
      <c r="A39" s="374"/>
      <c r="B39" s="415" t="s">
        <v>358</v>
      </c>
      <c r="C39" s="416" t="str">
        <f>IF(C34&gt;"",C34,"")</f>
        <v>Nyberg Jan</v>
      </c>
      <c r="D39" s="416" t="str">
        <f>IF(G34&gt;"",G34,"")</f>
        <v>Nieminen Joonatan</v>
      </c>
      <c r="E39" s="416"/>
      <c r="F39" s="417">
        <v>2</v>
      </c>
      <c r="G39" s="418">
        <v>4</v>
      </c>
      <c r="H39" s="418">
        <v>3</v>
      </c>
      <c r="I39" s="418"/>
      <c r="J39" s="418"/>
      <c r="K39" s="419">
        <f>IF(ISBLANK(F39),"",COUNTIF(F39:J39,"&gt;=0"))</f>
        <v>3</v>
      </c>
      <c r="L39" s="420">
        <f>IF(ISBLANK(F39),"",(IF(LEFT(F39,1)="-",1,0)+IF(LEFT(G39,1)="-",1,0)+IF(LEFT(H39,1)="-",1,0)+IF(LEFT(I39,1)="-",1,0)+IF(LEFT(J39,1)="-",1,0)))</f>
        <v>0</v>
      </c>
      <c r="M39" s="421">
        <f>IF(K39=3,1,"")</f>
        <v>1</v>
      </c>
      <c r="N39" s="422">
        <f>IF(L39=3,1,"")</f>
      </c>
      <c r="O39" s="13"/>
      <c r="P39" s="485">
        <f t="shared" si="17"/>
        <v>33</v>
      </c>
      <c r="Q39" s="196">
        <f t="shared" si="18"/>
        <v>9</v>
      </c>
      <c r="R39" s="164">
        <f t="shared" si="19"/>
        <v>24</v>
      </c>
      <c r="U39" s="208">
        <f t="shared" si="20"/>
        <v>11</v>
      </c>
      <c r="V39" s="209">
        <f t="shared" si="21"/>
        <v>2</v>
      </c>
      <c r="W39" s="208">
        <f t="shared" si="22"/>
        <v>11</v>
      </c>
      <c r="X39" s="209">
        <f t="shared" si="23"/>
        <v>4</v>
      </c>
      <c r="Y39" s="208">
        <f t="shared" si="24"/>
        <v>11</v>
      </c>
      <c r="Z39" s="209">
        <f t="shared" si="25"/>
        <v>3</v>
      </c>
      <c r="AA39" s="208">
        <f t="shared" si="26"/>
        <v>0</v>
      </c>
      <c r="AB39" s="209">
        <f t="shared" si="27"/>
        <v>0</v>
      </c>
      <c r="AC39" s="208">
        <f t="shared" si="28"/>
        <v>0</v>
      </c>
      <c r="AD39" s="209">
        <f t="shared" si="29"/>
        <v>0</v>
      </c>
    </row>
    <row r="40" spans="1:30" ht="15.75" thickBot="1">
      <c r="A40" s="374"/>
      <c r="B40" s="423" t="s">
        <v>359</v>
      </c>
      <c r="C40" s="424" t="str">
        <f>IF(C35&gt;"",C35,"")</f>
        <v>Kantonistov Mikhail</v>
      </c>
      <c r="D40" s="424" t="str">
        <f>IF(G35&gt;"",G35,"")</f>
        <v>Myllärinen Markus</v>
      </c>
      <c r="E40" s="424"/>
      <c r="F40" s="417">
        <v>-9</v>
      </c>
      <c r="G40" s="425">
        <v>7</v>
      </c>
      <c r="H40" s="417">
        <v>-6</v>
      </c>
      <c r="I40" s="417">
        <v>6</v>
      </c>
      <c r="J40" s="417">
        <v>-8</v>
      </c>
      <c r="K40" s="419">
        <f aca="true" t="shared" si="30" ref="K40:K46">IF(ISBLANK(F40),"",COUNTIF(F40:J40,"&gt;=0"))</f>
        <v>2</v>
      </c>
      <c r="L40" s="427">
        <f aca="true" t="shared" si="31" ref="L40:L46">IF(ISBLANK(F40),"",(IF(LEFT(F40,1)="-",1,0)+IF(LEFT(G40,1)="-",1,0)+IF(LEFT(H40,1)="-",1,0)+IF(LEFT(I40,1)="-",1,0)+IF(LEFT(J40,1)="-",1,0)))</f>
        <v>3</v>
      </c>
      <c r="M40" s="428">
        <f aca="true" t="shared" si="32" ref="M40:M46">IF(K40=3,1,"")</f>
      </c>
      <c r="N40" s="429">
        <f aca="true" t="shared" si="33" ref="N40:N46">IF(L40=3,1,"")</f>
        <v>1</v>
      </c>
      <c r="O40" s="13"/>
      <c r="P40" s="485">
        <f t="shared" si="17"/>
        <v>45</v>
      </c>
      <c r="Q40" s="196">
        <f t="shared" si="18"/>
        <v>46</v>
      </c>
      <c r="R40" s="164">
        <f t="shared" si="19"/>
        <v>-1</v>
      </c>
      <c r="U40" s="208">
        <f t="shared" si="20"/>
        <v>9</v>
      </c>
      <c r="V40" s="209">
        <f t="shared" si="21"/>
        <v>11</v>
      </c>
      <c r="W40" s="208">
        <f t="shared" si="22"/>
        <v>11</v>
      </c>
      <c r="X40" s="209">
        <f t="shared" si="23"/>
        <v>7</v>
      </c>
      <c r="Y40" s="208">
        <f t="shared" si="24"/>
        <v>6</v>
      </c>
      <c r="Z40" s="209">
        <f t="shared" si="25"/>
        <v>11</v>
      </c>
      <c r="AA40" s="208">
        <f t="shared" si="26"/>
        <v>11</v>
      </c>
      <c r="AB40" s="209">
        <f t="shared" si="27"/>
        <v>6</v>
      </c>
      <c r="AC40" s="208">
        <f t="shared" si="28"/>
        <v>8</v>
      </c>
      <c r="AD40" s="209">
        <f t="shared" si="29"/>
        <v>11</v>
      </c>
    </row>
    <row r="41" spans="1:30" ht="15.75" thickBot="1">
      <c r="A41" s="374"/>
      <c r="B41" s="430" t="s">
        <v>360</v>
      </c>
      <c r="C41" s="408" t="str">
        <f>IF(C34&gt;"",C34,"")</f>
        <v>Nyberg Jan</v>
      </c>
      <c r="D41" s="408" t="str">
        <f>IF(G33&gt;"",G33,"")</f>
        <v>Kähtävä Konsta</v>
      </c>
      <c r="E41" s="431"/>
      <c r="F41" s="432">
        <v>7</v>
      </c>
      <c r="G41" s="433">
        <v>10</v>
      </c>
      <c r="H41" s="432">
        <v>8</v>
      </c>
      <c r="I41" s="432"/>
      <c r="J41" s="432"/>
      <c r="K41" s="411">
        <f t="shared" si="30"/>
        <v>3</v>
      </c>
      <c r="L41" s="412">
        <f t="shared" si="31"/>
        <v>0</v>
      </c>
      <c r="M41" s="413">
        <f t="shared" si="32"/>
        <v>1</v>
      </c>
      <c r="N41" s="414">
        <f t="shared" si="33"/>
      </c>
      <c r="O41" s="13"/>
      <c r="P41" s="485">
        <f t="shared" si="17"/>
        <v>34</v>
      </c>
      <c r="Q41" s="196">
        <f t="shared" si="18"/>
        <v>25</v>
      </c>
      <c r="R41" s="164">
        <f t="shared" si="19"/>
        <v>9</v>
      </c>
      <c r="U41" s="208">
        <f t="shared" si="20"/>
        <v>11</v>
      </c>
      <c r="V41" s="209">
        <f t="shared" si="21"/>
        <v>7</v>
      </c>
      <c r="W41" s="208">
        <f t="shared" si="22"/>
        <v>12</v>
      </c>
      <c r="X41" s="209">
        <f t="shared" si="23"/>
        <v>10</v>
      </c>
      <c r="Y41" s="208">
        <f t="shared" si="24"/>
        <v>11</v>
      </c>
      <c r="Z41" s="209">
        <f t="shared" si="25"/>
        <v>8</v>
      </c>
      <c r="AA41" s="208">
        <f t="shared" si="26"/>
        <v>0</v>
      </c>
      <c r="AB41" s="209">
        <f t="shared" si="27"/>
        <v>0</v>
      </c>
      <c r="AC41" s="208">
        <f t="shared" si="28"/>
        <v>0</v>
      </c>
      <c r="AD41" s="209">
        <f t="shared" si="29"/>
        <v>0</v>
      </c>
    </row>
    <row r="42" spans="1:30" ht="15.75" thickBot="1">
      <c r="A42" s="374"/>
      <c r="B42" s="423" t="s">
        <v>361</v>
      </c>
      <c r="C42" s="416" t="str">
        <f>IF(C33&gt;"",C33,"")</f>
        <v>Nyberg Johan</v>
      </c>
      <c r="D42" s="416" t="str">
        <f>IF(G35&gt;"",G35,"")</f>
        <v>Myllärinen Markus</v>
      </c>
      <c r="E42" s="424"/>
      <c r="F42" s="417">
        <v>-5</v>
      </c>
      <c r="G42" s="425">
        <v>-4</v>
      </c>
      <c r="H42" s="417">
        <v>-7</v>
      </c>
      <c r="I42" s="417"/>
      <c r="J42" s="417"/>
      <c r="K42" s="419">
        <f t="shared" si="30"/>
        <v>0</v>
      </c>
      <c r="L42" s="420">
        <f t="shared" si="31"/>
        <v>3</v>
      </c>
      <c r="M42" s="421">
        <f t="shared" si="32"/>
      </c>
      <c r="N42" s="422">
        <f t="shared" si="33"/>
        <v>1</v>
      </c>
      <c r="O42" s="13"/>
      <c r="P42" s="485">
        <f t="shared" si="17"/>
        <v>16</v>
      </c>
      <c r="Q42" s="196">
        <f t="shared" si="18"/>
        <v>33</v>
      </c>
      <c r="R42" s="164">
        <f t="shared" si="19"/>
        <v>-17</v>
      </c>
      <c r="U42" s="208">
        <f t="shared" si="20"/>
        <v>5</v>
      </c>
      <c r="V42" s="209">
        <f t="shared" si="21"/>
        <v>11</v>
      </c>
      <c r="W42" s="208">
        <f t="shared" si="22"/>
        <v>4</v>
      </c>
      <c r="X42" s="209">
        <f t="shared" si="23"/>
        <v>11</v>
      </c>
      <c r="Y42" s="208">
        <f t="shared" si="24"/>
        <v>7</v>
      </c>
      <c r="Z42" s="209">
        <f t="shared" si="25"/>
        <v>11</v>
      </c>
      <c r="AA42" s="208">
        <f t="shared" si="26"/>
        <v>0</v>
      </c>
      <c r="AB42" s="209">
        <f t="shared" si="27"/>
        <v>0</v>
      </c>
      <c r="AC42" s="208">
        <f t="shared" si="28"/>
        <v>0</v>
      </c>
      <c r="AD42" s="209">
        <f t="shared" si="29"/>
        <v>0</v>
      </c>
    </row>
    <row r="43" spans="1:30" ht="15.75" thickBot="1">
      <c r="A43" s="374"/>
      <c r="B43" s="435" t="s">
        <v>362</v>
      </c>
      <c r="C43" s="436" t="str">
        <f>IF(C35&gt;"",C35,"")</f>
        <v>Kantonistov Mikhail</v>
      </c>
      <c r="D43" s="436" t="str">
        <f>IF(G34&gt;"",G34,"")</f>
        <v>Nieminen Joonatan</v>
      </c>
      <c r="E43" s="436"/>
      <c r="F43" s="437">
        <v>7</v>
      </c>
      <c r="G43" s="438">
        <v>2</v>
      </c>
      <c r="H43" s="437">
        <v>4</v>
      </c>
      <c r="I43" s="437"/>
      <c r="J43" s="437"/>
      <c r="K43" s="439">
        <f t="shared" si="30"/>
        <v>3</v>
      </c>
      <c r="L43" s="440">
        <f t="shared" si="31"/>
        <v>0</v>
      </c>
      <c r="M43" s="441">
        <f t="shared" si="32"/>
        <v>1</v>
      </c>
      <c r="N43" s="442">
        <f t="shared" si="33"/>
      </c>
      <c r="O43" s="13"/>
      <c r="P43" s="485">
        <f t="shared" si="17"/>
        <v>33</v>
      </c>
      <c r="Q43" s="196">
        <f t="shared" si="18"/>
        <v>13</v>
      </c>
      <c r="R43" s="164">
        <f t="shared" si="19"/>
        <v>20</v>
      </c>
      <c r="U43" s="208">
        <f t="shared" si="20"/>
        <v>11</v>
      </c>
      <c r="V43" s="209">
        <f t="shared" si="21"/>
        <v>7</v>
      </c>
      <c r="W43" s="208">
        <f t="shared" si="22"/>
        <v>11</v>
      </c>
      <c r="X43" s="209">
        <f t="shared" si="23"/>
        <v>2</v>
      </c>
      <c r="Y43" s="208">
        <f t="shared" si="24"/>
        <v>11</v>
      </c>
      <c r="Z43" s="209">
        <f t="shared" si="25"/>
        <v>4</v>
      </c>
      <c r="AA43" s="208">
        <f t="shared" si="26"/>
        <v>0</v>
      </c>
      <c r="AB43" s="209">
        <f t="shared" si="27"/>
        <v>0</v>
      </c>
      <c r="AC43" s="208">
        <f t="shared" si="28"/>
        <v>0</v>
      </c>
      <c r="AD43" s="209">
        <f t="shared" si="29"/>
        <v>0</v>
      </c>
    </row>
    <row r="44" spans="1:30" ht="15.75" thickBot="1">
      <c r="A44" s="374"/>
      <c r="B44" s="443" t="s">
        <v>363</v>
      </c>
      <c r="C44" s="444" t="str">
        <f>IF(C34&gt;"",C34,"")</f>
        <v>Nyberg Jan</v>
      </c>
      <c r="D44" s="444" t="str">
        <f>IF(G35&gt;"",G35,"")</f>
        <v>Myllärinen Markus</v>
      </c>
      <c r="E44" s="445"/>
      <c r="F44" s="446">
        <v>-9</v>
      </c>
      <c r="G44" s="446">
        <v>5</v>
      </c>
      <c r="H44" s="446">
        <v>-9</v>
      </c>
      <c r="I44" s="447">
        <v>-6</v>
      </c>
      <c r="J44" s="447"/>
      <c r="K44" s="448">
        <f t="shared" si="30"/>
        <v>1</v>
      </c>
      <c r="L44" s="449">
        <f t="shared" si="31"/>
        <v>3</v>
      </c>
      <c r="M44" s="450">
        <f t="shared" si="32"/>
      </c>
      <c r="N44" s="451">
        <f t="shared" si="33"/>
        <v>1</v>
      </c>
      <c r="O44" s="13"/>
      <c r="P44" s="485">
        <f t="shared" si="17"/>
        <v>35</v>
      </c>
      <c r="Q44" s="196">
        <f t="shared" si="18"/>
        <v>38</v>
      </c>
      <c r="R44" s="164">
        <f>+P44-Q44</f>
        <v>-3</v>
      </c>
      <c r="U44" s="208">
        <f t="shared" si="20"/>
        <v>9</v>
      </c>
      <c r="V44" s="209">
        <f t="shared" si="21"/>
        <v>11</v>
      </c>
      <c r="W44" s="208">
        <f t="shared" si="22"/>
        <v>11</v>
      </c>
      <c r="X44" s="209">
        <f t="shared" si="23"/>
        <v>5</v>
      </c>
      <c r="Y44" s="208">
        <f t="shared" si="24"/>
        <v>9</v>
      </c>
      <c r="Z44" s="209">
        <f t="shared" si="25"/>
        <v>11</v>
      </c>
      <c r="AA44" s="208">
        <f t="shared" si="26"/>
        <v>6</v>
      </c>
      <c r="AB44" s="209">
        <f t="shared" si="27"/>
        <v>11</v>
      </c>
      <c r="AC44" s="208">
        <f t="shared" si="28"/>
        <v>0</v>
      </c>
      <c r="AD44" s="209">
        <f t="shared" si="29"/>
        <v>0</v>
      </c>
    </row>
    <row r="45" spans="1:30" ht="15.75" thickBot="1">
      <c r="A45" s="374"/>
      <c r="B45" s="415" t="s">
        <v>364</v>
      </c>
      <c r="C45" s="416" t="str">
        <f>IF(C35&gt;"",C35,"")</f>
        <v>Kantonistov Mikhail</v>
      </c>
      <c r="D45" s="416" t="str">
        <f>IF(G33&gt;"",G33,"")</f>
        <v>Kähtävä Konsta</v>
      </c>
      <c r="E45" s="452"/>
      <c r="F45" s="447">
        <v>3</v>
      </c>
      <c r="G45" s="418">
        <v>4</v>
      </c>
      <c r="H45" s="418">
        <v>2</v>
      </c>
      <c r="I45" s="418"/>
      <c r="J45" s="453"/>
      <c r="K45" s="419">
        <f t="shared" si="30"/>
        <v>3</v>
      </c>
      <c r="L45" s="420">
        <f t="shared" si="31"/>
        <v>0</v>
      </c>
      <c r="M45" s="421">
        <f t="shared" si="32"/>
        <v>1</v>
      </c>
      <c r="N45" s="422">
        <f t="shared" si="33"/>
      </c>
      <c r="O45" s="13"/>
      <c r="P45" s="485">
        <f t="shared" si="17"/>
        <v>33</v>
      </c>
      <c r="Q45" s="196">
        <f t="shared" si="18"/>
        <v>9</v>
      </c>
      <c r="R45" s="164">
        <f>+P45-Q45</f>
        <v>24</v>
      </c>
      <c r="U45" s="208">
        <f t="shared" si="20"/>
        <v>11</v>
      </c>
      <c r="V45" s="209">
        <f t="shared" si="21"/>
        <v>3</v>
      </c>
      <c r="W45" s="208">
        <f t="shared" si="22"/>
        <v>11</v>
      </c>
      <c r="X45" s="209">
        <f t="shared" si="23"/>
        <v>4</v>
      </c>
      <c r="Y45" s="208">
        <f t="shared" si="24"/>
        <v>11</v>
      </c>
      <c r="Z45" s="209">
        <f t="shared" si="25"/>
        <v>2</v>
      </c>
      <c r="AA45" s="208">
        <f t="shared" si="26"/>
        <v>0</v>
      </c>
      <c r="AB45" s="209">
        <f t="shared" si="27"/>
        <v>0</v>
      </c>
      <c r="AC45" s="208">
        <f t="shared" si="28"/>
        <v>0</v>
      </c>
      <c r="AD45" s="209">
        <f t="shared" si="29"/>
        <v>0</v>
      </c>
    </row>
    <row r="46" spans="1:30" ht="15.75" thickBot="1">
      <c r="A46" s="374"/>
      <c r="B46" s="435" t="s">
        <v>365</v>
      </c>
      <c r="C46" s="436" t="str">
        <f>IF(C33&gt;"",C33,"")</f>
        <v>Nyberg Johan</v>
      </c>
      <c r="D46" s="436" t="str">
        <f>IF(G34&gt;"",G34,"")</f>
        <v>Nieminen Joonatan</v>
      </c>
      <c r="E46" s="454"/>
      <c r="F46" s="455">
        <v>11</v>
      </c>
      <c r="G46" s="437">
        <v>-10</v>
      </c>
      <c r="H46" s="455">
        <v>7</v>
      </c>
      <c r="I46" s="437">
        <v>-8</v>
      </c>
      <c r="J46" s="437">
        <v>-9</v>
      </c>
      <c r="K46" s="439">
        <f t="shared" si="30"/>
        <v>2</v>
      </c>
      <c r="L46" s="440">
        <f t="shared" si="31"/>
        <v>3</v>
      </c>
      <c r="M46" s="441">
        <f t="shared" si="32"/>
      </c>
      <c r="N46" s="442">
        <f t="shared" si="33"/>
        <v>1</v>
      </c>
      <c r="O46" s="13"/>
      <c r="P46" s="485">
        <f t="shared" si="17"/>
        <v>51</v>
      </c>
      <c r="Q46" s="196">
        <f t="shared" si="18"/>
        <v>52</v>
      </c>
      <c r="R46" s="164">
        <f>+P46-Q46</f>
        <v>-1</v>
      </c>
      <c r="U46" s="208">
        <f t="shared" si="20"/>
        <v>13</v>
      </c>
      <c r="V46" s="209">
        <f t="shared" si="21"/>
        <v>11</v>
      </c>
      <c r="W46" s="208">
        <f t="shared" si="22"/>
        <v>10</v>
      </c>
      <c r="X46" s="209">
        <f t="shared" si="23"/>
        <v>12</v>
      </c>
      <c r="Y46" s="208">
        <f t="shared" si="24"/>
        <v>11</v>
      </c>
      <c r="Z46" s="209">
        <f t="shared" si="25"/>
        <v>7</v>
      </c>
      <c r="AA46" s="208">
        <f t="shared" si="26"/>
        <v>8</v>
      </c>
      <c r="AB46" s="209">
        <f t="shared" si="27"/>
        <v>11</v>
      </c>
      <c r="AC46" s="208">
        <f t="shared" si="28"/>
        <v>9</v>
      </c>
      <c r="AD46" s="209">
        <f t="shared" si="29"/>
        <v>11</v>
      </c>
    </row>
    <row r="47" spans="1:18" ht="16.5" thickBot="1">
      <c r="A47" s="346"/>
      <c r="B47" s="348"/>
      <c r="C47" s="348"/>
      <c r="D47" s="348"/>
      <c r="E47" s="348"/>
      <c r="F47" s="348"/>
      <c r="G47" s="348"/>
      <c r="H47" s="348"/>
      <c r="I47" s="456" t="s">
        <v>366</v>
      </c>
      <c r="J47" s="457"/>
      <c r="K47" s="458">
        <f>IF(ISBLANK(C33),"",SUM(K38:K46))</f>
        <v>17</v>
      </c>
      <c r="L47" s="459">
        <f>IF(ISBLANK(G33),"",SUM(L38:L46))</f>
        <v>15</v>
      </c>
      <c r="M47" s="460">
        <f>IF(ISBLANK(F38),"",SUM(M38:M46))</f>
        <v>4</v>
      </c>
      <c r="N47" s="461">
        <f>IF(ISBLANK(F38),"",SUM(N38:N46))</f>
        <v>5</v>
      </c>
      <c r="O47" s="13"/>
      <c r="P47" s="486">
        <f>SUM(P38:P46)</f>
        <v>289</v>
      </c>
      <c r="Q47" s="196">
        <f>SUM(Q38:Q46)</f>
        <v>258</v>
      </c>
      <c r="R47" s="164">
        <f>SUM(R38:R46)</f>
        <v>31</v>
      </c>
    </row>
    <row r="48" spans="1:15" ht="15">
      <c r="A48" s="346"/>
      <c r="B48" s="462" t="s">
        <v>367</v>
      </c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463"/>
      <c r="O48" s="13"/>
    </row>
    <row r="49" spans="1:15" ht="15">
      <c r="A49" s="346"/>
      <c r="B49" s="464" t="s">
        <v>368</v>
      </c>
      <c r="C49" s="464"/>
      <c r="D49" s="464" t="s">
        <v>369</v>
      </c>
      <c r="E49" s="359"/>
      <c r="F49" s="464"/>
      <c r="G49" s="464" t="s">
        <v>370</v>
      </c>
      <c r="H49" s="359"/>
      <c r="I49" s="464"/>
      <c r="J49" s="99" t="s">
        <v>371</v>
      </c>
      <c r="K49" s="13"/>
      <c r="L49" s="348"/>
      <c r="M49" s="348"/>
      <c r="N49" s="463"/>
      <c r="O49" s="13"/>
    </row>
    <row r="50" spans="1:15" ht="18.75" thickBot="1">
      <c r="A50" s="346"/>
      <c r="B50" s="348"/>
      <c r="C50" s="348"/>
      <c r="D50" s="348"/>
      <c r="E50" s="348"/>
      <c r="F50" s="348"/>
      <c r="G50" s="348"/>
      <c r="H50" s="348"/>
      <c r="I50" s="348"/>
      <c r="J50" s="465" t="str">
        <f>IF(M47=5,C32,IF(N47=5,G32,""))</f>
        <v>Por-83</v>
      </c>
      <c r="K50" s="466"/>
      <c r="L50" s="466"/>
      <c r="M50" s="466"/>
      <c r="N50" s="467"/>
      <c r="O50" s="13"/>
    </row>
    <row r="51" spans="1:15" ht="18.75" thickBot="1">
      <c r="A51" s="468"/>
      <c r="B51" s="469"/>
      <c r="C51" s="469"/>
      <c r="D51" s="469"/>
      <c r="E51" s="469"/>
      <c r="F51" s="469"/>
      <c r="G51" s="469"/>
      <c r="H51" s="469"/>
      <c r="I51" s="469"/>
      <c r="J51" s="470"/>
      <c r="K51" s="470"/>
      <c r="L51" s="470"/>
      <c r="M51" s="470"/>
      <c r="N51" s="471"/>
      <c r="O51" s="346"/>
    </row>
    <row r="52" spans="17:18" ht="16.5" thickBot="1" thickTop="1">
      <c r="Q52" s="473"/>
      <c r="R52" s="473"/>
    </row>
    <row r="53" spans="1:15" ht="16.5" thickTop="1">
      <c r="A53" s="337"/>
      <c r="B53" s="338"/>
      <c r="C53" s="339"/>
      <c r="D53" s="340"/>
      <c r="E53" s="340"/>
      <c r="F53" s="341" t="s">
        <v>336</v>
      </c>
      <c r="G53" s="342"/>
      <c r="H53" s="343" t="s">
        <v>381</v>
      </c>
      <c r="I53" s="344"/>
      <c r="J53" s="344"/>
      <c r="K53" s="344"/>
      <c r="L53" s="344"/>
      <c r="M53" s="344"/>
      <c r="N53" s="345"/>
      <c r="O53" s="346"/>
    </row>
    <row r="54" spans="1:15" ht="15.75">
      <c r="A54" s="346"/>
      <c r="B54" s="13"/>
      <c r="C54" s="347" t="s">
        <v>338</v>
      </c>
      <c r="D54" s="348"/>
      <c r="E54" s="348"/>
      <c r="F54" s="349" t="s">
        <v>339</v>
      </c>
      <c r="G54" s="350"/>
      <c r="H54" s="351">
        <v>40250</v>
      </c>
      <c r="I54" s="352"/>
      <c r="J54" s="353"/>
      <c r="K54" s="354" t="s">
        <v>3</v>
      </c>
      <c r="L54" s="355"/>
      <c r="M54" s="356"/>
      <c r="N54" s="357"/>
      <c r="O54" s="13"/>
    </row>
    <row r="55" spans="1:15" ht="21" thickBot="1">
      <c r="A55" s="346"/>
      <c r="B55" s="358"/>
      <c r="C55" s="359" t="s">
        <v>340</v>
      </c>
      <c r="D55" s="13"/>
      <c r="E55" s="348"/>
      <c r="F55" s="360" t="s">
        <v>341</v>
      </c>
      <c r="G55" s="361"/>
      <c r="H55" s="362" t="s">
        <v>4</v>
      </c>
      <c r="I55" s="363"/>
      <c r="J55" s="363"/>
      <c r="K55" s="364" t="s">
        <v>342</v>
      </c>
      <c r="L55" s="365" t="s">
        <v>385</v>
      </c>
      <c r="M55" s="366"/>
      <c r="N55" s="367"/>
      <c r="O55" s="13"/>
    </row>
    <row r="56" spans="1:18" ht="15.75" thickTop="1">
      <c r="A56" s="346"/>
      <c r="B56" s="13"/>
      <c r="C56" s="368"/>
      <c r="D56" s="348"/>
      <c r="E56" s="348"/>
      <c r="F56" s="348"/>
      <c r="G56" s="369"/>
      <c r="H56" s="370"/>
      <c r="I56" s="370"/>
      <c r="J56" s="371"/>
      <c r="K56" s="372"/>
      <c r="L56" s="372"/>
      <c r="M56" s="372"/>
      <c r="N56" s="373"/>
      <c r="O56" s="13"/>
      <c r="Q56" s="473"/>
      <c r="R56" s="473"/>
    </row>
    <row r="57" spans="1:18" ht="16.5" thickBot="1">
      <c r="A57" s="374"/>
      <c r="B57" s="375" t="s">
        <v>344</v>
      </c>
      <c r="C57" s="376" t="s">
        <v>35</v>
      </c>
      <c r="D57" s="474"/>
      <c r="E57" s="378"/>
      <c r="F57" s="379" t="s">
        <v>344</v>
      </c>
      <c r="G57" s="380" t="s">
        <v>69</v>
      </c>
      <c r="H57" s="381"/>
      <c r="I57" s="381"/>
      <c r="J57" s="381"/>
      <c r="K57" s="381"/>
      <c r="L57" s="381"/>
      <c r="M57" s="381"/>
      <c r="N57" s="382"/>
      <c r="O57" s="13"/>
      <c r="Q57" s="473"/>
      <c r="R57" s="473"/>
    </row>
    <row r="58" spans="1:18" ht="15">
      <c r="A58" s="374"/>
      <c r="B58" s="383" t="s">
        <v>79</v>
      </c>
      <c r="C58" s="472" t="s">
        <v>140</v>
      </c>
      <c r="D58" s="385" t="s">
        <v>135</v>
      </c>
      <c r="E58" s="386"/>
      <c r="F58" s="387" t="s">
        <v>345</v>
      </c>
      <c r="G58" s="388" t="s">
        <v>135</v>
      </c>
      <c r="H58" s="389" t="s">
        <v>135</v>
      </c>
      <c r="I58" s="389" t="s">
        <v>135</v>
      </c>
      <c r="J58" s="389" t="s">
        <v>135</v>
      </c>
      <c r="K58" s="389" t="s">
        <v>135</v>
      </c>
      <c r="L58" s="389" t="s">
        <v>135</v>
      </c>
      <c r="M58" s="389" t="s">
        <v>135</v>
      </c>
      <c r="N58" s="390" t="s">
        <v>135</v>
      </c>
      <c r="O58" s="13"/>
      <c r="Q58" s="473"/>
      <c r="R58" s="473"/>
    </row>
    <row r="59" spans="1:18" ht="15">
      <c r="A59" s="374"/>
      <c r="B59" s="391" t="s">
        <v>113</v>
      </c>
      <c r="C59" s="392" t="s">
        <v>145</v>
      </c>
      <c r="D59" s="393" t="s">
        <v>143</v>
      </c>
      <c r="E59" s="386"/>
      <c r="F59" s="394" t="s">
        <v>347</v>
      </c>
      <c r="G59" s="392" t="s">
        <v>131</v>
      </c>
      <c r="H59" s="396" t="s">
        <v>131</v>
      </c>
      <c r="I59" s="396" t="s">
        <v>131</v>
      </c>
      <c r="J59" s="396" t="s">
        <v>131</v>
      </c>
      <c r="K59" s="396" t="s">
        <v>131</v>
      </c>
      <c r="L59" s="396" t="s">
        <v>131</v>
      </c>
      <c r="M59" s="396" t="s">
        <v>131</v>
      </c>
      <c r="N59" s="397" t="s">
        <v>131</v>
      </c>
      <c r="O59" s="13"/>
      <c r="Q59" s="473"/>
      <c r="R59" s="473"/>
    </row>
    <row r="60" spans="1:18" ht="15">
      <c r="A60" s="346"/>
      <c r="B60" s="391" t="s">
        <v>118</v>
      </c>
      <c r="C60" s="392" t="s">
        <v>170</v>
      </c>
      <c r="D60" s="393" t="s">
        <v>148</v>
      </c>
      <c r="E60" s="386"/>
      <c r="F60" s="398" t="s">
        <v>348</v>
      </c>
      <c r="G60" s="392" t="s">
        <v>166</v>
      </c>
      <c r="H60" s="396" t="s">
        <v>69</v>
      </c>
      <c r="I60" s="396" t="s">
        <v>166</v>
      </c>
      <c r="J60" s="396" t="s">
        <v>69</v>
      </c>
      <c r="K60" s="396" t="s">
        <v>166</v>
      </c>
      <c r="L60" s="396" t="s">
        <v>69</v>
      </c>
      <c r="M60" s="396" t="s">
        <v>166</v>
      </c>
      <c r="N60" s="397" t="s">
        <v>69</v>
      </c>
      <c r="O60" s="13"/>
      <c r="Q60" s="473"/>
      <c r="R60" s="473"/>
    </row>
    <row r="61" spans="1:18" ht="15.75">
      <c r="A61" s="346"/>
      <c r="B61" s="348"/>
      <c r="C61" s="348"/>
      <c r="D61" s="348"/>
      <c r="E61" s="348"/>
      <c r="F61" s="399" t="s">
        <v>349</v>
      </c>
      <c r="G61" s="368"/>
      <c r="H61" s="368"/>
      <c r="I61" s="368"/>
      <c r="J61" s="348"/>
      <c r="K61" s="348"/>
      <c r="L61" s="348"/>
      <c r="M61" s="400"/>
      <c r="N61" s="401"/>
      <c r="O61" s="13"/>
      <c r="Q61" s="473"/>
      <c r="R61" s="473"/>
    </row>
    <row r="62" spans="1:26" ht="15.75" thickBot="1">
      <c r="A62" s="346"/>
      <c r="B62" s="402" t="s">
        <v>350</v>
      </c>
      <c r="C62" s="348"/>
      <c r="D62" s="348"/>
      <c r="E62" s="348"/>
      <c r="F62" s="403" t="s">
        <v>351</v>
      </c>
      <c r="G62" s="403" t="s">
        <v>352</v>
      </c>
      <c r="H62" s="403" t="s">
        <v>353</v>
      </c>
      <c r="I62" s="403" t="s">
        <v>354</v>
      </c>
      <c r="J62" s="403" t="s">
        <v>355</v>
      </c>
      <c r="K62" s="404" t="s">
        <v>106</v>
      </c>
      <c r="L62" s="405"/>
      <c r="M62" s="403" t="s">
        <v>356</v>
      </c>
      <c r="N62" s="406" t="s">
        <v>87</v>
      </c>
      <c r="O62" s="13"/>
      <c r="P62" s="481" t="s">
        <v>382</v>
      </c>
      <c r="Q62" s="482"/>
      <c r="R62" s="483" t="s">
        <v>383</v>
      </c>
      <c r="U62" s="484" t="s">
        <v>384</v>
      </c>
      <c r="V62" s="484"/>
      <c r="W62" s="484"/>
      <c r="X62" s="484"/>
      <c r="Y62" s="484"/>
      <c r="Z62" s="484"/>
    </row>
    <row r="63" spans="1:30" ht="15.75" thickBot="1">
      <c r="A63" s="374"/>
      <c r="B63" s="407" t="s">
        <v>357</v>
      </c>
      <c r="C63" s="408" t="str">
        <f>IF(C58&gt;"",C58,"")</f>
        <v>Keinonen Asko</v>
      </c>
      <c r="D63" s="408" t="str">
        <f>IF(G58&gt;"",G58,"")</f>
        <v>O´Connor Miikka</v>
      </c>
      <c r="E63" s="408"/>
      <c r="F63" s="410">
        <v>-6</v>
      </c>
      <c r="G63" s="410">
        <v>-7</v>
      </c>
      <c r="H63" s="409">
        <v>-4</v>
      </c>
      <c r="I63" s="410"/>
      <c r="J63" s="410"/>
      <c r="K63" s="411">
        <f>IF(ISBLANK(F63),"",COUNTIF(F63:J63,"&gt;=0"))</f>
        <v>0</v>
      </c>
      <c r="L63" s="412">
        <f>IF(ISBLANK(F63),"",(IF(LEFT(F63,1)="-",1,0)+IF(LEFT(G63,1)="-",1,0)+IF(LEFT(H63,1)="-",1,0)+IF(LEFT(I63,1)="-",1,0)+IF(LEFT(J63,1)="-",1,0)))</f>
        <v>3</v>
      </c>
      <c r="M63" s="413">
        <f>IF(K63=3,1,"")</f>
      </c>
      <c r="N63" s="414">
        <f>IF(L63=3,1,"")</f>
        <v>1</v>
      </c>
      <c r="O63" s="13"/>
      <c r="P63" s="485">
        <f aca="true" t="shared" si="34" ref="P63:P71">+U63+W63+Y63+AA63+AC63</f>
        <v>17</v>
      </c>
      <c r="Q63" s="196">
        <f aca="true" t="shared" si="35" ref="Q63:Q71">+V63+X63+Z63+AB63+AD63</f>
        <v>33</v>
      </c>
      <c r="R63" s="164">
        <f aca="true" t="shared" si="36" ref="R63:R68">+P63-Q63</f>
        <v>-16</v>
      </c>
      <c r="U63" s="208">
        <f aca="true" t="shared" si="37" ref="U63:U71">IF(F63="",0,IF(LEFT(F63,1)="-",ABS(F63),(IF(F63&gt;9,F63+2,11))))</f>
        <v>6</v>
      </c>
      <c r="V63" s="209">
        <f aca="true" t="shared" si="38" ref="V63:V71">IF(F63="",0,IF(LEFT(F63,1)="-",(IF(ABS(F63)&gt;9,(ABS(F63)+2),11)),F63))</f>
        <v>11</v>
      </c>
      <c r="W63" s="208">
        <f aca="true" t="shared" si="39" ref="W63:W71">IF(G63="",0,IF(LEFT(G63,1)="-",ABS(G63),(IF(G63&gt;9,G63+2,11))))</f>
        <v>7</v>
      </c>
      <c r="X63" s="209">
        <f aca="true" t="shared" si="40" ref="X63:X71">IF(G63="",0,IF(LEFT(G63,1)="-",(IF(ABS(G63)&gt;9,(ABS(G63)+2),11)),G63))</f>
        <v>11</v>
      </c>
      <c r="Y63" s="208">
        <f aca="true" t="shared" si="41" ref="Y63:Y71">IF(H63="",0,IF(LEFT(H63,1)="-",ABS(H63),(IF(H63&gt;9,H63+2,11))))</f>
        <v>4</v>
      </c>
      <c r="Z63" s="209">
        <f aca="true" t="shared" si="42" ref="Z63:Z71">IF(H63="",0,IF(LEFT(H63,1)="-",(IF(ABS(H63)&gt;9,(ABS(H63)+2),11)),H63))</f>
        <v>11</v>
      </c>
      <c r="AA63" s="208">
        <f aca="true" t="shared" si="43" ref="AA63:AA71">IF(I63="",0,IF(LEFT(I63,1)="-",ABS(I63),(IF(I63&gt;9,I63+2,11))))</f>
        <v>0</v>
      </c>
      <c r="AB63" s="209">
        <f aca="true" t="shared" si="44" ref="AB63:AB71">IF(I63="",0,IF(LEFT(I63,1)="-",(IF(ABS(I63)&gt;9,(ABS(I63)+2),11)),I63))</f>
        <v>0</v>
      </c>
      <c r="AC63" s="208">
        <f aca="true" t="shared" si="45" ref="AC63:AC71">IF(J63="",0,IF(LEFT(J63,1)="-",ABS(J63),(IF(J63&gt;9,J63+2,11))))</f>
        <v>0</v>
      </c>
      <c r="AD63" s="209">
        <f aca="true" t="shared" si="46" ref="AD63:AD71">IF(J63="",0,IF(LEFT(J63,1)="-",(IF(ABS(J63)&gt;9,(ABS(J63)+2),11)),J63))</f>
        <v>0</v>
      </c>
    </row>
    <row r="64" spans="1:30" ht="15.75" thickBot="1">
      <c r="A64" s="374"/>
      <c r="B64" s="415" t="s">
        <v>358</v>
      </c>
      <c r="C64" s="416" t="str">
        <f>IF(C59&gt;"",C59,"")</f>
        <v>Pitkänen Tatu</v>
      </c>
      <c r="D64" s="416" t="str">
        <f>IF(G59&gt;"",G59,"")</f>
        <v>Lundström Thomas</v>
      </c>
      <c r="E64" s="416"/>
      <c r="F64" s="417">
        <v>-4</v>
      </c>
      <c r="G64" s="418">
        <v>-4</v>
      </c>
      <c r="H64" s="418">
        <v>-3</v>
      </c>
      <c r="I64" s="418"/>
      <c r="J64" s="418"/>
      <c r="K64" s="419">
        <f>IF(ISBLANK(F64),"",COUNTIF(F64:J64,"&gt;=0"))</f>
        <v>0</v>
      </c>
      <c r="L64" s="420">
        <f>IF(ISBLANK(F64),"",(IF(LEFT(F64,1)="-",1,0)+IF(LEFT(G64,1)="-",1,0)+IF(LEFT(H64,1)="-",1,0)+IF(LEFT(I64,1)="-",1,0)+IF(LEFT(J64,1)="-",1,0)))</f>
        <v>3</v>
      </c>
      <c r="M64" s="421">
        <f>IF(K64=3,1,"")</f>
      </c>
      <c r="N64" s="422">
        <f>IF(L64=3,1,"")</f>
        <v>1</v>
      </c>
      <c r="O64" s="13"/>
      <c r="P64" s="485">
        <f t="shared" si="34"/>
        <v>11</v>
      </c>
      <c r="Q64" s="196">
        <f t="shared" si="35"/>
        <v>33</v>
      </c>
      <c r="R64" s="164">
        <f t="shared" si="36"/>
        <v>-22</v>
      </c>
      <c r="U64" s="208">
        <f t="shared" si="37"/>
        <v>4</v>
      </c>
      <c r="V64" s="209">
        <f t="shared" si="38"/>
        <v>11</v>
      </c>
      <c r="W64" s="208">
        <f t="shared" si="39"/>
        <v>4</v>
      </c>
      <c r="X64" s="209">
        <f t="shared" si="40"/>
        <v>11</v>
      </c>
      <c r="Y64" s="208">
        <f t="shared" si="41"/>
        <v>3</v>
      </c>
      <c r="Z64" s="209">
        <f t="shared" si="42"/>
        <v>11</v>
      </c>
      <c r="AA64" s="208">
        <f t="shared" si="43"/>
        <v>0</v>
      </c>
      <c r="AB64" s="209">
        <f t="shared" si="44"/>
        <v>0</v>
      </c>
      <c r="AC64" s="208">
        <f t="shared" si="45"/>
        <v>0</v>
      </c>
      <c r="AD64" s="209">
        <f t="shared" si="46"/>
        <v>0</v>
      </c>
    </row>
    <row r="65" spans="1:30" ht="15.75" thickBot="1">
      <c r="A65" s="374"/>
      <c r="B65" s="423" t="s">
        <v>359</v>
      </c>
      <c r="C65" s="424" t="str">
        <f>IF(C60&gt;"",C60,"")</f>
        <v>Pitkänen Toni</v>
      </c>
      <c r="D65" s="424" t="str">
        <f>IF(G60&gt;"",G60,"")</f>
        <v>Mäkinen Anton</v>
      </c>
      <c r="E65" s="424"/>
      <c r="F65" s="417">
        <v>-10</v>
      </c>
      <c r="G65" s="425">
        <v>-7</v>
      </c>
      <c r="H65" s="417">
        <v>-3</v>
      </c>
      <c r="I65" s="417"/>
      <c r="J65" s="417"/>
      <c r="K65" s="419">
        <f aca="true" t="shared" si="47" ref="K65:K71">IF(ISBLANK(F65),"",COUNTIF(F65:J65,"&gt;=0"))</f>
        <v>0</v>
      </c>
      <c r="L65" s="427">
        <f aca="true" t="shared" si="48" ref="L65:L71">IF(ISBLANK(F65),"",(IF(LEFT(F65,1)="-",1,0)+IF(LEFT(G65,1)="-",1,0)+IF(LEFT(H65,1)="-",1,0)+IF(LEFT(I65,1)="-",1,0)+IF(LEFT(J65,1)="-",1,0)))</f>
        <v>3</v>
      </c>
      <c r="M65" s="428">
        <f aca="true" t="shared" si="49" ref="M65:M71">IF(K65=3,1,"")</f>
      </c>
      <c r="N65" s="429">
        <f aca="true" t="shared" si="50" ref="N65:N71">IF(L65=3,1,"")</f>
        <v>1</v>
      </c>
      <c r="O65" s="13"/>
      <c r="P65" s="485">
        <f t="shared" si="34"/>
        <v>20</v>
      </c>
      <c r="Q65" s="196">
        <f t="shared" si="35"/>
        <v>34</v>
      </c>
      <c r="R65" s="164">
        <f t="shared" si="36"/>
        <v>-14</v>
      </c>
      <c r="U65" s="208">
        <f t="shared" si="37"/>
        <v>10</v>
      </c>
      <c r="V65" s="209">
        <f t="shared" si="38"/>
        <v>12</v>
      </c>
      <c r="W65" s="208">
        <f t="shared" si="39"/>
        <v>7</v>
      </c>
      <c r="X65" s="209">
        <f t="shared" si="40"/>
        <v>11</v>
      </c>
      <c r="Y65" s="208">
        <f t="shared" si="41"/>
        <v>3</v>
      </c>
      <c r="Z65" s="209">
        <f t="shared" si="42"/>
        <v>11</v>
      </c>
      <c r="AA65" s="208">
        <f t="shared" si="43"/>
        <v>0</v>
      </c>
      <c r="AB65" s="209">
        <f t="shared" si="44"/>
        <v>0</v>
      </c>
      <c r="AC65" s="208">
        <f t="shared" si="45"/>
        <v>0</v>
      </c>
      <c r="AD65" s="209">
        <f t="shared" si="46"/>
        <v>0</v>
      </c>
    </row>
    <row r="66" spans="1:30" ht="15.75" thickBot="1">
      <c r="A66" s="374"/>
      <c r="B66" s="430" t="s">
        <v>360</v>
      </c>
      <c r="C66" s="408" t="str">
        <f>IF(C59&gt;"",C59,"")</f>
        <v>Pitkänen Tatu</v>
      </c>
      <c r="D66" s="408" t="str">
        <f>IF(G58&gt;"",G58,"")</f>
        <v>O´Connor Miikka</v>
      </c>
      <c r="E66" s="431"/>
      <c r="F66" s="432">
        <v>-4</v>
      </c>
      <c r="G66" s="433">
        <v>-8</v>
      </c>
      <c r="H66" s="432">
        <v>-5</v>
      </c>
      <c r="I66" s="432"/>
      <c r="J66" s="432"/>
      <c r="K66" s="411">
        <f t="shared" si="47"/>
        <v>0</v>
      </c>
      <c r="L66" s="412">
        <f t="shared" si="48"/>
        <v>3</v>
      </c>
      <c r="M66" s="413">
        <f t="shared" si="49"/>
      </c>
      <c r="N66" s="414">
        <f t="shared" si="50"/>
        <v>1</v>
      </c>
      <c r="O66" s="13"/>
      <c r="P66" s="485">
        <f t="shared" si="34"/>
        <v>17</v>
      </c>
      <c r="Q66" s="196">
        <f t="shared" si="35"/>
        <v>33</v>
      </c>
      <c r="R66" s="164">
        <f t="shared" si="36"/>
        <v>-16</v>
      </c>
      <c r="U66" s="208">
        <f t="shared" si="37"/>
        <v>4</v>
      </c>
      <c r="V66" s="209">
        <f t="shared" si="38"/>
        <v>11</v>
      </c>
      <c r="W66" s="208">
        <f t="shared" si="39"/>
        <v>8</v>
      </c>
      <c r="X66" s="209">
        <f t="shared" si="40"/>
        <v>11</v>
      </c>
      <c r="Y66" s="208">
        <f t="shared" si="41"/>
        <v>5</v>
      </c>
      <c r="Z66" s="209">
        <f t="shared" si="42"/>
        <v>11</v>
      </c>
      <c r="AA66" s="208">
        <f t="shared" si="43"/>
        <v>0</v>
      </c>
      <c r="AB66" s="209">
        <f t="shared" si="44"/>
        <v>0</v>
      </c>
      <c r="AC66" s="208">
        <f t="shared" si="45"/>
        <v>0</v>
      </c>
      <c r="AD66" s="209">
        <f t="shared" si="46"/>
        <v>0</v>
      </c>
    </row>
    <row r="67" spans="1:30" ht="15.75" thickBot="1">
      <c r="A67" s="374"/>
      <c r="B67" s="423" t="s">
        <v>361</v>
      </c>
      <c r="C67" s="416" t="str">
        <f>IF(C58&gt;"",C58,"")</f>
        <v>Keinonen Asko</v>
      </c>
      <c r="D67" s="416" t="str">
        <f>IF(G60&gt;"",G60,"")</f>
        <v>Mäkinen Anton</v>
      </c>
      <c r="E67" s="424"/>
      <c r="F67" s="417">
        <v>-7</v>
      </c>
      <c r="G67" s="425">
        <v>-7</v>
      </c>
      <c r="H67" s="417">
        <v>10</v>
      </c>
      <c r="I67" s="417">
        <v>-9</v>
      </c>
      <c r="J67" s="417"/>
      <c r="K67" s="419">
        <f t="shared" si="47"/>
        <v>1</v>
      </c>
      <c r="L67" s="420">
        <f t="shared" si="48"/>
        <v>3</v>
      </c>
      <c r="M67" s="421">
        <f t="shared" si="49"/>
      </c>
      <c r="N67" s="422">
        <f t="shared" si="50"/>
        <v>1</v>
      </c>
      <c r="O67" s="13"/>
      <c r="P67" s="485">
        <f t="shared" si="34"/>
        <v>35</v>
      </c>
      <c r="Q67" s="196">
        <f t="shared" si="35"/>
        <v>43</v>
      </c>
      <c r="R67" s="164">
        <f t="shared" si="36"/>
        <v>-8</v>
      </c>
      <c r="U67" s="208">
        <f t="shared" si="37"/>
        <v>7</v>
      </c>
      <c r="V67" s="209">
        <f t="shared" si="38"/>
        <v>11</v>
      </c>
      <c r="W67" s="208">
        <f t="shared" si="39"/>
        <v>7</v>
      </c>
      <c r="X67" s="209">
        <f t="shared" si="40"/>
        <v>11</v>
      </c>
      <c r="Y67" s="208">
        <f t="shared" si="41"/>
        <v>12</v>
      </c>
      <c r="Z67" s="209">
        <f t="shared" si="42"/>
        <v>10</v>
      </c>
      <c r="AA67" s="208">
        <f t="shared" si="43"/>
        <v>9</v>
      </c>
      <c r="AB67" s="209">
        <f t="shared" si="44"/>
        <v>11</v>
      </c>
      <c r="AC67" s="208">
        <f t="shared" si="45"/>
        <v>0</v>
      </c>
      <c r="AD67" s="209">
        <f t="shared" si="46"/>
        <v>0</v>
      </c>
    </row>
    <row r="68" spans="1:30" ht="15.75" thickBot="1">
      <c r="A68" s="374"/>
      <c r="B68" s="435" t="s">
        <v>362</v>
      </c>
      <c r="C68" s="436" t="str">
        <f>IF(C60&gt;"",C60,"")</f>
        <v>Pitkänen Toni</v>
      </c>
      <c r="D68" s="436" t="str">
        <f>IF(G59&gt;"",G59,"")</f>
        <v>Lundström Thomas</v>
      </c>
      <c r="E68" s="436"/>
      <c r="F68" s="437"/>
      <c r="G68" s="438"/>
      <c r="H68" s="437"/>
      <c r="I68" s="437"/>
      <c r="J68" s="437"/>
      <c r="K68" s="439">
        <f t="shared" si="47"/>
      </c>
      <c r="L68" s="440">
        <f t="shared" si="48"/>
      </c>
      <c r="M68" s="441">
        <f t="shared" si="49"/>
      </c>
      <c r="N68" s="442">
        <f t="shared" si="50"/>
      </c>
      <c r="O68" s="13"/>
      <c r="P68" s="485">
        <f t="shared" si="34"/>
        <v>0</v>
      </c>
      <c r="Q68" s="196">
        <f t="shared" si="35"/>
        <v>0</v>
      </c>
      <c r="R68" s="164">
        <f t="shared" si="36"/>
        <v>0</v>
      </c>
      <c r="U68" s="208">
        <f t="shared" si="37"/>
        <v>0</v>
      </c>
      <c r="V68" s="209">
        <f t="shared" si="38"/>
        <v>0</v>
      </c>
      <c r="W68" s="208">
        <f t="shared" si="39"/>
        <v>0</v>
      </c>
      <c r="X68" s="209">
        <f t="shared" si="40"/>
        <v>0</v>
      </c>
      <c r="Y68" s="208">
        <f t="shared" si="41"/>
        <v>0</v>
      </c>
      <c r="Z68" s="209">
        <f t="shared" si="42"/>
        <v>0</v>
      </c>
      <c r="AA68" s="208">
        <f t="shared" si="43"/>
        <v>0</v>
      </c>
      <c r="AB68" s="209">
        <f t="shared" si="44"/>
        <v>0</v>
      </c>
      <c r="AC68" s="208">
        <f t="shared" si="45"/>
        <v>0</v>
      </c>
      <c r="AD68" s="209">
        <f t="shared" si="46"/>
        <v>0</v>
      </c>
    </row>
    <row r="69" spans="1:30" ht="15.75" thickBot="1">
      <c r="A69" s="374"/>
      <c r="B69" s="443" t="s">
        <v>363</v>
      </c>
      <c r="C69" s="444" t="str">
        <f>IF(C59&gt;"",C59,"")</f>
        <v>Pitkänen Tatu</v>
      </c>
      <c r="D69" s="444" t="str">
        <f>IF(G60&gt;"",G60,"")</f>
        <v>Mäkinen Anton</v>
      </c>
      <c r="E69" s="445"/>
      <c r="F69" s="446"/>
      <c r="G69" s="446"/>
      <c r="H69" s="446"/>
      <c r="I69" s="447"/>
      <c r="J69" s="447"/>
      <c r="K69" s="448">
        <f t="shared" si="47"/>
      </c>
      <c r="L69" s="449">
        <f t="shared" si="48"/>
      </c>
      <c r="M69" s="450">
        <f t="shared" si="49"/>
      </c>
      <c r="N69" s="451">
        <f t="shared" si="50"/>
      </c>
      <c r="O69" s="13"/>
      <c r="P69" s="485">
        <f t="shared" si="34"/>
        <v>0</v>
      </c>
      <c r="Q69" s="196">
        <f t="shared" si="35"/>
        <v>0</v>
      </c>
      <c r="R69" s="164">
        <f>+P69-Q69</f>
        <v>0</v>
      </c>
      <c r="U69" s="208">
        <f t="shared" si="37"/>
        <v>0</v>
      </c>
      <c r="V69" s="209">
        <f t="shared" si="38"/>
        <v>0</v>
      </c>
      <c r="W69" s="208">
        <f t="shared" si="39"/>
        <v>0</v>
      </c>
      <c r="X69" s="209">
        <f t="shared" si="40"/>
        <v>0</v>
      </c>
      <c r="Y69" s="208">
        <f t="shared" si="41"/>
        <v>0</v>
      </c>
      <c r="Z69" s="209">
        <f t="shared" si="42"/>
        <v>0</v>
      </c>
      <c r="AA69" s="208">
        <f t="shared" si="43"/>
        <v>0</v>
      </c>
      <c r="AB69" s="209">
        <f t="shared" si="44"/>
        <v>0</v>
      </c>
      <c r="AC69" s="208">
        <f t="shared" si="45"/>
        <v>0</v>
      </c>
      <c r="AD69" s="209">
        <f t="shared" si="46"/>
        <v>0</v>
      </c>
    </row>
    <row r="70" spans="1:30" ht="15.75" thickBot="1">
      <c r="A70" s="374"/>
      <c r="B70" s="415" t="s">
        <v>364</v>
      </c>
      <c r="C70" s="416" t="str">
        <f>IF(C60&gt;"",C60,"")</f>
        <v>Pitkänen Toni</v>
      </c>
      <c r="D70" s="416" t="str">
        <f>IF(G58&gt;"",G58,"")</f>
        <v>O´Connor Miikka</v>
      </c>
      <c r="E70" s="452"/>
      <c r="F70" s="447"/>
      <c r="G70" s="418"/>
      <c r="H70" s="418"/>
      <c r="I70" s="418"/>
      <c r="J70" s="453"/>
      <c r="K70" s="419">
        <f t="shared" si="47"/>
      </c>
      <c r="L70" s="420">
        <f t="shared" si="48"/>
      </c>
      <c r="M70" s="421">
        <f t="shared" si="49"/>
      </c>
      <c r="N70" s="422">
        <f t="shared" si="50"/>
      </c>
      <c r="O70" s="13"/>
      <c r="P70" s="485">
        <f t="shared" si="34"/>
        <v>0</v>
      </c>
      <c r="Q70" s="196">
        <f t="shared" si="35"/>
        <v>0</v>
      </c>
      <c r="R70" s="164">
        <f>+P70-Q70</f>
        <v>0</v>
      </c>
      <c r="U70" s="208">
        <f t="shared" si="37"/>
        <v>0</v>
      </c>
      <c r="V70" s="209">
        <f t="shared" si="38"/>
        <v>0</v>
      </c>
      <c r="W70" s="208">
        <f t="shared" si="39"/>
        <v>0</v>
      </c>
      <c r="X70" s="209">
        <f t="shared" si="40"/>
        <v>0</v>
      </c>
      <c r="Y70" s="208">
        <f t="shared" si="41"/>
        <v>0</v>
      </c>
      <c r="Z70" s="209">
        <f t="shared" si="42"/>
        <v>0</v>
      </c>
      <c r="AA70" s="208">
        <f t="shared" si="43"/>
        <v>0</v>
      </c>
      <c r="AB70" s="209">
        <f t="shared" si="44"/>
        <v>0</v>
      </c>
      <c r="AC70" s="208">
        <f t="shared" si="45"/>
        <v>0</v>
      </c>
      <c r="AD70" s="209">
        <f t="shared" si="46"/>
        <v>0</v>
      </c>
    </row>
    <row r="71" spans="1:30" ht="15.75" thickBot="1">
      <c r="A71" s="374"/>
      <c r="B71" s="435" t="s">
        <v>365</v>
      </c>
      <c r="C71" s="436" t="str">
        <f>IF(C58&gt;"",C58,"")</f>
        <v>Keinonen Asko</v>
      </c>
      <c r="D71" s="436" t="str">
        <f>IF(G59&gt;"",G59,"")</f>
        <v>Lundström Thomas</v>
      </c>
      <c r="E71" s="454"/>
      <c r="F71" s="455"/>
      <c r="G71" s="437"/>
      <c r="H71" s="455"/>
      <c r="I71" s="437"/>
      <c r="J71" s="437"/>
      <c r="K71" s="439">
        <f t="shared" si="47"/>
      </c>
      <c r="L71" s="440">
        <f t="shared" si="48"/>
      </c>
      <c r="M71" s="441">
        <f t="shared" si="49"/>
      </c>
      <c r="N71" s="442">
        <f t="shared" si="50"/>
      </c>
      <c r="O71" s="13"/>
      <c r="P71" s="485">
        <f t="shared" si="34"/>
        <v>0</v>
      </c>
      <c r="Q71" s="196">
        <f t="shared" si="35"/>
        <v>0</v>
      </c>
      <c r="R71" s="164">
        <f>+P71-Q71</f>
        <v>0</v>
      </c>
      <c r="U71" s="208">
        <f t="shared" si="37"/>
        <v>0</v>
      </c>
      <c r="V71" s="209">
        <f t="shared" si="38"/>
        <v>0</v>
      </c>
      <c r="W71" s="208">
        <f t="shared" si="39"/>
        <v>0</v>
      </c>
      <c r="X71" s="209">
        <f t="shared" si="40"/>
        <v>0</v>
      </c>
      <c r="Y71" s="208">
        <f t="shared" si="41"/>
        <v>0</v>
      </c>
      <c r="Z71" s="209">
        <f t="shared" si="42"/>
        <v>0</v>
      </c>
      <c r="AA71" s="208">
        <f t="shared" si="43"/>
        <v>0</v>
      </c>
      <c r="AB71" s="209">
        <f t="shared" si="44"/>
        <v>0</v>
      </c>
      <c r="AC71" s="208">
        <f t="shared" si="45"/>
        <v>0</v>
      </c>
      <c r="AD71" s="209">
        <f t="shared" si="46"/>
        <v>0</v>
      </c>
    </row>
    <row r="72" spans="1:18" ht="16.5" thickBot="1">
      <c r="A72" s="346"/>
      <c r="B72" s="348"/>
      <c r="C72" s="348"/>
      <c r="D72" s="348"/>
      <c r="E72" s="348"/>
      <c r="F72" s="348"/>
      <c r="G72" s="348"/>
      <c r="H72" s="348"/>
      <c r="I72" s="456" t="s">
        <v>366</v>
      </c>
      <c r="J72" s="457"/>
      <c r="K72" s="458">
        <f>IF(ISBLANK(C58),"",SUM(K63:K71))</f>
        <v>1</v>
      </c>
      <c r="L72" s="459">
        <f>IF(ISBLANK(G58),"",SUM(L63:L71))</f>
        <v>15</v>
      </c>
      <c r="M72" s="460">
        <f>IF(ISBLANK(F63),"",SUM(M63:M71))</f>
        <v>0</v>
      </c>
      <c r="N72" s="461">
        <f>IF(ISBLANK(F63),"",SUM(N63:N71))</f>
        <v>5</v>
      </c>
      <c r="O72" s="13"/>
      <c r="P72" s="486">
        <f>SUM(P63:P71)</f>
        <v>100</v>
      </c>
      <c r="Q72" s="196">
        <f>SUM(Q63:Q71)</f>
        <v>176</v>
      </c>
      <c r="R72" s="164">
        <f>SUM(R63:R71)</f>
        <v>-76</v>
      </c>
    </row>
    <row r="73" spans="1:15" ht="15">
      <c r="A73" s="346"/>
      <c r="B73" s="462" t="s">
        <v>367</v>
      </c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463"/>
      <c r="O73" s="13"/>
    </row>
    <row r="74" spans="1:15" ht="15">
      <c r="A74" s="346"/>
      <c r="B74" s="464" t="s">
        <v>368</v>
      </c>
      <c r="C74" s="464"/>
      <c r="D74" s="464" t="s">
        <v>369</v>
      </c>
      <c r="E74" s="359"/>
      <c r="F74" s="464"/>
      <c r="G74" s="464" t="s">
        <v>370</v>
      </c>
      <c r="H74" s="359"/>
      <c r="I74" s="464"/>
      <c r="J74" s="99" t="s">
        <v>371</v>
      </c>
      <c r="K74" s="13"/>
      <c r="L74" s="348"/>
      <c r="M74" s="348"/>
      <c r="N74" s="463"/>
      <c r="O74" s="13"/>
    </row>
    <row r="75" spans="1:15" ht="18.75" thickBot="1">
      <c r="A75" s="346"/>
      <c r="B75" s="348"/>
      <c r="C75" s="348"/>
      <c r="D75" s="348"/>
      <c r="E75" s="348"/>
      <c r="F75" s="348"/>
      <c r="G75" s="348"/>
      <c r="H75" s="348"/>
      <c r="I75" s="348"/>
      <c r="J75" s="465" t="str">
        <f>IF(M72=5,C57,IF(N72=5,G57,""))</f>
        <v>MBF</v>
      </c>
      <c r="K75" s="466"/>
      <c r="L75" s="466"/>
      <c r="M75" s="466"/>
      <c r="N75" s="467"/>
      <c r="O75" s="13"/>
    </row>
    <row r="76" spans="1:15" ht="18.75" thickBot="1">
      <c r="A76" s="468"/>
      <c r="B76" s="469"/>
      <c r="C76" s="469"/>
      <c r="D76" s="469"/>
      <c r="E76" s="469"/>
      <c r="F76" s="469"/>
      <c r="G76" s="469"/>
      <c r="H76" s="469"/>
      <c r="I76" s="469"/>
      <c r="J76" s="470"/>
      <c r="K76" s="470"/>
      <c r="L76" s="470"/>
      <c r="M76" s="470"/>
      <c r="N76" s="471"/>
      <c r="O76" s="346"/>
    </row>
    <row r="77" spans="17:18" ht="16.5" thickBot="1" thickTop="1">
      <c r="Q77" s="473"/>
      <c r="R77" s="473"/>
    </row>
    <row r="78" spans="1:18" ht="16.5" thickTop="1">
      <c r="A78" s="337"/>
      <c r="B78" s="338"/>
      <c r="C78" s="339"/>
      <c r="D78" s="340"/>
      <c r="E78" s="340"/>
      <c r="F78" s="341" t="s">
        <v>336</v>
      </c>
      <c r="G78" s="342"/>
      <c r="H78" s="343" t="s">
        <v>381</v>
      </c>
      <c r="I78" s="344"/>
      <c r="J78" s="344"/>
      <c r="K78" s="344"/>
      <c r="L78" s="344"/>
      <c r="M78" s="344"/>
      <c r="N78" s="345"/>
      <c r="Q78" s="473"/>
      <c r="R78" s="473"/>
    </row>
    <row r="79" spans="1:18" ht="15.75">
      <c r="A79" s="346"/>
      <c r="B79" s="13"/>
      <c r="C79" s="347" t="s">
        <v>338</v>
      </c>
      <c r="D79" s="348"/>
      <c r="E79" s="348"/>
      <c r="F79" s="349" t="s">
        <v>339</v>
      </c>
      <c r="G79" s="350"/>
      <c r="H79" s="351">
        <v>40250</v>
      </c>
      <c r="I79" s="352"/>
      <c r="J79" s="353"/>
      <c r="K79" s="354" t="s">
        <v>3</v>
      </c>
      <c r="L79" s="355"/>
      <c r="M79" s="356"/>
      <c r="N79" s="357"/>
      <c r="Q79" s="473"/>
      <c r="R79" s="473"/>
    </row>
    <row r="80" spans="1:18" ht="21" thickBot="1">
      <c r="A80" s="346"/>
      <c r="B80" s="358"/>
      <c r="C80" s="359" t="s">
        <v>340</v>
      </c>
      <c r="D80" s="13"/>
      <c r="E80" s="348"/>
      <c r="F80" s="360" t="s">
        <v>341</v>
      </c>
      <c r="G80" s="361"/>
      <c r="H80" s="362" t="s">
        <v>4</v>
      </c>
      <c r="I80" s="363"/>
      <c r="J80" s="363"/>
      <c r="K80" s="364" t="s">
        <v>342</v>
      </c>
      <c r="L80" s="365" t="s">
        <v>374</v>
      </c>
      <c r="M80" s="366"/>
      <c r="N80" s="367"/>
      <c r="Q80" s="473"/>
      <c r="R80" s="473"/>
    </row>
    <row r="81" spans="1:18" ht="15.75" thickTop="1">
      <c r="A81" s="346"/>
      <c r="B81" s="13"/>
      <c r="C81" s="368"/>
      <c r="D81" s="348"/>
      <c r="E81" s="348"/>
      <c r="F81" s="348"/>
      <c r="G81" s="369"/>
      <c r="H81" s="370"/>
      <c r="I81" s="370"/>
      <c r="J81" s="371"/>
      <c r="K81" s="372"/>
      <c r="L81" s="372"/>
      <c r="M81" s="372"/>
      <c r="N81" s="373"/>
      <c r="Q81" s="473"/>
      <c r="R81" s="473"/>
    </row>
    <row r="82" spans="1:18" ht="16.5" thickBot="1">
      <c r="A82" s="374"/>
      <c r="B82" s="375" t="s">
        <v>344</v>
      </c>
      <c r="C82" s="376" t="s">
        <v>36</v>
      </c>
      <c r="D82" s="377"/>
      <c r="E82" s="378"/>
      <c r="F82" s="379" t="s">
        <v>344</v>
      </c>
      <c r="G82" s="380" t="s">
        <v>35</v>
      </c>
      <c r="H82" s="381"/>
      <c r="I82" s="381" t="s">
        <v>35</v>
      </c>
      <c r="J82" s="381"/>
      <c r="K82" s="381" t="s">
        <v>35</v>
      </c>
      <c r="L82" s="381"/>
      <c r="M82" s="381" t="s">
        <v>35</v>
      </c>
      <c r="N82" s="382"/>
      <c r="Q82" s="473"/>
      <c r="R82" s="473"/>
    </row>
    <row r="83" spans="1:18" ht="15">
      <c r="A83" s="374"/>
      <c r="B83" s="383" t="s">
        <v>79</v>
      </c>
      <c r="C83" s="472" t="s">
        <v>172</v>
      </c>
      <c r="D83" s="385" t="s">
        <v>172</v>
      </c>
      <c r="E83" s="386"/>
      <c r="F83" s="387" t="s">
        <v>345</v>
      </c>
      <c r="G83" s="388" t="s">
        <v>170</v>
      </c>
      <c r="H83" s="389" t="s">
        <v>135</v>
      </c>
      <c r="I83" s="389" t="s">
        <v>140</v>
      </c>
      <c r="J83" s="389" t="s">
        <v>135</v>
      </c>
      <c r="K83" s="389" t="s">
        <v>140</v>
      </c>
      <c r="L83" s="389" t="s">
        <v>135</v>
      </c>
      <c r="M83" s="389" t="s">
        <v>140</v>
      </c>
      <c r="N83" s="390" t="s">
        <v>135</v>
      </c>
      <c r="Q83" s="473"/>
      <c r="R83" s="473"/>
    </row>
    <row r="84" spans="1:18" ht="15">
      <c r="A84" s="374"/>
      <c r="B84" s="391" t="s">
        <v>113</v>
      </c>
      <c r="C84" s="392" t="s">
        <v>149</v>
      </c>
      <c r="D84" s="393" t="s">
        <v>149</v>
      </c>
      <c r="E84" s="386"/>
      <c r="F84" s="394" t="s">
        <v>347</v>
      </c>
      <c r="G84" s="392" t="s">
        <v>145</v>
      </c>
      <c r="H84" s="396" t="s">
        <v>143</v>
      </c>
      <c r="I84" s="396" t="s">
        <v>145</v>
      </c>
      <c r="J84" s="396" t="s">
        <v>143</v>
      </c>
      <c r="K84" s="396" t="s">
        <v>145</v>
      </c>
      <c r="L84" s="396" t="s">
        <v>143</v>
      </c>
      <c r="M84" s="396" t="s">
        <v>145</v>
      </c>
      <c r="N84" s="397" t="s">
        <v>143</v>
      </c>
      <c r="Q84" s="473"/>
      <c r="R84" s="473"/>
    </row>
    <row r="85" spans="1:18" ht="15">
      <c r="A85" s="346"/>
      <c r="B85" s="391" t="s">
        <v>118</v>
      </c>
      <c r="C85" s="392" t="s">
        <v>157</v>
      </c>
      <c r="D85" s="393" t="s">
        <v>157</v>
      </c>
      <c r="E85" s="386"/>
      <c r="F85" s="398" t="s">
        <v>348</v>
      </c>
      <c r="G85" s="392" t="s">
        <v>140</v>
      </c>
      <c r="H85" s="396" t="s">
        <v>148</v>
      </c>
      <c r="I85" s="396" t="s">
        <v>170</v>
      </c>
      <c r="J85" s="396" t="s">
        <v>148</v>
      </c>
      <c r="K85" s="396" t="s">
        <v>170</v>
      </c>
      <c r="L85" s="396" t="s">
        <v>148</v>
      </c>
      <c r="M85" s="396" t="s">
        <v>170</v>
      </c>
      <c r="N85" s="397" t="s">
        <v>148</v>
      </c>
      <c r="Q85" s="473"/>
      <c r="R85" s="473"/>
    </row>
    <row r="86" spans="1:18" ht="15.75">
      <c r="A86" s="346"/>
      <c r="B86" s="348"/>
      <c r="C86" s="348"/>
      <c r="D86" s="348"/>
      <c r="E86" s="348"/>
      <c r="F86" s="399" t="s">
        <v>349</v>
      </c>
      <c r="G86" s="368"/>
      <c r="H86" s="368"/>
      <c r="I86" s="368"/>
      <c r="J86" s="348"/>
      <c r="K86" s="348"/>
      <c r="L86" s="348"/>
      <c r="M86" s="400"/>
      <c r="N86" s="401"/>
      <c r="Q86" s="473"/>
      <c r="R86" s="473"/>
    </row>
    <row r="87" spans="1:18" ht="15.75" thickBot="1">
      <c r="A87" s="346"/>
      <c r="B87" s="402" t="s">
        <v>350</v>
      </c>
      <c r="C87" s="348"/>
      <c r="D87" s="348"/>
      <c r="E87" s="348"/>
      <c r="F87" s="403" t="s">
        <v>351</v>
      </c>
      <c r="G87" s="403" t="s">
        <v>352</v>
      </c>
      <c r="H87" s="403" t="s">
        <v>353</v>
      </c>
      <c r="I87" s="403" t="s">
        <v>354</v>
      </c>
      <c r="J87" s="403" t="s">
        <v>355</v>
      </c>
      <c r="K87" s="404" t="s">
        <v>106</v>
      </c>
      <c r="L87" s="405"/>
      <c r="M87" s="403" t="s">
        <v>356</v>
      </c>
      <c r="N87" s="406" t="s">
        <v>87</v>
      </c>
      <c r="Q87" s="473"/>
      <c r="R87" s="473"/>
    </row>
    <row r="88" spans="1:18" ht="15">
      <c r="A88" s="374"/>
      <c r="B88" s="407" t="s">
        <v>357</v>
      </c>
      <c r="C88" s="408" t="str">
        <f>IF(C83&gt;"",C83,"")</f>
        <v>Hewit Frej</v>
      </c>
      <c r="D88" s="408" t="str">
        <f>IF(G83&gt;"",G83,"")</f>
        <v>Pitkänen Toni</v>
      </c>
      <c r="E88" s="408"/>
      <c r="F88" s="410">
        <v>-5</v>
      </c>
      <c r="G88" s="410">
        <v>-7</v>
      </c>
      <c r="H88" s="409">
        <v>-2</v>
      </c>
      <c r="I88" s="410"/>
      <c r="J88" s="410"/>
      <c r="K88" s="411">
        <f>IF(ISBLANK(F88),"",COUNTIF(F88:J88,"&gt;=0"))</f>
        <v>0</v>
      </c>
      <c r="L88" s="412">
        <f>IF(ISBLANK(F88),"",(IF(LEFT(F88,1)="-",1,0)+IF(LEFT(G88,1)="-",1,0)+IF(LEFT(H88,1)="-",1,0)+IF(LEFT(I88,1)="-",1,0)+IF(LEFT(J88,1)="-",1,0)))</f>
        <v>3</v>
      </c>
      <c r="M88" s="413">
        <f>IF(K88=3,1,"")</f>
      </c>
      <c r="N88" s="414">
        <f>IF(L88=3,1,"")</f>
        <v>1</v>
      </c>
      <c r="Q88" s="473"/>
      <c r="R88" s="473"/>
    </row>
    <row r="89" spans="1:18" ht="15">
      <c r="A89" s="374"/>
      <c r="B89" s="415" t="s">
        <v>358</v>
      </c>
      <c r="C89" s="416" t="str">
        <f>IF(C84&gt;"",C84,"")</f>
        <v>Hakonen Rasmus</v>
      </c>
      <c r="D89" s="416" t="str">
        <f>IF(G84&gt;"",G84,"")</f>
        <v>Pitkänen Tatu</v>
      </c>
      <c r="E89" s="416"/>
      <c r="F89" s="417">
        <v>-8</v>
      </c>
      <c r="G89" s="418">
        <v>6</v>
      </c>
      <c r="H89" s="418">
        <v>8</v>
      </c>
      <c r="I89" s="418">
        <v>-11</v>
      </c>
      <c r="J89" s="418">
        <v>6</v>
      </c>
      <c r="K89" s="419">
        <f>IF(ISBLANK(F89),"",COUNTIF(F89:J89,"&gt;=0"))</f>
        <v>3</v>
      </c>
      <c r="L89" s="420">
        <f>IF(ISBLANK(F89),"",(IF(LEFT(F89,1)="-",1,0)+IF(LEFT(G89,1)="-",1,0)+IF(LEFT(H89,1)="-",1,0)+IF(LEFT(I89,1)="-",1,0)+IF(LEFT(J89,1)="-",1,0)))</f>
        <v>2</v>
      </c>
      <c r="M89" s="421">
        <f>IF(K89=3,1,"")</f>
        <v>1</v>
      </c>
      <c r="N89" s="422">
        <f>IF(L89=3,1,"")</f>
      </c>
      <c r="Q89" s="473"/>
      <c r="R89" s="473"/>
    </row>
    <row r="90" spans="1:14" ht="15.75" thickBot="1">
      <c r="A90" s="374"/>
      <c r="B90" s="423" t="s">
        <v>359</v>
      </c>
      <c r="C90" s="424" t="str">
        <f>IF(C85&gt;"",C85,"")</f>
        <v>Veini Aleksi</v>
      </c>
      <c r="D90" s="424" t="str">
        <f>IF(G85&gt;"",G85,"")</f>
        <v>Keinonen Asko</v>
      </c>
      <c r="E90" s="424"/>
      <c r="F90" s="417">
        <v>-9</v>
      </c>
      <c r="G90" s="425">
        <v>-9</v>
      </c>
      <c r="H90" s="426" t="s">
        <v>380</v>
      </c>
      <c r="I90" s="417"/>
      <c r="J90" s="417"/>
      <c r="K90" s="419">
        <f aca="true" t="shared" si="51" ref="K90:K96">IF(ISBLANK(F90),"",COUNTIF(F90:J90,"&gt;=0"))</f>
        <v>0</v>
      </c>
      <c r="L90" s="427">
        <f aca="true" t="shared" si="52" ref="L90:L96">IF(ISBLANK(F90),"",(IF(LEFT(F90,1)="-",1,0)+IF(LEFT(G90,1)="-",1,0)+IF(LEFT(H90,1)="-",1,0)+IF(LEFT(I90,1)="-",1,0)+IF(LEFT(J90,1)="-",1,0)))</f>
        <v>3</v>
      </c>
      <c r="M90" s="428">
        <f aca="true" t="shared" si="53" ref="M90:M96">IF(K90=3,1,"")</f>
      </c>
      <c r="N90" s="429">
        <f aca="true" t="shared" si="54" ref="N90:N96">IF(L90=3,1,"")</f>
        <v>1</v>
      </c>
    </row>
    <row r="91" spans="1:14" ht="15">
      <c r="A91" s="374"/>
      <c r="B91" s="430" t="s">
        <v>360</v>
      </c>
      <c r="C91" s="408" t="str">
        <f>IF(C84&gt;"",C84,"")</f>
        <v>Hakonen Rasmus</v>
      </c>
      <c r="D91" s="408" t="str">
        <f>IF(G83&gt;"",G83,"")</f>
        <v>Pitkänen Toni</v>
      </c>
      <c r="E91" s="431"/>
      <c r="F91" s="432">
        <v>2</v>
      </c>
      <c r="G91" s="433">
        <v>7</v>
      </c>
      <c r="H91" s="432">
        <v>4</v>
      </c>
      <c r="I91" s="432"/>
      <c r="J91" s="432"/>
      <c r="K91" s="411">
        <f t="shared" si="51"/>
        <v>3</v>
      </c>
      <c r="L91" s="412">
        <f t="shared" si="52"/>
        <v>0</v>
      </c>
      <c r="M91" s="413">
        <f t="shared" si="53"/>
        <v>1</v>
      </c>
      <c r="N91" s="414">
        <f t="shared" si="54"/>
      </c>
    </row>
    <row r="92" spans="1:14" ht="15">
      <c r="A92" s="374"/>
      <c r="B92" s="423" t="s">
        <v>361</v>
      </c>
      <c r="C92" s="416" t="str">
        <f>IF(C83&gt;"",C83,"")</f>
        <v>Hewit Frej</v>
      </c>
      <c r="D92" s="416" t="str">
        <f>IF(G85&gt;"",G85,"")</f>
        <v>Keinonen Asko</v>
      </c>
      <c r="E92" s="424"/>
      <c r="F92" s="417">
        <v>-7</v>
      </c>
      <c r="G92" s="425">
        <v>-5</v>
      </c>
      <c r="H92" s="417">
        <v>-5</v>
      </c>
      <c r="I92" s="417"/>
      <c r="J92" s="417"/>
      <c r="K92" s="419">
        <f t="shared" si="51"/>
        <v>0</v>
      </c>
      <c r="L92" s="420">
        <f t="shared" si="52"/>
        <v>3</v>
      </c>
      <c r="M92" s="421">
        <f t="shared" si="53"/>
      </c>
      <c r="N92" s="422">
        <f t="shared" si="54"/>
        <v>1</v>
      </c>
    </row>
    <row r="93" spans="1:14" ht="15.75" thickBot="1">
      <c r="A93" s="374"/>
      <c r="B93" s="435" t="s">
        <v>362</v>
      </c>
      <c r="C93" s="436" t="str">
        <f>IF(C85&gt;"",C85,"")</f>
        <v>Veini Aleksi</v>
      </c>
      <c r="D93" s="436" t="str">
        <f>IF(G84&gt;"",G84,"")</f>
        <v>Pitkänen Tatu</v>
      </c>
      <c r="E93" s="436"/>
      <c r="F93" s="437">
        <v>-7</v>
      </c>
      <c r="G93" s="438">
        <v>-8</v>
      </c>
      <c r="H93" s="437">
        <v>10</v>
      </c>
      <c r="I93" s="437">
        <v>-5</v>
      </c>
      <c r="J93" s="437"/>
      <c r="K93" s="439">
        <f t="shared" si="51"/>
        <v>1</v>
      </c>
      <c r="L93" s="440">
        <f t="shared" si="52"/>
        <v>3</v>
      </c>
      <c r="M93" s="441">
        <f t="shared" si="53"/>
      </c>
      <c r="N93" s="442">
        <f t="shared" si="54"/>
        <v>1</v>
      </c>
    </row>
    <row r="94" spans="1:14" ht="15">
      <c r="A94" s="374"/>
      <c r="B94" s="443" t="s">
        <v>363</v>
      </c>
      <c r="C94" s="444" t="str">
        <f>IF(C84&gt;"",C84,"")</f>
        <v>Hakonen Rasmus</v>
      </c>
      <c r="D94" s="444" t="str">
        <f>IF(G85&gt;"",G85,"")</f>
        <v>Keinonen Asko</v>
      </c>
      <c r="E94" s="445"/>
      <c r="F94" s="446">
        <v>12</v>
      </c>
      <c r="G94" s="446">
        <v>9</v>
      </c>
      <c r="H94" s="446">
        <v>7</v>
      </c>
      <c r="I94" s="447"/>
      <c r="J94" s="447"/>
      <c r="K94" s="448">
        <f t="shared" si="51"/>
        <v>3</v>
      </c>
      <c r="L94" s="449">
        <f t="shared" si="52"/>
        <v>0</v>
      </c>
      <c r="M94" s="450">
        <f t="shared" si="53"/>
        <v>1</v>
      </c>
      <c r="N94" s="451">
        <f t="shared" si="54"/>
      </c>
    </row>
    <row r="95" spans="1:14" ht="15">
      <c r="A95" s="374"/>
      <c r="B95" s="415" t="s">
        <v>364</v>
      </c>
      <c r="C95" s="416" t="str">
        <f>IF(C85&gt;"",C85,"")</f>
        <v>Veini Aleksi</v>
      </c>
      <c r="D95" s="416" t="str">
        <f>IF(G83&gt;"",G83,"")</f>
        <v>Pitkänen Toni</v>
      </c>
      <c r="E95" s="452"/>
      <c r="F95" s="447">
        <v>-3</v>
      </c>
      <c r="G95" s="418">
        <v>-6</v>
      </c>
      <c r="H95" s="418">
        <v>-7</v>
      </c>
      <c r="I95" s="418"/>
      <c r="J95" s="453"/>
      <c r="K95" s="419">
        <f t="shared" si="51"/>
        <v>0</v>
      </c>
      <c r="L95" s="420">
        <f t="shared" si="52"/>
        <v>3</v>
      </c>
      <c r="M95" s="421">
        <f t="shared" si="53"/>
      </c>
      <c r="N95" s="422">
        <f t="shared" si="54"/>
        <v>1</v>
      </c>
    </row>
    <row r="96" spans="1:14" ht="15.75" thickBot="1">
      <c r="A96" s="374"/>
      <c r="B96" s="435" t="s">
        <v>365</v>
      </c>
      <c r="C96" s="436" t="str">
        <f>IF(C83&gt;"",C83,"")</f>
        <v>Hewit Frej</v>
      </c>
      <c r="D96" s="436" t="str">
        <f>IF(G84&gt;"",G84,"")</f>
        <v>Pitkänen Tatu</v>
      </c>
      <c r="E96" s="454"/>
      <c r="F96" s="455"/>
      <c r="G96" s="437"/>
      <c r="H96" s="455"/>
      <c r="I96" s="437"/>
      <c r="J96" s="437"/>
      <c r="K96" s="439">
        <f t="shared" si="51"/>
      </c>
      <c r="L96" s="440">
        <f t="shared" si="52"/>
      </c>
      <c r="M96" s="441">
        <f t="shared" si="53"/>
      </c>
      <c r="N96" s="442">
        <f t="shared" si="54"/>
      </c>
    </row>
    <row r="97" spans="1:14" ht="16.5" thickBot="1">
      <c r="A97" s="346"/>
      <c r="B97" s="348"/>
      <c r="C97" s="348"/>
      <c r="D97" s="348"/>
      <c r="E97" s="348"/>
      <c r="F97" s="348"/>
      <c r="G97" s="348"/>
      <c r="H97" s="348"/>
      <c r="I97" s="456" t="s">
        <v>366</v>
      </c>
      <c r="J97" s="457"/>
      <c r="K97" s="458">
        <f>IF(ISBLANK(C83),"",SUM(K88:K96))</f>
        <v>10</v>
      </c>
      <c r="L97" s="459">
        <f>IF(ISBLANK(G83),"",SUM(L88:L96))</f>
        <v>17</v>
      </c>
      <c r="M97" s="460">
        <f>IF(ISBLANK(F88),"",SUM(M88:M96))</f>
        <v>3</v>
      </c>
      <c r="N97" s="461">
        <f>IF(ISBLANK(F88),"",SUM(N88:N96))</f>
        <v>5</v>
      </c>
    </row>
    <row r="98" spans="1:14" ht="15">
      <c r="A98" s="346"/>
      <c r="B98" s="462" t="s">
        <v>367</v>
      </c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463"/>
    </row>
    <row r="99" spans="1:14" ht="15">
      <c r="A99" s="346"/>
      <c r="B99" s="464" t="s">
        <v>368</v>
      </c>
      <c r="C99" s="464"/>
      <c r="D99" s="464" t="s">
        <v>369</v>
      </c>
      <c r="E99" s="359"/>
      <c r="F99" s="464"/>
      <c r="G99" s="464" t="s">
        <v>370</v>
      </c>
      <c r="H99" s="359"/>
      <c r="I99" s="464"/>
      <c r="J99" s="99" t="s">
        <v>371</v>
      </c>
      <c r="K99" s="13"/>
      <c r="L99" s="348"/>
      <c r="M99" s="348"/>
      <c r="N99" s="463"/>
    </row>
    <row r="100" spans="1:14" ht="18.75" thickBot="1">
      <c r="A100" s="346"/>
      <c r="B100" s="348"/>
      <c r="C100" s="348"/>
      <c r="D100" s="348"/>
      <c r="E100" s="348"/>
      <c r="F100" s="348"/>
      <c r="G100" s="348"/>
      <c r="H100" s="348"/>
      <c r="I100" s="348"/>
      <c r="J100" s="465" t="str">
        <f>IF(M97=5,C82,IF(N97=5,G82,""))</f>
        <v>Wega</v>
      </c>
      <c r="K100" s="466"/>
      <c r="L100" s="466"/>
      <c r="M100" s="466"/>
      <c r="N100" s="467"/>
    </row>
    <row r="101" spans="1:14" ht="18.75" thickBot="1">
      <c r="A101" s="468"/>
      <c r="B101" s="469"/>
      <c r="C101" s="469"/>
      <c r="D101" s="469"/>
      <c r="E101" s="469"/>
      <c r="F101" s="469"/>
      <c r="G101" s="469"/>
      <c r="H101" s="469"/>
      <c r="I101" s="469"/>
      <c r="J101" s="470"/>
      <c r="K101" s="470"/>
      <c r="L101" s="470"/>
      <c r="M101" s="470"/>
      <c r="N101" s="471"/>
    </row>
    <row r="102" ht="16.5" thickBot="1" thickTop="1"/>
    <row r="103" spans="1:15" ht="16.5" thickTop="1">
      <c r="A103" s="337"/>
      <c r="B103" s="338"/>
      <c r="C103" s="339"/>
      <c r="D103" s="340"/>
      <c r="E103" s="340"/>
      <c r="F103" s="341" t="s">
        <v>336</v>
      </c>
      <c r="G103" s="342"/>
      <c r="H103" s="343" t="s">
        <v>381</v>
      </c>
      <c r="I103" s="344"/>
      <c r="J103" s="344"/>
      <c r="K103" s="344"/>
      <c r="L103" s="344"/>
      <c r="M103" s="344"/>
      <c r="N103" s="345"/>
      <c r="O103" s="346"/>
    </row>
    <row r="104" spans="1:15" ht="15.75">
      <c r="A104" s="346"/>
      <c r="B104" s="13"/>
      <c r="C104" s="347" t="s">
        <v>338</v>
      </c>
      <c r="D104" s="348"/>
      <c r="E104" s="348"/>
      <c r="F104" s="349" t="s">
        <v>339</v>
      </c>
      <c r="G104" s="350"/>
      <c r="H104" s="351">
        <v>40250</v>
      </c>
      <c r="I104" s="352"/>
      <c r="J104" s="353"/>
      <c r="K104" s="354" t="s">
        <v>3</v>
      </c>
      <c r="L104" s="355"/>
      <c r="M104" s="356"/>
      <c r="N104" s="357"/>
      <c r="O104" s="13"/>
    </row>
    <row r="105" spans="1:15" ht="21" thickBot="1">
      <c r="A105" s="346"/>
      <c r="B105" s="358"/>
      <c r="C105" s="359" t="s">
        <v>340</v>
      </c>
      <c r="D105" s="13"/>
      <c r="E105" s="348"/>
      <c r="F105" s="360" t="s">
        <v>341</v>
      </c>
      <c r="G105" s="361"/>
      <c r="H105" s="362" t="s">
        <v>4</v>
      </c>
      <c r="I105" s="363"/>
      <c r="J105" s="363"/>
      <c r="K105" s="364" t="s">
        <v>342</v>
      </c>
      <c r="L105" s="365" t="s">
        <v>386</v>
      </c>
      <c r="M105" s="366"/>
      <c r="N105" s="367"/>
      <c r="O105" s="13"/>
    </row>
    <row r="106" spans="1:18" ht="15.75" thickTop="1">
      <c r="A106" s="346"/>
      <c r="B106" s="13"/>
      <c r="C106" s="368"/>
      <c r="D106" s="348"/>
      <c r="E106" s="348"/>
      <c r="F106" s="348"/>
      <c r="G106" s="369"/>
      <c r="H106" s="370"/>
      <c r="I106" s="370"/>
      <c r="J106" s="371"/>
      <c r="K106" s="372"/>
      <c r="L106" s="372"/>
      <c r="M106" s="372"/>
      <c r="N106" s="373"/>
      <c r="O106" s="13"/>
      <c r="Q106" s="473"/>
      <c r="R106" s="473"/>
    </row>
    <row r="107" spans="1:18" ht="16.5" thickBot="1">
      <c r="A107" s="374"/>
      <c r="B107" s="375" t="s">
        <v>344</v>
      </c>
      <c r="C107" s="376" t="s">
        <v>43</v>
      </c>
      <c r="D107" s="377"/>
      <c r="E107" s="378"/>
      <c r="F107" s="379" t="s">
        <v>344</v>
      </c>
      <c r="G107" s="380" t="s">
        <v>24</v>
      </c>
      <c r="H107" s="381"/>
      <c r="I107" s="381" t="s">
        <v>69</v>
      </c>
      <c r="J107" s="381"/>
      <c r="K107" s="381" t="s">
        <v>69</v>
      </c>
      <c r="L107" s="381"/>
      <c r="M107" s="381" t="s">
        <v>69</v>
      </c>
      <c r="N107" s="382"/>
      <c r="O107" s="13"/>
      <c r="Q107" s="473"/>
      <c r="R107" s="473"/>
    </row>
    <row r="108" spans="1:18" ht="15">
      <c r="A108" s="374"/>
      <c r="B108" s="383" t="s">
        <v>79</v>
      </c>
      <c r="C108" s="472" t="s">
        <v>132</v>
      </c>
      <c r="D108" s="385" t="s">
        <v>132</v>
      </c>
      <c r="E108" s="386"/>
      <c r="F108" s="387" t="s">
        <v>345</v>
      </c>
      <c r="G108" s="388" t="s">
        <v>131</v>
      </c>
      <c r="H108" s="389" t="s">
        <v>131</v>
      </c>
      <c r="I108" s="389" t="s">
        <v>131</v>
      </c>
      <c r="J108" s="389" t="s">
        <v>131</v>
      </c>
      <c r="K108" s="389" t="s">
        <v>131</v>
      </c>
      <c r="L108" s="389" t="s">
        <v>131</v>
      </c>
      <c r="M108" s="389" t="s">
        <v>131</v>
      </c>
      <c r="N108" s="390" t="s">
        <v>131</v>
      </c>
      <c r="O108" s="13"/>
      <c r="Q108" s="473"/>
      <c r="R108" s="473"/>
    </row>
    <row r="109" spans="1:18" ht="15">
      <c r="A109" s="374"/>
      <c r="B109" s="391" t="s">
        <v>113</v>
      </c>
      <c r="C109" s="392" t="s">
        <v>161</v>
      </c>
      <c r="D109" s="393" t="s">
        <v>161</v>
      </c>
      <c r="E109" s="386"/>
      <c r="F109" s="394" t="s">
        <v>347</v>
      </c>
      <c r="G109" s="392" t="s">
        <v>166</v>
      </c>
      <c r="H109" s="396" t="s">
        <v>69</v>
      </c>
      <c r="I109" s="396" t="s">
        <v>166</v>
      </c>
      <c r="J109" s="396" t="s">
        <v>69</v>
      </c>
      <c r="K109" s="396" t="s">
        <v>166</v>
      </c>
      <c r="L109" s="396" t="s">
        <v>69</v>
      </c>
      <c r="M109" s="396" t="s">
        <v>166</v>
      </c>
      <c r="N109" s="397" t="s">
        <v>69</v>
      </c>
      <c r="O109" s="13"/>
      <c r="Q109" s="473"/>
      <c r="R109" s="473"/>
    </row>
    <row r="110" spans="1:18" ht="15">
      <c r="A110" s="346"/>
      <c r="B110" s="391" t="s">
        <v>118</v>
      </c>
      <c r="C110" s="392" t="s">
        <v>379</v>
      </c>
      <c r="D110" s="393" t="s">
        <v>69</v>
      </c>
      <c r="E110" s="386"/>
      <c r="F110" s="398" t="s">
        <v>348</v>
      </c>
      <c r="G110" s="392" t="s">
        <v>135</v>
      </c>
      <c r="H110" s="396" t="s">
        <v>135</v>
      </c>
      <c r="I110" s="396" t="s">
        <v>135</v>
      </c>
      <c r="J110" s="396" t="s">
        <v>135</v>
      </c>
      <c r="K110" s="396" t="s">
        <v>135</v>
      </c>
      <c r="L110" s="396" t="s">
        <v>135</v>
      </c>
      <c r="M110" s="396" t="s">
        <v>135</v>
      </c>
      <c r="N110" s="397" t="s">
        <v>135</v>
      </c>
      <c r="O110" s="13"/>
      <c r="Q110" s="473"/>
      <c r="R110" s="473"/>
    </row>
    <row r="111" spans="1:18" ht="15.75">
      <c r="A111" s="346"/>
      <c r="B111" s="348"/>
      <c r="C111" s="348"/>
      <c r="D111" s="348"/>
      <c r="E111" s="348"/>
      <c r="F111" s="399" t="s">
        <v>349</v>
      </c>
      <c r="G111" s="368"/>
      <c r="H111" s="368"/>
      <c r="I111" s="368"/>
      <c r="J111" s="348"/>
      <c r="K111" s="348"/>
      <c r="L111" s="348"/>
      <c r="M111" s="400"/>
      <c r="N111" s="401"/>
      <c r="O111" s="13"/>
      <c r="Q111" s="473"/>
      <c r="R111" s="473"/>
    </row>
    <row r="112" spans="1:26" ht="15.75" thickBot="1">
      <c r="A112" s="346"/>
      <c r="B112" s="402" t="s">
        <v>350</v>
      </c>
      <c r="C112" s="348"/>
      <c r="D112" s="348"/>
      <c r="E112" s="348"/>
      <c r="F112" s="403" t="s">
        <v>351</v>
      </c>
      <c r="G112" s="403" t="s">
        <v>352</v>
      </c>
      <c r="H112" s="403" t="s">
        <v>353</v>
      </c>
      <c r="I112" s="403" t="s">
        <v>354</v>
      </c>
      <c r="J112" s="403" t="s">
        <v>355</v>
      </c>
      <c r="K112" s="404" t="s">
        <v>106</v>
      </c>
      <c r="L112" s="405"/>
      <c r="M112" s="403" t="s">
        <v>356</v>
      </c>
      <c r="N112" s="406" t="s">
        <v>87</v>
      </c>
      <c r="O112" s="13"/>
      <c r="P112" s="481" t="s">
        <v>382</v>
      </c>
      <c r="Q112" s="482"/>
      <c r="R112" s="483" t="s">
        <v>383</v>
      </c>
      <c r="U112" s="484" t="s">
        <v>384</v>
      </c>
      <c r="V112" s="484"/>
      <c r="W112" s="484"/>
      <c r="X112" s="484"/>
      <c r="Y112" s="484"/>
      <c r="Z112" s="484"/>
    </row>
    <row r="113" spans="1:30" ht="15.75" thickBot="1">
      <c r="A113" s="374"/>
      <c r="B113" s="407" t="s">
        <v>357</v>
      </c>
      <c r="C113" s="408" t="str">
        <f>IF(C108&gt;"",C108,"")</f>
        <v>Kollanus Konsta</v>
      </c>
      <c r="D113" s="408" t="str">
        <f>IF(G108&gt;"",G108,"")</f>
        <v>Lundström Thomas</v>
      </c>
      <c r="E113" s="408"/>
      <c r="F113" s="410">
        <v>7</v>
      </c>
      <c r="G113" s="410">
        <v>-9</v>
      </c>
      <c r="H113" s="409">
        <v>-10</v>
      </c>
      <c r="I113" s="410">
        <v>-9</v>
      </c>
      <c r="J113" s="410"/>
      <c r="K113" s="411">
        <f>IF(ISBLANK(F113),"",COUNTIF(F113:J113,"&gt;=0"))</f>
        <v>1</v>
      </c>
      <c r="L113" s="412">
        <f>IF(ISBLANK(F113),"",(IF(LEFT(F113,1)="-",1,0)+IF(LEFT(G113,1)="-",1,0)+IF(LEFT(H113,1)="-",1,0)+IF(LEFT(I113,1)="-",1,0)+IF(LEFT(J113,1)="-",1,0)))</f>
        <v>3</v>
      </c>
      <c r="M113" s="413">
        <f>IF(K113=3,1,"")</f>
      </c>
      <c r="N113" s="414">
        <f>IF(L113=3,1,"")</f>
        <v>1</v>
      </c>
      <c r="O113" s="13"/>
      <c r="P113" s="485">
        <f aca="true" t="shared" si="55" ref="P113:P121">+U113+W113+Y113+AA113+AC113</f>
        <v>39</v>
      </c>
      <c r="Q113" s="196">
        <f aca="true" t="shared" si="56" ref="Q113:Q121">+V113+X113+Z113+AB113+AD113</f>
        <v>41</v>
      </c>
      <c r="R113" s="164">
        <f aca="true" t="shared" si="57" ref="R113:R118">+P113-Q113</f>
        <v>-2</v>
      </c>
      <c r="U113" s="208">
        <f aca="true" t="shared" si="58" ref="U113:U121">IF(F113="",0,IF(LEFT(F113,1)="-",ABS(F113),(IF(F113&gt;9,F113+2,11))))</f>
        <v>11</v>
      </c>
      <c r="V113" s="209">
        <f aca="true" t="shared" si="59" ref="V113:V121">IF(F113="",0,IF(LEFT(F113,1)="-",(IF(ABS(F113)&gt;9,(ABS(F113)+2),11)),F113))</f>
        <v>7</v>
      </c>
      <c r="W113" s="208">
        <f aca="true" t="shared" si="60" ref="W113:W121">IF(G113="",0,IF(LEFT(G113,1)="-",ABS(G113),(IF(G113&gt;9,G113+2,11))))</f>
        <v>9</v>
      </c>
      <c r="X113" s="209">
        <f aca="true" t="shared" si="61" ref="X113:X121">IF(G113="",0,IF(LEFT(G113,1)="-",(IF(ABS(G113)&gt;9,(ABS(G113)+2),11)),G113))</f>
        <v>11</v>
      </c>
      <c r="Y113" s="208">
        <f aca="true" t="shared" si="62" ref="Y113:Y121">IF(H113="",0,IF(LEFT(H113,1)="-",ABS(H113),(IF(H113&gt;9,H113+2,11))))</f>
        <v>10</v>
      </c>
      <c r="Z113" s="209">
        <f aca="true" t="shared" si="63" ref="Z113:Z121">IF(H113="",0,IF(LEFT(H113,1)="-",(IF(ABS(H113)&gt;9,(ABS(H113)+2),11)),H113))</f>
        <v>12</v>
      </c>
      <c r="AA113" s="208">
        <f aca="true" t="shared" si="64" ref="AA113:AA121">IF(I113="",0,IF(LEFT(I113,1)="-",ABS(I113),(IF(I113&gt;9,I113+2,11))))</f>
        <v>9</v>
      </c>
      <c r="AB113" s="209">
        <f aca="true" t="shared" si="65" ref="AB113:AB121">IF(I113="",0,IF(LEFT(I113,1)="-",(IF(ABS(I113)&gt;9,(ABS(I113)+2),11)),I113))</f>
        <v>11</v>
      </c>
      <c r="AC113" s="208">
        <f aca="true" t="shared" si="66" ref="AC113:AC121">IF(J113="",0,IF(LEFT(J113,1)="-",ABS(J113),(IF(J113&gt;9,J113+2,11))))</f>
        <v>0</v>
      </c>
      <c r="AD113" s="209">
        <f aca="true" t="shared" si="67" ref="AD113:AD121">IF(J113="",0,IF(LEFT(J113,1)="-",(IF(ABS(J113)&gt;9,(ABS(J113)+2),11)),J113))</f>
        <v>0</v>
      </c>
    </row>
    <row r="114" spans="1:30" ht="15.75" thickBot="1">
      <c r="A114" s="374"/>
      <c r="B114" s="415" t="s">
        <v>358</v>
      </c>
      <c r="C114" s="416" t="str">
        <f>IF(C109&gt;"",C109,"")</f>
        <v>Pihajoki Niko</v>
      </c>
      <c r="D114" s="416" t="str">
        <f>IF(G109&gt;"",G109,"")</f>
        <v>Mäkinen Anton</v>
      </c>
      <c r="E114" s="416"/>
      <c r="F114" s="417">
        <v>-9</v>
      </c>
      <c r="G114" s="418">
        <v>-7</v>
      </c>
      <c r="H114" s="418">
        <v>-5</v>
      </c>
      <c r="I114" s="418"/>
      <c r="J114" s="418"/>
      <c r="K114" s="419">
        <f>IF(ISBLANK(F114),"",COUNTIF(F114:J114,"&gt;=0"))</f>
        <v>0</v>
      </c>
      <c r="L114" s="420">
        <f>IF(ISBLANK(F114),"",(IF(LEFT(F114,1)="-",1,0)+IF(LEFT(G114,1)="-",1,0)+IF(LEFT(H114,1)="-",1,0)+IF(LEFT(I114,1)="-",1,0)+IF(LEFT(J114,1)="-",1,0)))</f>
        <v>3</v>
      </c>
      <c r="M114" s="421">
        <f>IF(K114=3,1,"")</f>
      </c>
      <c r="N114" s="422">
        <f>IF(L114=3,1,"")</f>
        <v>1</v>
      </c>
      <c r="O114" s="13"/>
      <c r="P114" s="485">
        <f t="shared" si="55"/>
        <v>21</v>
      </c>
      <c r="Q114" s="196">
        <f t="shared" si="56"/>
        <v>33</v>
      </c>
      <c r="R114" s="164">
        <f t="shared" si="57"/>
        <v>-12</v>
      </c>
      <c r="U114" s="208">
        <f t="shared" si="58"/>
        <v>9</v>
      </c>
      <c r="V114" s="209">
        <f t="shared" si="59"/>
        <v>11</v>
      </c>
      <c r="W114" s="208">
        <f t="shared" si="60"/>
        <v>7</v>
      </c>
      <c r="X114" s="209">
        <f t="shared" si="61"/>
        <v>11</v>
      </c>
      <c r="Y114" s="208">
        <f t="shared" si="62"/>
        <v>5</v>
      </c>
      <c r="Z114" s="209">
        <f t="shared" si="63"/>
        <v>11</v>
      </c>
      <c r="AA114" s="208">
        <f t="shared" si="64"/>
        <v>0</v>
      </c>
      <c r="AB114" s="209">
        <f t="shared" si="65"/>
        <v>0</v>
      </c>
      <c r="AC114" s="208">
        <f t="shared" si="66"/>
        <v>0</v>
      </c>
      <c r="AD114" s="209">
        <f t="shared" si="67"/>
        <v>0</v>
      </c>
    </row>
    <row r="115" spans="1:30" ht="15.75" thickBot="1">
      <c r="A115" s="374"/>
      <c r="B115" s="423" t="s">
        <v>359</v>
      </c>
      <c r="C115" s="424" t="str">
        <f>IF(C110&gt;"",C110,"")</f>
        <v>Ruuskanen Jani</v>
      </c>
      <c r="D115" s="424" t="str">
        <f>IF(G110&gt;"",G110,"")</f>
        <v>O´Connor Miikka</v>
      </c>
      <c r="E115" s="424"/>
      <c r="F115" s="417">
        <v>-4</v>
      </c>
      <c r="G115" s="425">
        <v>-4</v>
      </c>
      <c r="H115" s="426">
        <v>-6</v>
      </c>
      <c r="I115" s="417"/>
      <c r="J115" s="417"/>
      <c r="K115" s="419">
        <f aca="true" t="shared" si="68" ref="K115:K121">IF(ISBLANK(F115),"",COUNTIF(F115:J115,"&gt;=0"))</f>
        <v>0</v>
      </c>
      <c r="L115" s="427">
        <f aca="true" t="shared" si="69" ref="L115:L121">IF(ISBLANK(F115),"",(IF(LEFT(F115,1)="-",1,0)+IF(LEFT(G115,1)="-",1,0)+IF(LEFT(H115,1)="-",1,0)+IF(LEFT(I115,1)="-",1,0)+IF(LEFT(J115,1)="-",1,0)))</f>
        <v>3</v>
      </c>
      <c r="M115" s="428">
        <f aca="true" t="shared" si="70" ref="M115:M121">IF(K115=3,1,"")</f>
      </c>
      <c r="N115" s="429">
        <f aca="true" t="shared" si="71" ref="N115:N121">IF(L115=3,1,"")</f>
        <v>1</v>
      </c>
      <c r="O115" s="13"/>
      <c r="P115" s="485">
        <f t="shared" si="55"/>
        <v>14</v>
      </c>
      <c r="Q115" s="196">
        <f t="shared" si="56"/>
        <v>33</v>
      </c>
      <c r="R115" s="164">
        <f t="shared" si="57"/>
        <v>-19</v>
      </c>
      <c r="U115" s="208">
        <f t="shared" si="58"/>
        <v>4</v>
      </c>
      <c r="V115" s="209">
        <f t="shared" si="59"/>
        <v>11</v>
      </c>
      <c r="W115" s="208">
        <f t="shared" si="60"/>
        <v>4</v>
      </c>
      <c r="X115" s="209">
        <f t="shared" si="61"/>
        <v>11</v>
      </c>
      <c r="Y115" s="208">
        <f t="shared" si="62"/>
        <v>6</v>
      </c>
      <c r="Z115" s="209">
        <f t="shared" si="63"/>
        <v>11</v>
      </c>
      <c r="AA115" s="208">
        <f t="shared" si="64"/>
        <v>0</v>
      </c>
      <c r="AB115" s="209">
        <f t="shared" si="65"/>
        <v>0</v>
      </c>
      <c r="AC115" s="208">
        <f t="shared" si="66"/>
        <v>0</v>
      </c>
      <c r="AD115" s="209">
        <f t="shared" si="67"/>
        <v>0</v>
      </c>
    </row>
    <row r="116" spans="1:30" ht="15.75" thickBot="1">
      <c r="A116" s="374"/>
      <c r="B116" s="430" t="s">
        <v>360</v>
      </c>
      <c r="C116" s="408" t="str">
        <f>IF(C109&gt;"",C109,"")</f>
        <v>Pihajoki Niko</v>
      </c>
      <c r="D116" s="408" t="str">
        <f>IF(G108&gt;"",G108,"")</f>
        <v>Lundström Thomas</v>
      </c>
      <c r="E116" s="431"/>
      <c r="F116" s="432">
        <v>-5</v>
      </c>
      <c r="G116" s="433">
        <v>-5</v>
      </c>
      <c r="H116" s="432">
        <v>-8</v>
      </c>
      <c r="I116" s="432"/>
      <c r="J116" s="432"/>
      <c r="K116" s="411">
        <f t="shared" si="68"/>
        <v>0</v>
      </c>
      <c r="L116" s="412">
        <f t="shared" si="69"/>
        <v>3</v>
      </c>
      <c r="M116" s="413">
        <f t="shared" si="70"/>
      </c>
      <c r="N116" s="414">
        <f t="shared" si="71"/>
        <v>1</v>
      </c>
      <c r="O116" s="13"/>
      <c r="P116" s="485">
        <f t="shared" si="55"/>
        <v>18</v>
      </c>
      <c r="Q116" s="196">
        <f t="shared" si="56"/>
        <v>33</v>
      </c>
      <c r="R116" s="164">
        <f t="shared" si="57"/>
        <v>-15</v>
      </c>
      <c r="U116" s="208">
        <f t="shared" si="58"/>
        <v>5</v>
      </c>
      <c r="V116" s="209">
        <f t="shared" si="59"/>
        <v>11</v>
      </c>
      <c r="W116" s="208">
        <f t="shared" si="60"/>
        <v>5</v>
      </c>
      <c r="X116" s="209">
        <f t="shared" si="61"/>
        <v>11</v>
      </c>
      <c r="Y116" s="208">
        <f t="shared" si="62"/>
        <v>8</v>
      </c>
      <c r="Z116" s="209">
        <f t="shared" si="63"/>
        <v>11</v>
      </c>
      <c r="AA116" s="208">
        <f t="shared" si="64"/>
        <v>0</v>
      </c>
      <c r="AB116" s="209">
        <f t="shared" si="65"/>
        <v>0</v>
      </c>
      <c r="AC116" s="208">
        <f t="shared" si="66"/>
        <v>0</v>
      </c>
      <c r="AD116" s="209">
        <f t="shared" si="67"/>
        <v>0</v>
      </c>
    </row>
    <row r="117" spans="1:30" ht="15.75" thickBot="1">
      <c r="A117" s="374"/>
      <c r="B117" s="423" t="s">
        <v>361</v>
      </c>
      <c r="C117" s="416" t="str">
        <f>IF(C108&gt;"",C108,"")</f>
        <v>Kollanus Konsta</v>
      </c>
      <c r="D117" s="416" t="str">
        <f>IF(G110&gt;"",G110,"")</f>
        <v>O´Connor Miikka</v>
      </c>
      <c r="E117" s="424"/>
      <c r="F117" s="417">
        <v>-6</v>
      </c>
      <c r="G117" s="425">
        <v>-1</v>
      </c>
      <c r="H117" s="417">
        <v>-3</v>
      </c>
      <c r="I117" s="417"/>
      <c r="J117" s="417"/>
      <c r="K117" s="419">
        <f t="shared" si="68"/>
        <v>0</v>
      </c>
      <c r="L117" s="420">
        <f t="shared" si="69"/>
        <v>3</v>
      </c>
      <c r="M117" s="421">
        <f t="shared" si="70"/>
      </c>
      <c r="N117" s="422">
        <f t="shared" si="71"/>
        <v>1</v>
      </c>
      <c r="O117" s="13"/>
      <c r="P117" s="485">
        <f t="shared" si="55"/>
        <v>10</v>
      </c>
      <c r="Q117" s="196">
        <f t="shared" si="56"/>
        <v>33</v>
      </c>
      <c r="R117" s="164">
        <f t="shared" si="57"/>
        <v>-23</v>
      </c>
      <c r="U117" s="208">
        <f t="shared" si="58"/>
        <v>6</v>
      </c>
      <c r="V117" s="209">
        <f t="shared" si="59"/>
        <v>11</v>
      </c>
      <c r="W117" s="208">
        <f t="shared" si="60"/>
        <v>1</v>
      </c>
      <c r="X117" s="209">
        <f t="shared" si="61"/>
        <v>11</v>
      </c>
      <c r="Y117" s="208">
        <f t="shared" si="62"/>
        <v>3</v>
      </c>
      <c r="Z117" s="209">
        <f t="shared" si="63"/>
        <v>11</v>
      </c>
      <c r="AA117" s="208">
        <f t="shared" si="64"/>
        <v>0</v>
      </c>
      <c r="AB117" s="209">
        <f t="shared" si="65"/>
        <v>0</v>
      </c>
      <c r="AC117" s="208">
        <f t="shared" si="66"/>
        <v>0</v>
      </c>
      <c r="AD117" s="209">
        <f t="shared" si="67"/>
        <v>0</v>
      </c>
    </row>
    <row r="118" spans="1:30" ht="15.75" thickBot="1">
      <c r="A118" s="374"/>
      <c r="B118" s="435" t="s">
        <v>362</v>
      </c>
      <c r="C118" s="436" t="str">
        <f>IF(C110&gt;"",C110,"")</f>
        <v>Ruuskanen Jani</v>
      </c>
      <c r="D118" s="436" t="str">
        <f>IF(G109&gt;"",G109,"")</f>
        <v>Mäkinen Anton</v>
      </c>
      <c r="E118" s="436"/>
      <c r="F118" s="437"/>
      <c r="G118" s="438"/>
      <c r="H118" s="437"/>
      <c r="I118" s="437"/>
      <c r="J118" s="437"/>
      <c r="K118" s="439">
        <f t="shared" si="68"/>
      </c>
      <c r="L118" s="440">
        <f t="shared" si="69"/>
      </c>
      <c r="M118" s="441">
        <f t="shared" si="70"/>
      </c>
      <c r="N118" s="442">
        <f t="shared" si="71"/>
      </c>
      <c r="O118" s="13"/>
      <c r="P118" s="485">
        <f t="shared" si="55"/>
        <v>0</v>
      </c>
      <c r="Q118" s="196">
        <f t="shared" si="56"/>
        <v>0</v>
      </c>
      <c r="R118" s="164">
        <f t="shared" si="57"/>
        <v>0</v>
      </c>
      <c r="U118" s="208">
        <f t="shared" si="58"/>
        <v>0</v>
      </c>
      <c r="V118" s="209">
        <f t="shared" si="59"/>
        <v>0</v>
      </c>
      <c r="W118" s="208">
        <f t="shared" si="60"/>
        <v>0</v>
      </c>
      <c r="X118" s="209">
        <f t="shared" si="61"/>
        <v>0</v>
      </c>
      <c r="Y118" s="208">
        <f t="shared" si="62"/>
        <v>0</v>
      </c>
      <c r="Z118" s="209">
        <f t="shared" si="63"/>
        <v>0</v>
      </c>
      <c r="AA118" s="208">
        <f t="shared" si="64"/>
        <v>0</v>
      </c>
      <c r="AB118" s="209">
        <f t="shared" si="65"/>
        <v>0</v>
      </c>
      <c r="AC118" s="208">
        <f t="shared" si="66"/>
        <v>0</v>
      </c>
      <c r="AD118" s="209">
        <f t="shared" si="67"/>
        <v>0</v>
      </c>
    </row>
    <row r="119" spans="1:30" ht="15.75" thickBot="1">
      <c r="A119" s="374"/>
      <c r="B119" s="443" t="s">
        <v>363</v>
      </c>
      <c r="C119" s="444" t="str">
        <f>IF(C109&gt;"",C109,"")</f>
        <v>Pihajoki Niko</v>
      </c>
      <c r="D119" s="444" t="str">
        <f>IF(G110&gt;"",G110,"")</f>
        <v>O´Connor Miikka</v>
      </c>
      <c r="E119" s="445"/>
      <c r="F119" s="446"/>
      <c r="G119" s="446"/>
      <c r="H119" s="446"/>
      <c r="I119" s="447"/>
      <c r="J119" s="447"/>
      <c r="K119" s="448">
        <f t="shared" si="68"/>
      </c>
      <c r="L119" s="449">
        <f t="shared" si="69"/>
      </c>
      <c r="M119" s="450">
        <f t="shared" si="70"/>
      </c>
      <c r="N119" s="451">
        <f t="shared" si="71"/>
      </c>
      <c r="O119" s="13"/>
      <c r="P119" s="485">
        <f t="shared" si="55"/>
        <v>0</v>
      </c>
      <c r="Q119" s="196">
        <f t="shared" si="56"/>
        <v>0</v>
      </c>
      <c r="R119" s="164">
        <f>+P119-Q119</f>
        <v>0</v>
      </c>
      <c r="U119" s="208">
        <f t="shared" si="58"/>
        <v>0</v>
      </c>
      <c r="V119" s="209">
        <f t="shared" si="59"/>
        <v>0</v>
      </c>
      <c r="W119" s="208">
        <f t="shared" si="60"/>
        <v>0</v>
      </c>
      <c r="X119" s="209">
        <f t="shared" si="61"/>
        <v>0</v>
      </c>
      <c r="Y119" s="208">
        <f t="shared" si="62"/>
        <v>0</v>
      </c>
      <c r="Z119" s="209">
        <f t="shared" si="63"/>
        <v>0</v>
      </c>
      <c r="AA119" s="208">
        <f t="shared" si="64"/>
        <v>0</v>
      </c>
      <c r="AB119" s="209">
        <f t="shared" si="65"/>
        <v>0</v>
      </c>
      <c r="AC119" s="208">
        <f t="shared" si="66"/>
        <v>0</v>
      </c>
      <c r="AD119" s="209">
        <f t="shared" si="67"/>
        <v>0</v>
      </c>
    </row>
    <row r="120" spans="1:30" ht="15.75" thickBot="1">
      <c r="A120" s="374"/>
      <c r="B120" s="415" t="s">
        <v>364</v>
      </c>
      <c r="C120" s="416" t="str">
        <f>IF(C110&gt;"",C110,"")</f>
        <v>Ruuskanen Jani</v>
      </c>
      <c r="D120" s="416" t="str">
        <f>IF(G108&gt;"",G108,"")</f>
        <v>Lundström Thomas</v>
      </c>
      <c r="E120" s="452"/>
      <c r="F120" s="447"/>
      <c r="G120" s="418"/>
      <c r="H120" s="418"/>
      <c r="I120" s="418"/>
      <c r="J120" s="453"/>
      <c r="K120" s="419">
        <f t="shared" si="68"/>
      </c>
      <c r="L120" s="420">
        <f t="shared" si="69"/>
      </c>
      <c r="M120" s="421">
        <f t="shared" si="70"/>
      </c>
      <c r="N120" s="422">
        <f t="shared" si="71"/>
      </c>
      <c r="O120" s="13"/>
      <c r="P120" s="485">
        <f t="shared" si="55"/>
        <v>0</v>
      </c>
      <c r="Q120" s="196">
        <f t="shared" si="56"/>
        <v>0</v>
      </c>
      <c r="R120" s="164">
        <f>+P120-Q120</f>
        <v>0</v>
      </c>
      <c r="U120" s="208">
        <f t="shared" si="58"/>
        <v>0</v>
      </c>
      <c r="V120" s="209">
        <f t="shared" si="59"/>
        <v>0</v>
      </c>
      <c r="W120" s="208">
        <f t="shared" si="60"/>
        <v>0</v>
      </c>
      <c r="X120" s="209">
        <f t="shared" si="61"/>
        <v>0</v>
      </c>
      <c r="Y120" s="208">
        <f t="shared" si="62"/>
        <v>0</v>
      </c>
      <c r="Z120" s="209">
        <f t="shared" si="63"/>
        <v>0</v>
      </c>
      <c r="AA120" s="208">
        <f t="shared" si="64"/>
        <v>0</v>
      </c>
      <c r="AB120" s="209">
        <f t="shared" si="65"/>
        <v>0</v>
      </c>
      <c r="AC120" s="208">
        <f t="shared" si="66"/>
        <v>0</v>
      </c>
      <c r="AD120" s="209">
        <f t="shared" si="67"/>
        <v>0</v>
      </c>
    </row>
    <row r="121" spans="1:30" ht="15.75" thickBot="1">
      <c r="A121" s="374"/>
      <c r="B121" s="435" t="s">
        <v>365</v>
      </c>
      <c r="C121" s="436" t="str">
        <f>IF(C108&gt;"",C108,"")</f>
        <v>Kollanus Konsta</v>
      </c>
      <c r="D121" s="436" t="str">
        <f>IF(G109&gt;"",G109,"")</f>
        <v>Mäkinen Anton</v>
      </c>
      <c r="E121" s="454"/>
      <c r="F121" s="455"/>
      <c r="G121" s="437"/>
      <c r="H121" s="455"/>
      <c r="I121" s="437"/>
      <c r="J121" s="437"/>
      <c r="K121" s="439">
        <f t="shared" si="68"/>
      </c>
      <c r="L121" s="440">
        <f t="shared" si="69"/>
      </c>
      <c r="M121" s="441">
        <f t="shared" si="70"/>
      </c>
      <c r="N121" s="442">
        <f t="shared" si="71"/>
      </c>
      <c r="O121" s="13"/>
      <c r="P121" s="485">
        <f t="shared" si="55"/>
        <v>0</v>
      </c>
      <c r="Q121" s="196">
        <f t="shared" si="56"/>
        <v>0</v>
      </c>
      <c r="R121" s="164">
        <f>+P121-Q121</f>
        <v>0</v>
      </c>
      <c r="U121" s="208">
        <f t="shared" si="58"/>
        <v>0</v>
      </c>
      <c r="V121" s="209">
        <f t="shared" si="59"/>
        <v>0</v>
      </c>
      <c r="W121" s="208">
        <f t="shared" si="60"/>
        <v>0</v>
      </c>
      <c r="X121" s="209">
        <f t="shared" si="61"/>
        <v>0</v>
      </c>
      <c r="Y121" s="208">
        <f t="shared" si="62"/>
        <v>0</v>
      </c>
      <c r="Z121" s="209">
        <f t="shared" si="63"/>
        <v>0</v>
      </c>
      <c r="AA121" s="208">
        <f t="shared" si="64"/>
        <v>0</v>
      </c>
      <c r="AB121" s="209">
        <f t="shared" si="65"/>
        <v>0</v>
      </c>
      <c r="AC121" s="208">
        <f t="shared" si="66"/>
        <v>0</v>
      </c>
      <c r="AD121" s="209">
        <f t="shared" si="67"/>
        <v>0</v>
      </c>
    </row>
    <row r="122" spans="1:18" ht="16.5" thickBot="1">
      <c r="A122" s="346"/>
      <c r="B122" s="348"/>
      <c r="C122" s="348"/>
      <c r="D122" s="348"/>
      <c r="E122" s="348"/>
      <c r="F122" s="348"/>
      <c r="G122" s="348"/>
      <c r="H122" s="348"/>
      <c r="I122" s="456" t="s">
        <v>366</v>
      </c>
      <c r="J122" s="457"/>
      <c r="K122" s="458">
        <f>IF(ISBLANK(C108),"",SUM(K113:K121))</f>
        <v>1</v>
      </c>
      <c r="L122" s="459">
        <f>IF(ISBLANK(G108),"",SUM(L113:L121))</f>
        <v>15</v>
      </c>
      <c r="M122" s="460">
        <f>IF(ISBLANK(F113),"",SUM(M113:M121))</f>
        <v>0</v>
      </c>
      <c r="N122" s="461">
        <f>IF(ISBLANK(F113),"",SUM(N113:N121))</f>
        <v>5</v>
      </c>
      <c r="O122" s="13"/>
      <c r="P122" s="486">
        <f>SUM(P113:P121)</f>
        <v>102</v>
      </c>
      <c r="Q122" s="196">
        <f>SUM(Q113:Q121)</f>
        <v>173</v>
      </c>
      <c r="R122" s="164">
        <f>SUM(R113:R121)</f>
        <v>-71</v>
      </c>
    </row>
    <row r="123" spans="1:15" ht="15">
      <c r="A123" s="346"/>
      <c r="B123" s="462" t="s">
        <v>367</v>
      </c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463"/>
      <c r="O123" s="13"/>
    </row>
    <row r="124" spans="1:15" ht="15">
      <c r="A124" s="346"/>
      <c r="B124" s="464" t="s">
        <v>368</v>
      </c>
      <c r="C124" s="464"/>
      <c r="D124" s="464" t="s">
        <v>369</v>
      </c>
      <c r="E124" s="359"/>
      <c r="F124" s="464"/>
      <c r="G124" s="464" t="s">
        <v>370</v>
      </c>
      <c r="H124" s="359"/>
      <c r="I124" s="464"/>
      <c r="J124" s="99" t="s">
        <v>371</v>
      </c>
      <c r="K124" s="13"/>
      <c r="L124" s="348"/>
      <c r="M124" s="348"/>
      <c r="N124" s="463"/>
      <c r="O124" s="13"/>
    </row>
    <row r="125" spans="1:15" ht="18.75" thickBot="1">
      <c r="A125" s="346"/>
      <c r="B125" s="348"/>
      <c r="C125" s="348"/>
      <c r="D125" s="348"/>
      <c r="E125" s="348"/>
      <c r="F125" s="348"/>
      <c r="G125" s="348"/>
      <c r="H125" s="348"/>
      <c r="I125" s="348"/>
      <c r="J125" s="465" t="str">
        <f>IF(M122=5,C107,IF(N122=5,G107,""))</f>
        <v>MBF 1</v>
      </c>
      <c r="K125" s="466"/>
      <c r="L125" s="466"/>
      <c r="M125" s="466"/>
      <c r="N125" s="467"/>
      <c r="O125" s="13"/>
    </row>
    <row r="126" spans="1:15" ht="18.75" thickBot="1">
      <c r="A126" s="468"/>
      <c r="B126" s="469"/>
      <c r="C126" s="469"/>
      <c r="D126" s="469"/>
      <c r="E126" s="469"/>
      <c r="F126" s="469"/>
      <c r="G126" s="469"/>
      <c r="H126" s="469"/>
      <c r="I126" s="469"/>
      <c r="J126" s="470"/>
      <c r="K126" s="470"/>
      <c r="L126" s="470"/>
      <c r="M126" s="470"/>
      <c r="N126" s="471"/>
      <c r="O126" s="346"/>
    </row>
    <row r="127" ht="16.5" thickBot="1" thickTop="1"/>
    <row r="128" spans="1:15" ht="16.5" thickTop="1">
      <c r="A128" s="337"/>
      <c r="B128" s="338"/>
      <c r="C128" s="339"/>
      <c r="D128" s="340"/>
      <c r="E128" s="340"/>
      <c r="F128" s="341" t="s">
        <v>336</v>
      </c>
      <c r="G128" s="342"/>
      <c r="H128" s="343" t="s">
        <v>381</v>
      </c>
      <c r="I128" s="344"/>
      <c r="J128" s="344"/>
      <c r="K128" s="344"/>
      <c r="L128" s="344"/>
      <c r="M128" s="344"/>
      <c r="N128" s="345"/>
      <c r="O128" s="346"/>
    </row>
    <row r="129" spans="1:15" ht="15.75">
      <c r="A129" s="346"/>
      <c r="B129" s="13"/>
      <c r="C129" s="347" t="s">
        <v>338</v>
      </c>
      <c r="D129" s="348"/>
      <c r="E129" s="348"/>
      <c r="F129" s="349" t="s">
        <v>339</v>
      </c>
      <c r="G129" s="350"/>
      <c r="H129" s="351">
        <v>40250</v>
      </c>
      <c r="I129" s="352"/>
      <c r="J129" s="353"/>
      <c r="K129" s="354" t="s">
        <v>3</v>
      </c>
      <c r="L129" s="355"/>
      <c r="M129" s="356"/>
      <c r="N129" s="357"/>
      <c r="O129" s="13"/>
    </row>
    <row r="130" spans="1:15" ht="21" thickBot="1">
      <c r="A130" s="346"/>
      <c r="B130" s="358"/>
      <c r="C130" s="359" t="s">
        <v>340</v>
      </c>
      <c r="D130" s="13"/>
      <c r="E130" s="348"/>
      <c r="F130" s="360" t="s">
        <v>341</v>
      </c>
      <c r="G130" s="361"/>
      <c r="H130" s="362" t="s">
        <v>4</v>
      </c>
      <c r="I130" s="363"/>
      <c r="J130" s="363"/>
      <c r="K130" s="364" t="s">
        <v>342</v>
      </c>
      <c r="L130" s="365" t="s">
        <v>386</v>
      </c>
      <c r="M130" s="366"/>
      <c r="N130" s="367"/>
      <c r="O130" s="13"/>
    </row>
    <row r="131" spans="1:18" ht="15.75" thickTop="1">
      <c r="A131" s="346"/>
      <c r="B131" s="13"/>
      <c r="C131" s="368"/>
      <c r="D131" s="348"/>
      <c r="E131" s="348"/>
      <c r="F131" s="348"/>
      <c r="G131" s="369"/>
      <c r="H131" s="370"/>
      <c r="I131" s="370"/>
      <c r="J131" s="371"/>
      <c r="K131" s="372"/>
      <c r="L131" s="372"/>
      <c r="M131" s="372"/>
      <c r="N131" s="373"/>
      <c r="O131" s="13"/>
      <c r="Q131" s="473"/>
      <c r="R131" s="473"/>
    </row>
    <row r="132" spans="1:18" ht="16.5" thickBot="1">
      <c r="A132" s="374"/>
      <c r="B132" s="375" t="s">
        <v>344</v>
      </c>
      <c r="C132" s="376" t="s">
        <v>44</v>
      </c>
      <c r="D132" s="377"/>
      <c r="E132" s="378"/>
      <c r="F132" s="379" t="s">
        <v>344</v>
      </c>
      <c r="G132" s="380" t="s">
        <v>25</v>
      </c>
      <c r="H132" s="381"/>
      <c r="I132" s="381"/>
      <c r="J132" s="381"/>
      <c r="K132" s="381"/>
      <c r="L132" s="381"/>
      <c r="M132" s="381"/>
      <c r="N132" s="382"/>
      <c r="O132" s="13"/>
      <c r="Q132" s="473"/>
      <c r="R132" s="473"/>
    </row>
    <row r="133" spans="1:18" ht="15">
      <c r="A133" s="374"/>
      <c r="B133" s="383" t="s">
        <v>79</v>
      </c>
      <c r="C133" s="472" t="s">
        <v>137</v>
      </c>
      <c r="D133" s="385" t="s">
        <v>137</v>
      </c>
      <c r="E133" s="386"/>
      <c r="F133" s="387" t="s">
        <v>345</v>
      </c>
      <c r="G133" s="388" t="s">
        <v>139</v>
      </c>
      <c r="H133" s="389" t="s">
        <v>139</v>
      </c>
      <c r="I133" s="389" t="s">
        <v>139</v>
      </c>
      <c r="J133" s="389" t="s">
        <v>139</v>
      </c>
      <c r="K133" s="389" t="s">
        <v>139</v>
      </c>
      <c r="L133" s="389" t="s">
        <v>139</v>
      </c>
      <c r="M133" s="389" t="s">
        <v>139</v>
      </c>
      <c r="N133" s="390" t="s">
        <v>139</v>
      </c>
      <c r="O133" s="13"/>
      <c r="Q133" s="473"/>
      <c r="R133" s="473"/>
    </row>
    <row r="134" spans="1:18" ht="15">
      <c r="A134" s="374"/>
      <c r="B134" s="391" t="s">
        <v>113</v>
      </c>
      <c r="C134" s="392" t="s">
        <v>162</v>
      </c>
      <c r="D134" s="393" t="s">
        <v>162</v>
      </c>
      <c r="E134" s="386"/>
      <c r="F134" s="394" t="s">
        <v>347</v>
      </c>
      <c r="G134" s="392" t="s">
        <v>144</v>
      </c>
      <c r="H134" s="396" t="s">
        <v>144</v>
      </c>
      <c r="I134" s="396" t="s">
        <v>144</v>
      </c>
      <c r="J134" s="396" t="s">
        <v>144</v>
      </c>
      <c r="K134" s="396" t="s">
        <v>144</v>
      </c>
      <c r="L134" s="396" t="s">
        <v>144</v>
      </c>
      <c r="M134" s="396" t="s">
        <v>144</v>
      </c>
      <c r="N134" s="397" t="s">
        <v>144</v>
      </c>
      <c r="O134" s="13"/>
      <c r="Q134" s="473"/>
      <c r="R134" s="473"/>
    </row>
    <row r="135" spans="1:18" ht="15">
      <c r="A135" s="346"/>
      <c r="B135" s="391" t="s">
        <v>118</v>
      </c>
      <c r="C135" s="392" t="s">
        <v>133</v>
      </c>
      <c r="D135" s="393" t="s">
        <v>133</v>
      </c>
      <c r="E135" s="386"/>
      <c r="F135" s="398" t="s">
        <v>348</v>
      </c>
      <c r="G135" s="392" t="s">
        <v>160</v>
      </c>
      <c r="H135" s="396" t="s">
        <v>160</v>
      </c>
      <c r="I135" s="396" t="s">
        <v>160</v>
      </c>
      <c r="J135" s="396" t="s">
        <v>160</v>
      </c>
      <c r="K135" s="396" t="s">
        <v>160</v>
      </c>
      <c r="L135" s="396" t="s">
        <v>160</v>
      </c>
      <c r="M135" s="396" t="s">
        <v>160</v>
      </c>
      <c r="N135" s="397" t="s">
        <v>160</v>
      </c>
      <c r="O135" s="13"/>
      <c r="Q135" s="473"/>
      <c r="R135" s="473"/>
    </row>
    <row r="136" spans="1:18" ht="15.75">
      <c r="A136" s="346"/>
      <c r="B136" s="348"/>
      <c r="C136" s="348"/>
      <c r="D136" s="348"/>
      <c r="E136" s="348"/>
      <c r="F136" s="399" t="s">
        <v>349</v>
      </c>
      <c r="G136" s="368"/>
      <c r="H136" s="368"/>
      <c r="I136" s="368"/>
      <c r="J136" s="348"/>
      <c r="K136" s="348"/>
      <c r="L136" s="348"/>
      <c r="M136" s="400"/>
      <c r="N136" s="401"/>
      <c r="O136" s="13"/>
      <c r="Q136" s="473"/>
      <c r="R136" s="473"/>
    </row>
    <row r="137" spans="1:26" ht="15.75" thickBot="1">
      <c r="A137" s="346"/>
      <c r="B137" s="402" t="s">
        <v>350</v>
      </c>
      <c r="C137" s="348"/>
      <c r="D137" s="348"/>
      <c r="E137" s="348"/>
      <c r="F137" s="403" t="s">
        <v>351</v>
      </c>
      <c r="G137" s="403" t="s">
        <v>352</v>
      </c>
      <c r="H137" s="403" t="s">
        <v>353</v>
      </c>
      <c r="I137" s="403" t="s">
        <v>354</v>
      </c>
      <c r="J137" s="403" t="s">
        <v>355</v>
      </c>
      <c r="K137" s="404" t="s">
        <v>106</v>
      </c>
      <c r="L137" s="405"/>
      <c r="M137" s="403" t="s">
        <v>356</v>
      </c>
      <c r="N137" s="406" t="s">
        <v>87</v>
      </c>
      <c r="O137" s="13"/>
      <c r="P137" s="481" t="s">
        <v>382</v>
      </c>
      <c r="Q137" s="482"/>
      <c r="R137" s="483" t="s">
        <v>383</v>
      </c>
      <c r="U137" s="484" t="s">
        <v>384</v>
      </c>
      <c r="V137" s="484"/>
      <c r="W137" s="484"/>
      <c r="X137" s="484"/>
      <c r="Y137" s="484"/>
      <c r="Z137" s="484"/>
    </row>
    <row r="138" spans="1:30" ht="15.75" thickBot="1">
      <c r="A138" s="374"/>
      <c r="B138" s="407" t="s">
        <v>357</v>
      </c>
      <c r="C138" s="408" t="str">
        <f>IF(C133&gt;"",C133,"")</f>
        <v>Kemppainen Erik</v>
      </c>
      <c r="D138" s="408" t="str">
        <f>IF(G133&gt;"",G133,"")</f>
        <v>Myllärinen Markus</v>
      </c>
      <c r="E138" s="408"/>
      <c r="F138" s="410">
        <v>-4</v>
      </c>
      <c r="G138" s="410">
        <v>-9</v>
      </c>
      <c r="H138" s="409">
        <v>-2</v>
      </c>
      <c r="I138" s="410"/>
      <c r="J138" s="410"/>
      <c r="K138" s="411">
        <f>IF(ISBLANK(F138),"",COUNTIF(F138:J138,"&gt;=0"))</f>
        <v>0</v>
      </c>
      <c r="L138" s="412">
        <f>IF(ISBLANK(F138),"",(IF(LEFT(F138,1)="-",1,0)+IF(LEFT(G138,1)="-",1,0)+IF(LEFT(H138,1)="-",1,0)+IF(LEFT(I138,1)="-",1,0)+IF(LEFT(J138,1)="-",1,0)))</f>
        <v>3</v>
      </c>
      <c r="M138" s="413">
        <f>IF(K138=3,1,"")</f>
      </c>
      <c r="N138" s="414">
        <f>IF(L138=3,1,"")</f>
        <v>1</v>
      </c>
      <c r="O138" s="13"/>
      <c r="P138" s="485">
        <f aca="true" t="shared" si="72" ref="P138:P146">+U138+W138+Y138+AA138+AC138</f>
        <v>15</v>
      </c>
      <c r="Q138" s="196">
        <f aca="true" t="shared" si="73" ref="Q138:Q146">+V138+X138+Z138+AB138+AD138</f>
        <v>33</v>
      </c>
      <c r="R138" s="164">
        <f aca="true" t="shared" si="74" ref="R138:R143">+P138-Q138</f>
        <v>-18</v>
      </c>
      <c r="U138" s="208">
        <f aca="true" t="shared" si="75" ref="U138:U146">IF(F138="",0,IF(LEFT(F138,1)="-",ABS(F138),(IF(F138&gt;9,F138+2,11))))</f>
        <v>4</v>
      </c>
      <c r="V138" s="209">
        <f aca="true" t="shared" si="76" ref="V138:V146">IF(F138="",0,IF(LEFT(F138,1)="-",(IF(ABS(F138)&gt;9,(ABS(F138)+2),11)),F138))</f>
        <v>11</v>
      </c>
      <c r="W138" s="208">
        <f aca="true" t="shared" si="77" ref="W138:W146">IF(G138="",0,IF(LEFT(G138,1)="-",ABS(G138),(IF(G138&gt;9,G138+2,11))))</f>
        <v>9</v>
      </c>
      <c r="X138" s="209">
        <f aca="true" t="shared" si="78" ref="X138:X146">IF(G138="",0,IF(LEFT(G138,1)="-",(IF(ABS(G138)&gt;9,(ABS(G138)+2),11)),G138))</f>
        <v>11</v>
      </c>
      <c r="Y138" s="208">
        <f aca="true" t="shared" si="79" ref="Y138:Y146">IF(H138="",0,IF(LEFT(H138,1)="-",ABS(H138),(IF(H138&gt;9,H138+2,11))))</f>
        <v>2</v>
      </c>
      <c r="Z138" s="209">
        <f aca="true" t="shared" si="80" ref="Z138:Z146">IF(H138="",0,IF(LEFT(H138,1)="-",(IF(ABS(H138)&gt;9,(ABS(H138)+2),11)),H138))</f>
        <v>11</v>
      </c>
      <c r="AA138" s="208">
        <f aca="true" t="shared" si="81" ref="AA138:AA146">IF(I138="",0,IF(LEFT(I138,1)="-",ABS(I138),(IF(I138&gt;9,I138+2,11))))</f>
        <v>0</v>
      </c>
      <c r="AB138" s="209">
        <f aca="true" t="shared" si="82" ref="AB138:AB146">IF(I138="",0,IF(LEFT(I138,1)="-",(IF(ABS(I138)&gt;9,(ABS(I138)+2),11)),I138))</f>
        <v>0</v>
      </c>
      <c r="AC138" s="208">
        <f aca="true" t="shared" si="83" ref="AC138:AC146">IF(J138="",0,IF(LEFT(J138,1)="-",ABS(J138),(IF(J138&gt;9,J138+2,11))))</f>
        <v>0</v>
      </c>
      <c r="AD138" s="209">
        <f aca="true" t="shared" si="84" ref="AD138:AD146">IF(J138="",0,IF(LEFT(J138,1)="-",(IF(ABS(J138)&gt;9,(ABS(J138)+2),11)),J138))</f>
        <v>0</v>
      </c>
    </row>
    <row r="139" spans="1:30" ht="15.75" thickBot="1">
      <c r="A139" s="374"/>
      <c r="B139" s="415" t="s">
        <v>358</v>
      </c>
      <c r="C139" s="416" t="str">
        <f>IF(C134&gt;"",C134,"")</f>
        <v>Nurmiaho Anton</v>
      </c>
      <c r="D139" s="416" t="str">
        <f>IF(G134&gt;"",G134,"")</f>
        <v>Nieminen Joonatan</v>
      </c>
      <c r="E139" s="416"/>
      <c r="F139" s="417">
        <v>-3</v>
      </c>
      <c r="G139" s="418">
        <v>-8</v>
      </c>
      <c r="H139" s="418">
        <v>-4</v>
      </c>
      <c r="I139" s="418"/>
      <c r="J139" s="418"/>
      <c r="K139" s="419">
        <f>IF(ISBLANK(F139),"",COUNTIF(F139:J139,"&gt;=0"))</f>
        <v>0</v>
      </c>
      <c r="L139" s="420">
        <f>IF(ISBLANK(F139),"",(IF(LEFT(F139,1)="-",1,0)+IF(LEFT(G139,1)="-",1,0)+IF(LEFT(H139,1)="-",1,0)+IF(LEFT(I139,1)="-",1,0)+IF(LEFT(J139,1)="-",1,0)))</f>
        <v>3</v>
      </c>
      <c r="M139" s="421">
        <f>IF(K139=3,1,"")</f>
      </c>
      <c r="N139" s="422">
        <f>IF(L139=3,1,"")</f>
        <v>1</v>
      </c>
      <c r="O139" s="13"/>
      <c r="P139" s="485">
        <f t="shared" si="72"/>
        <v>15</v>
      </c>
      <c r="Q139" s="196">
        <f t="shared" si="73"/>
        <v>33</v>
      </c>
      <c r="R139" s="164">
        <f t="shared" si="74"/>
        <v>-18</v>
      </c>
      <c r="U139" s="208">
        <f t="shared" si="75"/>
        <v>3</v>
      </c>
      <c r="V139" s="209">
        <f t="shared" si="76"/>
        <v>11</v>
      </c>
      <c r="W139" s="208">
        <f t="shared" si="77"/>
        <v>8</v>
      </c>
      <c r="X139" s="209">
        <f t="shared" si="78"/>
        <v>11</v>
      </c>
      <c r="Y139" s="208">
        <f t="shared" si="79"/>
        <v>4</v>
      </c>
      <c r="Z139" s="209">
        <f t="shared" si="80"/>
        <v>11</v>
      </c>
      <c r="AA139" s="208">
        <f t="shared" si="81"/>
        <v>0</v>
      </c>
      <c r="AB139" s="209">
        <f t="shared" si="82"/>
        <v>0</v>
      </c>
      <c r="AC139" s="208">
        <f t="shared" si="83"/>
        <v>0</v>
      </c>
      <c r="AD139" s="209">
        <f t="shared" si="84"/>
        <v>0</v>
      </c>
    </row>
    <row r="140" spans="1:30" ht="15.75" thickBot="1">
      <c r="A140" s="374"/>
      <c r="B140" s="423" t="s">
        <v>359</v>
      </c>
      <c r="C140" s="424" t="str">
        <f>IF(C135&gt;"",C135,"")</f>
        <v>Jansons Rolands</v>
      </c>
      <c r="D140" s="424" t="str">
        <f>IF(G135&gt;"",G135,"")</f>
        <v>Kähtävä Konsta</v>
      </c>
      <c r="E140" s="424"/>
      <c r="F140" s="417">
        <v>-3</v>
      </c>
      <c r="G140" s="425">
        <v>-4</v>
      </c>
      <c r="H140" s="426">
        <v>-3</v>
      </c>
      <c r="I140" s="417"/>
      <c r="J140" s="417"/>
      <c r="K140" s="419">
        <f aca="true" t="shared" si="85" ref="K140:K146">IF(ISBLANK(F140),"",COUNTIF(F140:J140,"&gt;=0"))</f>
        <v>0</v>
      </c>
      <c r="L140" s="427">
        <f aca="true" t="shared" si="86" ref="L140:L146">IF(ISBLANK(F140),"",(IF(LEFT(F140,1)="-",1,0)+IF(LEFT(G140,1)="-",1,0)+IF(LEFT(H140,1)="-",1,0)+IF(LEFT(I140,1)="-",1,0)+IF(LEFT(J140,1)="-",1,0)))</f>
        <v>3</v>
      </c>
      <c r="M140" s="428">
        <f aca="true" t="shared" si="87" ref="M140:M146">IF(K140=3,1,"")</f>
      </c>
      <c r="N140" s="429">
        <f aca="true" t="shared" si="88" ref="N140:N146">IF(L140=3,1,"")</f>
        <v>1</v>
      </c>
      <c r="O140" s="13"/>
      <c r="P140" s="485">
        <f t="shared" si="72"/>
        <v>10</v>
      </c>
      <c r="Q140" s="196">
        <f t="shared" si="73"/>
        <v>33</v>
      </c>
      <c r="R140" s="164">
        <f t="shared" si="74"/>
        <v>-23</v>
      </c>
      <c r="U140" s="208">
        <f t="shared" si="75"/>
        <v>3</v>
      </c>
      <c r="V140" s="209">
        <f t="shared" si="76"/>
        <v>11</v>
      </c>
      <c r="W140" s="208">
        <f t="shared" si="77"/>
        <v>4</v>
      </c>
      <c r="X140" s="209">
        <f t="shared" si="78"/>
        <v>11</v>
      </c>
      <c r="Y140" s="208">
        <f t="shared" si="79"/>
        <v>3</v>
      </c>
      <c r="Z140" s="209">
        <f t="shared" si="80"/>
        <v>11</v>
      </c>
      <c r="AA140" s="208">
        <f t="shared" si="81"/>
        <v>0</v>
      </c>
      <c r="AB140" s="209">
        <f t="shared" si="82"/>
        <v>0</v>
      </c>
      <c r="AC140" s="208">
        <f t="shared" si="83"/>
        <v>0</v>
      </c>
      <c r="AD140" s="209">
        <f t="shared" si="84"/>
        <v>0</v>
      </c>
    </row>
    <row r="141" spans="1:30" ht="15.75" thickBot="1">
      <c r="A141" s="374"/>
      <c r="B141" s="430" t="s">
        <v>360</v>
      </c>
      <c r="C141" s="408" t="str">
        <f>IF(C134&gt;"",C134,"")</f>
        <v>Nurmiaho Anton</v>
      </c>
      <c r="D141" s="408" t="str">
        <f>IF(G133&gt;"",G133,"")</f>
        <v>Myllärinen Markus</v>
      </c>
      <c r="E141" s="431"/>
      <c r="F141" s="432">
        <v>-5</v>
      </c>
      <c r="G141" s="433">
        <v>-13</v>
      </c>
      <c r="H141" s="432">
        <v>-5</v>
      </c>
      <c r="I141" s="432"/>
      <c r="J141" s="432"/>
      <c r="K141" s="411">
        <f t="shared" si="85"/>
        <v>0</v>
      </c>
      <c r="L141" s="412">
        <f t="shared" si="86"/>
        <v>3</v>
      </c>
      <c r="M141" s="413">
        <f t="shared" si="87"/>
      </c>
      <c r="N141" s="414">
        <f t="shared" si="88"/>
        <v>1</v>
      </c>
      <c r="O141" s="13"/>
      <c r="P141" s="485">
        <f t="shared" si="72"/>
        <v>23</v>
      </c>
      <c r="Q141" s="196">
        <f t="shared" si="73"/>
        <v>37</v>
      </c>
      <c r="R141" s="164">
        <f t="shared" si="74"/>
        <v>-14</v>
      </c>
      <c r="U141" s="208">
        <f t="shared" si="75"/>
        <v>5</v>
      </c>
      <c r="V141" s="209">
        <f t="shared" si="76"/>
        <v>11</v>
      </c>
      <c r="W141" s="208">
        <f t="shared" si="77"/>
        <v>13</v>
      </c>
      <c r="X141" s="209">
        <f t="shared" si="78"/>
        <v>15</v>
      </c>
      <c r="Y141" s="208">
        <f t="shared" si="79"/>
        <v>5</v>
      </c>
      <c r="Z141" s="209">
        <f t="shared" si="80"/>
        <v>11</v>
      </c>
      <c r="AA141" s="208">
        <f t="shared" si="81"/>
        <v>0</v>
      </c>
      <c r="AB141" s="209">
        <f t="shared" si="82"/>
        <v>0</v>
      </c>
      <c r="AC141" s="208">
        <f t="shared" si="83"/>
        <v>0</v>
      </c>
      <c r="AD141" s="209">
        <f t="shared" si="84"/>
        <v>0</v>
      </c>
    </row>
    <row r="142" spans="1:30" ht="15.75" thickBot="1">
      <c r="A142" s="374"/>
      <c r="B142" s="423" t="s">
        <v>361</v>
      </c>
      <c r="C142" s="416" t="str">
        <f>IF(C133&gt;"",C133,"")</f>
        <v>Kemppainen Erik</v>
      </c>
      <c r="D142" s="416" t="str">
        <f>IF(G135&gt;"",G135,"")</f>
        <v>Kähtävä Konsta</v>
      </c>
      <c r="E142" s="424"/>
      <c r="F142" s="417">
        <v>-4</v>
      </c>
      <c r="G142" s="425">
        <v>9</v>
      </c>
      <c r="H142" s="417">
        <v>-4</v>
      </c>
      <c r="I142" s="417">
        <v>-1</v>
      </c>
      <c r="J142" s="417"/>
      <c r="K142" s="419">
        <f t="shared" si="85"/>
        <v>1</v>
      </c>
      <c r="L142" s="420">
        <f t="shared" si="86"/>
        <v>3</v>
      </c>
      <c r="M142" s="421">
        <f t="shared" si="87"/>
      </c>
      <c r="N142" s="422">
        <f t="shared" si="88"/>
        <v>1</v>
      </c>
      <c r="O142" s="13"/>
      <c r="P142" s="485">
        <f t="shared" si="72"/>
        <v>20</v>
      </c>
      <c r="Q142" s="196">
        <f t="shared" si="73"/>
        <v>42</v>
      </c>
      <c r="R142" s="164">
        <f t="shared" si="74"/>
        <v>-22</v>
      </c>
      <c r="U142" s="208">
        <f t="shared" si="75"/>
        <v>4</v>
      </c>
      <c r="V142" s="209">
        <f t="shared" si="76"/>
        <v>11</v>
      </c>
      <c r="W142" s="208">
        <f t="shared" si="77"/>
        <v>11</v>
      </c>
      <c r="X142" s="209">
        <f t="shared" si="78"/>
        <v>9</v>
      </c>
      <c r="Y142" s="208">
        <f t="shared" si="79"/>
        <v>4</v>
      </c>
      <c r="Z142" s="209">
        <f t="shared" si="80"/>
        <v>11</v>
      </c>
      <c r="AA142" s="208">
        <f t="shared" si="81"/>
        <v>1</v>
      </c>
      <c r="AB142" s="209">
        <f t="shared" si="82"/>
        <v>11</v>
      </c>
      <c r="AC142" s="208">
        <f t="shared" si="83"/>
        <v>0</v>
      </c>
      <c r="AD142" s="209">
        <f t="shared" si="84"/>
        <v>0</v>
      </c>
    </row>
    <row r="143" spans="1:30" ht="15.75" thickBot="1">
      <c r="A143" s="374"/>
      <c r="B143" s="435" t="s">
        <v>362</v>
      </c>
      <c r="C143" s="436" t="str">
        <f>IF(C135&gt;"",C135,"")</f>
        <v>Jansons Rolands</v>
      </c>
      <c r="D143" s="436" t="str">
        <f>IF(G134&gt;"",G134,"")</f>
        <v>Nieminen Joonatan</v>
      </c>
      <c r="E143" s="436"/>
      <c r="F143" s="437"/>
      <c r="G143" s="438"/>
      <c r="H143" s="437"/>
      <c r="I143" s="437"/>
      <c r="J143" s="437"/>
      <c r="K143" s="439">
        <f t="shared" si="85"/>
      </c>
      <c r="L143" s="440">
        <f t="shared" si="86"/>
      </c>
      <c r="M143" s="441">
        <f t="shared" si="87"/>
      </c>
      <c r="N143" s="442">
        <f t="shared" si="88"/>
      </c>
      <c r="O143" s="13"/>
      <c r="P143" s="485">
        <f t="shared" si="72"/>
        <v>0</v>
      </c>
      <c r="Q143" s="196">
        <f t="shared" si="73"/>
        <v>0</v>
      </c>
      <c r="R143" s="164">
        <f t="shared" si="74"/>
        <v>0</v>
      </c>
      <c r="U143" s="208">
        <f t="shared" si="75"/>
        <v>0</v>
      </c>
      <c r="V143" s="209">
        <f t="shared" si="76"/>
        <v>0</v>
      </c>
      <c r="W143" s="208">
        <f t="shared" si="77"/>
        <v>0</v>
      </c>
      <c r="X143" s="209">
        <f t="shared" si="78"/>
        <v>0</v>
      </c>
      <c r="Y143" s="208">
        <f t="shared" si="79"/>
        <v>0</v>
      </c>
      <c r="Z143" s="209">
        <f t="shared" si="80"/>
        <v>0</v>
      </c>
      <c r="AA143" s="208">
        <f t="shared" si="81"/>
        <v>0</v>
      </c>
      <c r="AB143" s="209">
        <f t="shared" si="82"/>
        <v>0</v>
      </c>
      <c r="AC143" s="208">
        <f t="shared" si="83"/>
        <v>0</v>
      </c>
      <c r="AD143" s="209">
        <f t="shared" si="84"/>
        <v>0</v>
      </c>
    </row>
    <row r="144" spans="1:30" ht="15.75" thickBot="1">
      <c r="A144" s="374"/>
      <c r="B144" s="443" t="s">
        <v>363</v>
      </c>
      <c r="C144" s="444" t="str">
        <f>IF(C134&gt;"",C134,"")</f>
        <v>Nurmiaho Anton</v>
      </c>
      <c r="D144" s="444" t="str">
        <f>IF(G135&gt;"",G135,"")</f>
        <v>Kähtävä Konsta</v>
      </c>
      <c r="E144" s="445"/>
      <c r="F144" s="446"/>
      <c r="G144" s="446"/>
      <c r="H144" s="446"/>
      <c r="I144" s="447"/>
      <c r="J144" s="447"/>
      <c r="K144" s="448">
        <f t="shared" si="85"/>
      </c>
      <c r="L144" s="449">
        <f t="shared" si="86"/>
      </c>
      <c r="M144" s="450">
        <f t="shared" si="87"/>
      </c>
      <c r="N144" s="451">
        <f t="shared" si="88"/>
      </c>
      <c r="O144" s="13"/>
      <c r="P144" s="485">
        <f t="shared" si="72"/>
        <v>0</v>
      </c>
      <c r="Q144" s="196">
        <f t="shared" si="73"/>
        <v>0</v>
      </c>
      <c r="R144" s="164">
        <f>+P144-Q144</f>
        <v>0</v>
      </c>
      <c r="U144" s="208">
        <f t="shared" si="75"/>
        <v>0</v>
      </c>
      <c r="V144" s="209">
        <f t="shared" si="76"/>
        <v>0</v>
      </c>
      <c r="W144" s="208">
        <f t="shared" si="77"/>
        <v>0</v>
      </c>
      <c r="X144" s="209">
        <f t="shared" si="78"/>
        <v>0</v>
      </c>
      <c r="Y144" s="208">
        <f t="shared" si="79"/>
        <v>0</v>
      </c>
      <c r="Z144" s="209">
        <f t="shared" si="80"/>
        <v>0</v>
      </c>
      <c r="AA144" s="208">
        <f t="shared" si="81"/>
        <v>0</v>
      </c>
      <c r="AB144" s="209">
        <f t="shared" si="82"/>
        <v>0</v>
      </c>
      <c r="AC144" s="208">
        <f t="shared" si="83"/>
        <v>0</v>
      </c>
      <c r="AD144" s="209">
        <f t="shared" si="84"/>
        <v>0</v>
      </c>
    </row>
    <row r="145" spans="1:30" ht="15.75" thickBot="1">
      <c r="A145" s="374"/>
      <c r="B145" s="415" t="s">
        <v>364</v>
      </c>
      <c r="C145" s="416" t="str">
        <f>IF(C135&gt;"",C135,"")</f>
        <v>Jansons Rolands</v>
      </c>
      <c r="D145" s="416" t="str">
        <f>IF(G133&gt;"",G133,"")</f>
        <v>Myllärinen Markus</v>
      </c>
      <c r="E145" s="452"/>
      <c r="F145" s="447"/>
      <c r="G145" s="418"/>
      <c r="H145" s="418"/>
      <c r="I145" s="418"/>
      <c r="J145" s="453"/>
      <c r="K145" s="419">
        <f t="shared" si="85"/>
      </c>
      <c r="L145" s="420">
        <f t="shared" si="86"/>
      </c>
      <c r="M145" s="421">
        <f t="shared" si="87"/>
      </c>
      <c r="N145" s="422">
        <f t="shared" si="88"/>
      </c>
      <c r="O145" s="13"/>
      <c r="P145" s="485">
        <f t="shared" si="72"/>
        <v>0</v>
      </c>
      <c r="Q145" s="196">
        <f t="shared" si="73"/>
        <v>0</v>
      </c>
      <c r="R145" s="164">
        <f>+P145-Q145</f>
        <v>0</v>
      </c>
      <c r="U145" s="208">
        <f t="shared" si="75"/>
        <v>0</v>
      </c>
      <c r="V145" s="209">
        <f t="shared" si="76"/>
        <v>0</v>
      </c>
      <c r="W145" s="208">
        <f t="shared" si="77"/>
        <v>0</v>
      </c>
      <c r="X145" s="209">
        <f t="shared" si="78"/>
        <v>0</v>
      </c>
      <c r="Y145" s="208">
        <f t="shared" si="79"/>
        <v>0</v>
      </c>
      <c r="Z145" s="209">
        <f t="shared" si="80"/>
        <v>0</v>
      </c>
      <c r="AA145" s="208">
        <f t="shared" si="81"/>
        <v>0</v>
      </c>
      <c r="AB145" s="209">
        <f t="shared" si="82"/>
        <v>0</v>
      </c>
      <c r="AC145" s="208">
        <f t="shared" si="83"/>
        <v>0</v>
      </c>
      <c r="AD145" s="209">
        <f t="shared" si="84"/>
        <v>0</v>
      </c>
    </row>
    <row r="146" spans="1:30" ht="15.75" thickBot="1">
      <c r="A146" s="374"/>
      <c r="B146" s="435" t="s">
        <v>365</v>
      </c>
      <c r="C146" s="436" t="str">
        <f>IF(C133&gt;"",C133,"")</f>
        <v>Kemppainen Erik</v>
      </c>
      <c r="D146" s="436" t="str">
        <f>IF(G134&gt;"",G134,"")</f>
        <v>Nieminen Joonatan</v>
      </c>
      <c r="E146" s="454"/>
      <c r="F146" s="455"/>
      <c r="G146" s="437"/>
      <c r="H146" s="455"/>
      <c r="I146" s="437"/>
      <c r="J146" s="437"/>
      <c r="K146" s="439">
        <f t="shared" si="85"/>
      </c>
      <c r="L146" s="440">
        <f t="shared" si="86"/>
      </c>
      <c r="M146" s="441">
        <f t="shared" si="87"/>
      </c>
      <c r="N146" s="442">
        <f t="shared" si="88"/>
      </c>
      <c r="O146" s="13"/>
      <c r="P146" s="485">
        <f t="shared" si="72"/>
        <v>0</v>
      </c>
      <c r="Q146" s="196">
        <f t="shared" si="73"/>
        <v>0</v>
      </c>
      <c r="R146" s="164">
        <f>+P146-Q146</f>
        <v>0</v>
      </c>
      <c r="U146" s="208">
        <f t="shared" si="75"/>
        <v>0</v>
      </c>
      <c r="V146" s="209">
        <f t="shared" si="76"/>
        <v>0</v>
      </c>
      <c r="W146" s="208">
        <f t="shared" si="77"/>
        <v>0</v>
      </c>
      <c r="X146" s="209">
        <f t="shared" si="78"/>
        <v>0</v>
      </c>
      <c r="Y146" s="208">
        <f t="shared" si="79"/>
        <v>0</v>
      </c>
      <c r="Z146" s="209">
        <f t="shared" si="80"/>
        <v>0</v>
      </c>
      <c r="AA146" s="208">
        <f t="shared" si="81"/>
        <v>0</v>
      </c>
      <c r="AB146" s="209">
        <f t="shared" si="82"/>
        <v>0</v>
      </c>
      <c r="AC146" s="208">
        <f t="shared" si="83"/>
        <v>0</v>
      </c>
      <c r="AD146" s="209">
        <f t="shared" si="84"/>
        <v>0</v>
      </c>
    </row>
    <row r="147" spans="1:18" ht="16.5" thickBot="1">
      <c r="A147" s="346"/>
      <c r="B147" s="348"/>
      <c r="C147" s="348"/>
      <c r="D147" s="348"/>
      <c r="E147" s="348"/>
      <c r="F147" s="348"/>
      <c r="G147" s="348"/>
      <c r="H147" s="348"/>
      <c r="I147" s="456" t="s">
        <v>366</v>
      </c>
      <c r="J147" s="457"/>
      <c r="K147" s="458">
        <f>IF(ISBLANK(C133),"",SUM(K138:K146))</f>
        <v>1</v>
      </c>
      <c r="L147" s="459">
        <f>IF(ISBLANK(G133),"",SUM(L138:L146))</f>
        <v>15</v>
      </c>
      <c r="M147" s="460">
        <f>IF(ISBLANK(F138),"",SUM(M138:M146))</f>
        <v>0</v>
      </c>
      <c r="N147" s="461">
        <f>IF(ISBLANK(F138),"",SUM(N138:N146))</f>
        <v>5</v>
      </c>
      <c r="O147" s="13"/>
      <c r="P147" s="486">
        <f>SUM(P138:P146)</f>
        <v>83</v>
      </c>
      <c r="Q147" s="196">
        <f>SUM(Q138:Q146)</f>
        <v>178</v>
      </c>
      <c r="R147" s="164">
        <f>SUM(R138:R146)</f>
        <v>-95</v>
      </c>
    </row>
    <row r="148" spans="1:15" ht="15">
      <c r="A148" s="346"/>
      <c r="B148" s="462" t="s">
        <v>367</v>
      </c>
      <c r="C148" s="348"/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463"/>
      <c r="O148" s="13"/>
    </row>
    <row r="149" spans="1:15" ht="15">
      <c r="A149" s="346"/>
      <c r="B149" s="464" t="s">
        <v>368</v>
      </c>
      <c r="C149" s="464"/>
      <c r="D149" s="464" t="s">
        <v>369</v>
      </c>
      <c r="E149" s="359"/>
      <c r="F149" s="464"/>
      <c r="G149" s="464" t="s">
        <v>370</v>
      </c>
      <c r="H149" s="359"/>
      <c r="I149" s="464"/>
      <c r="J149" s="99" t="s">
        <v>371</v>
      </c>
      <c r="K149" s="13"/>
      <c r="L149" s="348"/>
      <c r="M149" s="348"/>
      <c r="N149" s="463"/>
      <c r="O149" s="13"/>
    </row>
    <row r="150" spans="1:15" ht="18.75" thickBot="1">
      <c r="A150" s="346"/>
      <c r="B150" s="348"/>
      <c r="C150" s="348"/>
      <c r="D150" s="348"/>
      <c r="E150" s="348"/>
      <c r="F150" s="348"/>
      <c r="G150" s="348"/>
      <c r="H150" s="348"/>
      <c r="I150" s="348"/>
      <c r="J150" s="465" t="str">
        <f>IF(M147=5,C132,IF(N147=5,G132,""))</f>
        <v>Por-83</v>
      </c>
      <c r="K150" s="466"/>
      <c r="L150" s="466"/>
      <c r="M150" s="466"/>
      <c r="N150" s="467"/>
      <c r="O150" s="13"/>
    </row>
    <row r="151" spans="1:15" ht="18.75" thickBot="1">
      <c r="A151" s="468"/>
      <c r="B151" s="469"/>
      <c r="C151" s="469"/>
      <c r="D151" s="469"/>
      <c r="E151" s="469"/>
      <c r="F151" s="469"/>
      <c r="G151" s="469"/>
      <c r="H151" s="469"/>
      <c r="I151" s="469"/>
      <c r="J151" s="470"/>
      <c r="K151" s="470"/>
      <c r="L151" s="470"/>
      <c r="M151" s="470"/>
      <c r="N151" s="471"/>
      <c r="O151" s="346"/>
    </row>
    <row r="152" ht="16.5" thickBot="1" thickTop="1"/>
    <row r="153" spans="1:15" ht="16.5" thickTop="1">
      <c r="A153" s="337"/>
      <c r="B153" s="338"/>
      <c r="C153" s="339"/>
      <c r="D153" s="340"/>
      <c r="E153" s="340"/>
      <c r="F153" s="341" t="s">
        <v>336</v>
      </c>
      <c r="G153" s="342"/>
      <c r="H153" s="343" t="s">
        <v>381</v>
      </c>
      <c r="I153" s="344"/>
      <c r="J153" s="344"/>
      <c r="K153" s="344"/>
      <c r="L153" s="344"/>
      <c r="M153" s="344"/>
      <c r="N153" s="345"/>
      <c r="O153" s="346"/>
    </row>
    <row r="154" spans="1:15" ht="15.75">
      <c r="A154" s="346"/>
      <c r="B154" s="13"/>
      <c r="C154" s="347" t="s">
        <v>338</v>
      </c>
      <c r="D154" s="348"/>
      <c r="E154" s="348"/>
      <c r="F154" s="349" t="s">
        <v>339</v>
      </c>
      <c r="G154" s="350"/>
      <c r="H154" s="351">
        <v>40250</v>
      </c>
      <c r="I154" s="352"/>
      <c r="J154" s="353"/>
      <c r="K154" s="354" t="s">
        <v>3</v>
      </c>
      <c r="L154" s="355"/>
      <c r="M154" s="356"/>
      <c r="N154" s="357"/>
      <c r="O154" s="13"/>
    </row>
    <row r="155" spans="1:15" ht="21" thickBot="1">
      <c r="A155" s="346"/>
      <c r="B155" s="358"/>
      <c r="C155" s="359" t="s">
        <v>340</v>
      </c>
      <c r="D155" s="13"/>
      <c r="E155" s="348"/>
      <c r="F155" s="360" t="s">
        <v>341</v>
      </c>
      <c r="G155" s="361"/>
      <c r="H155" s="362" t="s">
        <v>4</v>
      </c>
      <c r="I155" s="363"/>
      <c r="J155" s="363"/>
      <c r="K155" s="364" t="s">
        <v>342</v>
      </c>
      <c r="L155" s="365" t="s">
        <v>386</v>
      </c>
      <c r="M155" s="366"/>
      <c r="N155" s="367"/>
      <c r="O155" s="13"/>
    </row>
    <row r="156" spans="1:18" ht="15.75" thickTop="1">
      <c r="A156" s="346"/>
      <c r="B156" s="13"/>
      <c r="C156" s="368"/>
      <c r="D156" s="348"/>
      <c r="E156" s="348"/>
      <c r="F156" s="348"/>
      <c r="G156" s="369"/>
      <c r="H156" s="370"/>
      <c r="I156" s="370"/>
      <c r="J156" s="371"/>
      <c r="K156" s="372"/>
      <c r="L156" s="372"/>
      <c r="M156" s="372"/>
      <c r="N156" s="373"/>
      <c r="O156" s="13"/>
      <c r="Q156" s="473"/>
      <c r="R156" s="473"/>
    </row>
    <row r="157" spans="1:18" ht="16.5" thickBot="1">
      <c r="A157" s="374"/>
      <c r="B157" s="375" t="s">
        <v>344</v>
      </c>
      <c r="C157" s="376" t="s">
        <v>6</v>
      </c>
      <c r="D157" s="377"/>
      <c r="E157" s="378"/>
      <c r="F157" s="379" t="s">
        <v>344</v>
      </c>
      <c r="G157" s="380" t="s">
        <v>4</v>
      </c>
      <c r="H157" s="381"/>
      <c r="I157" s="381"/>
      <c r="J157" s="381"/>
      <c r="K157" s="381"/>
      <c r="L157" s="381"/>
      <c r="M157" s="381"/>
      <c r="N157" s="382"/>
      <c r="O157" s="13"/>
      <c r="Q157" s="473"/>
      <c r="R157" s="473"/>
    </row>
    <row r="158" spans="1:18" ht="15">
      <c r="A158" s="374"/>
      <c r="B158" s="383" t="s">
        <v>79</v>
      </c>
      <c r="C158" s="472" t="s">
        <v>373</v>
      </c>
      <c r="D158" s="385"/>
      <c r="E158" s="386"/>
      <c r="F158" s="387" t="s">
        <v>345</v>
      </c>
      <c r="G158" s="388" t="s">
        <v>136</v>
      </c>
      <c r="H158" s="389" t="s">
        <v>136</v>
      </c>
      <c r="I158" s="389" t="s">
        <v>136</v>
      </c>
      <c r="J158" s="389" t="s">
        <v>136</v>
      </c>
      <c r="K158" s="389" t="s">
        <v>136</v>
      </c>
      <c r="L158" s="389" t="s">
        <v>136</v>
      </c>
      <c r="M158" s="389" t="s">
        <v>136</v>
      </c>
      <c r="N158" s="390" t="s">
        <v>136</v>
      </c>
      <c r="O158" s="13"/>
      <c r="Q158" s="473"/>
      <c r="R158" s="473"/>
    </row>
    <row r="159" spans="1:18" ht="15">
      <c r="A159" s="374"/>
      <c r="B159" s="391" t="s">
        <v>113</v>
      </c>
      <c r="C159" s="392" t="s">
        <v>143</v>
      </c>
      <c r="D159" s="393" t="s">
        <v>143</v>
      </c>
      <c r="E159" s="386"/>
      <c r="F159" s="394" t="s">
        <v>347</v>
      </c>
      <c r="G159" s="395" t="s">
        <v>28</v>
      </c>
      <c r="H159" s="396"/>
      <c r="I159" s="396"/>
      <c r="J159" s="396"/>
      <c r="K159" s="396"/>
      <c r="L159" s="396"/>
      <c r="M159" s="396"/>
      <c r="N159" s="397"/>
      <c r="O159" s="13"/>
      <c r="Q159" s="473"/>
      <c r="R159" s="473"/>
    </row>
    <row r="160" spans="1:18" ht="15">
      <c r="A160" s="346"/>
      <c r="B160" s="391" t="s">
        <v>118</v>
      </c>
      <c r="C160" s="392" t="s">
        <v>148</v>
      </c>
      <c r="D160" s="393" t="s">
        <v>148</v>
      </c>
      <c r="E160" s="386"/>
      <c r="F160" s="398" t="s">
        <v>348</v>
      </c>
      <c r="G160" s="392" t="s">
        <v>165</v>
      </c>
      <c r="H160" s="396" t="s">
        <v>165</v>
      </c>
      <c r="I160" s="396" t="s">
        <v>165</v>
      </c>
      <c r="J160" s="396" t="s">
        <v>165</v>
      </c>
      <c r="K160" s="396" t="s">
        <v>165</v>
      </c>
      <c r="L160" s="396" t="s">
        <v>165</v>
      </c>
      <c r="M160" s="396" t="s">
        <v>165</v>
      </c>
      <c r="N160" s="397" t="s">
        <v>165</v>
      </c>
      <c r="O160" s="13"/>
      <c r="Q160" s="473"/>
      <c r="R160" s="473"/>
    </row>
    <row r="161" spans="1:18" ht="15.75">
      <c r="A161" s="346"/>
      <c r="B161" s="348"/>
      <c r="C161" s="348"/>
      <c r="D161" s="348"/>
      <c r="E161" s="348"/>
      <c r="F161" s="399" t="s">
        <v>349</v>
      </c>
      <c r="G161" s="368"/>
      <c r="H161" s="368"/>
      <c r="I161" s="368"/>
      <c r="J161" s="348"/>
      <c r="K161" s="348"/>
      <c r="L161" s="348"/>
      <c r="M161" s="400"/>
      <c r="N161" s="401"/>
      <c r="O161" s="13"/>
      <c r="Q161" s="473"/>
      <c r="R161" s="473"/>
    </row>
    <row r="162" spans="1:26" ht="15.75" thickBot="1">
      <c r="A162" s="346"/>
      <c r="B162" s="402" t="s">
        <v>350</v>
      </c>
      <c r="C162" s="348"/>
      <c r="D162" s="348"/>
      <c r="E162" s="348"/>
      <c r="F162" s="403" t="s">
        <v>351</v>
      </c>
      <c r="G162" s="403" t="s">
        <v>352</v>
      </c>
      <c r="H162" s="403" t="s">
        <v>353</v>
      </c>
      <c r="I162" s="403" t="s">
        <v>354</v>
      </c>
      <c r="J162" s="403" t="s">
        <v>355</v>
      </c>
      <c r="K162" s="404" t="s">
        <v>106</v>
      </c>
      <c r="L162" s="405"/>
      <c r="M162" s="403" t="s">
        <v>356</v>
      </c>
      <c r="N162" s="406" t="s">
        <v>87</v>
      </c>
      <c r="O162" s="13"/>
      <c r="P162" s="481" t="s">
        <v>382</v>
      </c>
      <c r="Q162" s="482"/>
      <c r="R162" s="483" t="s">
        <v>383</v>
      </c>
      <c r="U162" s="484" t="s">
        <v>384</v>
      </c>
      <c r="V162" s="484"/>
      <c r="W162" s="484"/>
      <c r="X162" s="484"/>
      <c r="Y162" s="484"/>
      <c r="Z162" s="484"/>
    </row>
    <row r="163" spans="1:30" ht="15.75" thickBot="1">
      <c r="A163" s="374"/>
      <c r="B163" s="407" t="s">
        <v>357</v>
      </c>
      <c r="C163" s="408" t="str">
        <f>IF(C158&gt;"",C158,"")</f>
        <v>Nyberg Johan</v>
      </c>
      <c r="D163" s="408" t="str">
        <f>IF(G158&gt;"",G158,"")</f>
        <v>Kivelä Kimi</v>
      </c>
      <c r="E163" s="408"/>
      <c r="F163" s="410">
        <v>-10</v>
      </c>
      <c r="G163" s="410">
        <v>-3</v>
      </c>
      <c r="H163" s="409">
        <v>-7</v>
      </c>
      <c r="I163" s="410"/>
      <c r="J163" s="410"/>
      <c r="K163" s="411">
        <f>IF(ISBLANK(F163),"",COUNTIF(F163:J163,"&gt;=0"))</f>
        <v>0</v>
      </c>
      <c r="L163" s="412">
        <f>IF(ISBLANK(F163),"",(IF(LEFT(F163,1)="-",1,0)+IF(LEFT(G163,1)="-",1,0)+IF(LEFT(H163,1)="-",1,0)+IF(LEFT(I163,1)="-",1,0)+IF(LEFT(J163,1)="-",1,0)))</f>
        <v>3</v>
      </c>
      <c r="M163" s="413">
        <f>IF(K163=3,1,"")</f>
      </c>
      <c r="N163" s="414">
        <f>IF(L163=3,1,"")</f>
        <v>1</v>
      </c>
      <c r="O163" s="13"/>
      <c r="P163" s="485">
        <f aca="true" t="shared" si="89" ref="P163:P171">+U163+W163+Y163+AA163+AC163</f>
        <v>20</v>
      </c>
      <c r="Q163" s="196">
        <f aca="true" t="shared" si="90" ref="Q163:Q171">+V163+X163+Z163+AB163+AD163</f>
        <v>34</v>
      </c>
      <c r="R163" s="164">
        <f aca="true" t="shared" si="91" ref="R163:R168">+P163-Q163</f>
        <v>-14</v>
      </c>
      <c r="U163" s="208">
        <f aca="true" t="shared" si="92" ref="U163:U171">IF(F163="",0,IF(LEFT(F163,1)="-",ABS(F163),(IF(F163&gt;9,F163+2,11))))</f>
        <v>10</v>
      </c>
      <c r="V163" s="209">
        <f aca="true" t="shared" si="93" ref="V163:V171">IF(F163="",0,IF(LEFT(F163,1)="-",(IF(ABS(F163)&gt;9,(ABS(F163)+2),11)),F163))</f>
        <v>12</v>
      </c>
      <c r="W163" s="208">
        <f aca="true" t="shared" si="94" ref="W163:W171">IF(G163="",0,IF(LEFT(G163,1)="-",ABS(G163),(IF(G163&gt;9,G163+2,11))))</f>
        <v>3</v>
      </c>
      <c r="X163" s="209">
        <f aca="true" t="shared" si="95" ref="X163:X171">IF(G163="",0,IF(LEFT(G163,1)="-",(IF(ABS(G163)&gt;9,(ABS(G163)+2),11)),G163))</f>
        <v>11</v>
      </c>
      <c r="Y163" s="208">
        <f aca="true" t="shared" si="96" ref="Y163:Y171">IF(H163="",0,IF(LEFT(H163,1)="-",ABS(H163),(IF(H163&gt;9,H163+2,11))))</f>
        <v>7</v>
      </c>
      <c r="Z163" s="209">
        <f aca="true" t="shared" si="97" ref="Z163:Z171">IF(H163="",0,IF(LEFT(H163,1)="-",(IF(ABS(H163)&gt;9,(ABS(H163)+2),11)),H163))</f>
        <v>11</v>
      </c>
      <c r="AA163" s="208">
        <f aca="true" t="shared" si="98" ref="AA163:AA171">IF(I163="",0,IF(LEFT(I163,1)="-",ABS(I163),(IF(I163&gt;9,I163+2,11))))</f>
        <v>0</v>
      </c>
      <c r="AB163" s="209">
        <f aca="true" t="shared" si="99" ref="AB163:AB171">IF(I163="",0,IF(LEFT(I163,1)="-",(IF(ABS(I163)&gt;9,(ABS(I163)+2),11)),I163))</f>
        <v>0</v>
      </c>
      <c r="AC163" s="208">
        <f aca="true" t="shared" si="100" ref="AC163:AC171">IF(J163="",0,IF(LEFT(J163,1)="-",ABS(J163),(IF(J163&gt;9,J163+2,11))))</f>
        <v>0</v>
      </c>
      <c r="AD163" s="209">
        <f aca="true" t="shared" si="101" ref="AD163:AD171">IF(J163="",0,IF(LEFT(J163,1)="-",(IF(ABS(J163)&gt;9,(ABS(J163)+2),11)),J163))</f>
        <v>0</v>
      </c>
    </row>
    <row r="164" spans="1:30" ht="15.75" thickBot="1">
      <c r="A164" s="374"/>
      <c r="B164" s="415" t="s">
        <v>358</v>
      </c>
      <c r="C164" s="416" t="str">
        <f>IF(C159&gt;"",C159,"")</f>
        <v>Nyberg Jan</v>
      </c>
      <c r="D164" s="416" t="str">
        <f>IF(G159&gt;"",G159,"")</f>
        <v>--</v>
      </c>
      <c r="E164" s="416"/>
      <c r="F164" s="417">
        <v>0</v>
      </c>
      <c r="G164" s="418">
        <v>0</v>
      </c>
      <c r="H164" s="418">
        <v>0</v>
      </c>
      <c r="I164" s="418"/>
      <c r="J164" s="418"/>
      <c r="K164" s="419">
        <f>IF(ISBLANK(F164),"",COUNTIF(F164:J164,"&gt;=0"))</f>
        <v>3</v>
      </c>
      <c r="L164" s="420">
        <f>IF(ISBLANK(F164),"",(IF(LEFT(F164,1)="-",1,0)+IF(LEFT(G164,1)="-",1,0)+IF(LEFT(H164,1)="-",1,0)+IF(LEFT(I164,1)="-",1,0)+IF(LEFT(J164,1)="-",1,0)))</f>
        <v>0</v>
      </c>
      <c r="M164" s="421">
        <f>IF(K164=3,1,"")</f>
        <v>1</v>
      </c>
      <c r="N164" s="422">
        <f>IF(L164=3,1,"")</f>
      </c>
      <c r="O164" s="13"/>
      <c r="P164" s="485">
        <f t="shared" si="89"/>
        <v>33</v>
      </c>
      <c r="Q164" s="196">
        <f t="shared" si="90"/>
        <v>0</v>
      </c>
      <c r="R164" s="164">
        <f t="shared" si="91"/>
        <v>33</v>
      </c>
      <c r="S164" t="s">
        <v>60</v>
      </c>
      <c r="U164" s="208">
        <f t="shared" si="92"/>
        <v>11</v>
      </c>
      <c r="V164" s="209">
        <f t="shared" si="93"/>
        <v>0</v>
      </c>
      <c r="W164" s="208">
        <f t="shared" si="94"/>
        <v>11</v>
      </c>
      <c r="X164" s="209">
        <f t="shared" si="95"/>
        <v>0</v>
      </c>
      <c r="Y164" s="208">
        <f t="shared" si="96"/>
        <v>11</v>
      </c>
      <c r="Z164" s="209">
        <f t="shared" si="97"/>
        <v>0</v>
      </c>
      <c r="AA164" s="208">
        <f t="shared" si="98"/>
        <v>0</v>
      </c>
      <c r="AB164" s="209">
        <f t="shared" si="99"/>
        <v>0</v>
      </c>
      <c r="AC164" s="208">
        <f t="shared" si="100"/>
        <v>0</v>
      </c>
      <c r="AD164" s="209">
        <f t="shared" si="101"/>
        <v>0</v>
      </c>
    </row>
    <row r="165" spans="1:30" ht="15.75" thickBot="1">
      <c r="A165" s="374"/>
      <c r="B165" s="423" t="s">
        <v>359</v>
      </c>
      <c r="C165" s="424" t="str">
        <f>IF(C160&gt;"",C160,"")</f>
        <v>Kantonistov Mikhail</v>
      </c>
      <c r="D165" s="424" t="str">
        <f>IF(G160&gt;"",G160,"")</f>
        <v>Mäkelä Jussi</v>
      </c>
      <c r="E165" s="424"/>
      <c r="F165" s="417">
        <v>-9</v>
      </c>
      <c r="G165" s="425">
        <v>6</v>
      </c>
      <c r="H165" s="426">
        <v>6</v>
      </c>
      <c r="I165" s="417">
        <v>-6</v>
      </c>
      <c r="J165" s="417">
        <v>9</v>
      </c>
      <c r="K165" s="419">
        <f aca="true" t="shared" si="102" ref="K165:K171">IF(ISBLANK(F165),"",COUNTIF(F165:J165,"&gt;=0"))</f>
        <v>3</v>
      </c>
      <c r="L165" s="427">
        <f aca="true" t="shared" si="103" ref="L165:L171">IF(ISBLANK(F165),"",(IF(LEFT(F165,1)="-",1,0)+IF(LEFT(G165,1)="-",1,0)+IF(LEFT(H165,1)="-",1,0)+IF(LEFT(I165,1)="-",1,0)+IF(LEFT(J165,1)="-",1,0)))</f>
        <v>2</v>
      </c>
      <c r="M165" s="428">
        <f aca="true" t="shared" si="104" ref="M165:M171">IF(K165=3,1,"")</f>
        <v>1</v>
      </c>
      <c r="N165" s="429">
        <f aca="true" t="shared" si="105" ref="N165:N171">IF(L165=3,1,"")</f>
      </c>
      <c r="O165" s="13"/>
      <c r="P165" s="485">
        <f t="shared" si="89"/>
        <v>48</v>
      </c>
      <c r="Q165" s="196">
        <f t="shared" si="90"/>
        <v>43</v>
      </c>
      <c r="R165" s="164">
        <f t="shared" si="91"/>
        <v>5</v>
      </c>
      <c r="U165" s="208">
        <f t="shared" si="92"/>
        <v>9</v>
      </c>
      <c r="V165" s="209">
        <f t="shared" si="93"/>
        <v>11</v>
      </c>
      <c r="W165" s="208">
        <f t="shared" si="94"/>
        <v>11</v>
      </c>
      <c r="X165" s="209">
        <f t="shared" si="95"/>
        <v>6</v>
      </c>
      <c r="Y165" s="208">
        <f t="shared" si="96"/>
        <v>11</v>
      </c>
      <c r="Z165" s="209">
        <f t="shared" si="97"/>
        <v>6</v>
      </c>
      <c r="AA165" s="208">
        <f t="shared" si="98"/>
        <v>6</v>
      </c>
      <c r="AB165" s="209">
        <f t="shared" si="99"/>
        <v>11</v>
      </c>
      <c r="AC165" s="208">
        <f t="shared" si="100"/>
        <v>11</v>
      </c>
      <c r="AD165" s="209">
        <f t="shared" si="101"/>
        <v>9</v>
      </c>
    </row>
    <row r="166" spans="1:30" ht="15.75" thickBot="1">
      <c r="A166" s="374"/>
      <c r="B166" s="430" t="s">
        <v>360</v>
      </c>
      <c r="C166" s="408" t="str">
        <f>IF(C159&gt;"",C159,"")</f>
        <v>Nyberg Jan</v>
      </c>
      <c r="D166" s="408" t="str">
        <f>IF(G158&gt;"",G158,"")</f>
        <v>Kivelä Kimi</v>
      </c>
      <c r="E166" s="431"/>
      <c r="F166" s="432">
        <v>-9</v>
      </c>
      <c r="G166" s="433">
        <v>6</v>
      </c>
      <c r="H166" s="432">
        <v>6</v>
      </c>
      <c r="I166" s="432">
        <v>9</v>
      </c>
      <c r="J166" s="432"/>
      <c r="K166" s="411">
        <f t="shared" si="102"/>
        <v>3</v>
      </c>
      <c r="L166" s="412">
        <f t="shared" si="103"/>
        <v>1</v>
      </c>
      <c r="M166" s="413">
        <f t="shared" si="104"/>
        <v>1</v>
      </c>
      <c r="N166" s="414">
        <f t="shared" si="105"/>
      </c>
      <c r="O166" s="13"/>
      <c r="P166" s="485">
        <f t="shared" si="89"/>
        <v>42</v>
      </c>
      <c r="Q166" s="196">
        <f t="shared" si="90"/>
        <v>32</v>
      </c>
      <c r="R166" s="164">
        <f t="shared" si="91"/>
        <v>10</v>
      </c>
      <c r="U166" s="208">
        <f t="shared" si="92"/>
        <v>9</v>
      </c>
      <c r="V166" s="209">
        <f t="shared" si="93"/>
        <v>11</v>
      </c>
      <c r="W166" s="208">
        <f t="shared" si="94"/>
        <v>11</v>
      </c>
      <c r="X166" s="209">
        <f t="shared" si="95"/>
        <v>6</v>
      </c>
      <c r="Y166" s="208">
        <f t="shared" si="96"/>
        <v>11</v>
      </c>
      <c r="Z166" s="209">
        <f t="shared" si="97"/>
        <v>6</v>
      </c>
      <c r="AA166" s="208">
        <f t="shared" si="98"/>
        <v>11</v>
      </c>
      <c r="AB166" s="209">
        <f t="shared" si="99"/>
        <v>9</v>
      </c>
      <c r="AC166" s="208">
        <f t="shared" si="100"/>
        <v>0</v>
      </c>
      <c r="AD166" s="209">
        <f t="shared" si="101"/>
        <v>0</v>
      </c>
    </row>
    <row r="167" spans="1:30" ht="15.75" thickBot="1">
      <c r="A167" s="374"/>
      <c r="B167" s="423" t="s">
        <v>361</v>
      </c>
      <c r="C167" s="416" t="str">
        <f>IF(C158&gt;"",C158,"")</f>
        <v>Nyberg Johan</v>
      </c>
      <c r="D167" s="416" t="str">
        <f>IF(G160&gt;"",G160,"")</f>
        <v>Mäkelä Jussi</v>
      </c>
      <c r="E167" s="424"/>
      <c r="F167" s="417">
        <v>-7</v>
      </c>
      <c r="G167" s="425">
        <v>-8</v>
      </c>
      <c r="H167" s="417">
        <v>-1</v>
      </c>
      <c r="I167" s="417"/>
      <c r="J167" s="417"/>
      <c r="K167" s="419">
        <f t="shared" si="102"/>
        <v>0</v>
      </c>
      <c r="L167" s="420">
        <f t="shared" si="103"/>
        <v>3</v>
      </c>
      <c r="M167" s="421">
        <f t="shared" si="104"/>
      </c>
      <c r="N167" s="422">
        <f t="shared" si="105"/>
        <v>1</v>
      </c>
      <c r="O167" s="13"/>
      <c r="P167" s="485">
        <f t="shared" si="89"/>
        <v>16</v>
      </c>
      <c r="Q167" s="196">
        <f t="shared" si="90"/>
        <v>33</v>
      </c>
      <c r="R167" s="164">
        <f t="shared" si="91"/>
        <v>-17</v>
      </c>
      <c r="U167" s="208">
        <f t="shared" si="92"/>
        <v>7</v>
      </c>
      <c r="V167" s="209">
        <f t="shared" si="93"/>
        <v>11</v>
      </c>
      <c r="W167" s="208">
        <f t="shared" si="94"/>
        <v>8</v>
      </c>
      <c r="X167" s="209">
        <f t="shared" si="95"/>
        <v>11</v>
      </c>
      <c r="Y167" s="208">
        <f t="shared" si="96"/>
        <v>1</v>
      </c>
      <c r="Z167" s="209">
        <f t="shared" si="97"/>
        <v>11</v>
      </c>
      <c r="AA167" s="208">
        <f t="shared" si="98"/>
        <v>0</v>
      </c>
      <c r="AB167" s="209">
        <f t="shared" si="99"/>
        <v>0</v>
      </c>
      <c r="AC167" s="208">
        <f t="shared" si="100"/>
        <v>0</v>
      </c>
      <c r="AD167" s="209">
        <f t="shared" si="101"/>
        <v>0</v>
      </c>
    </row>
    <row r="168" spans="1:30" ht="15.75" thickBot="1">
      <c r="A168" s="374"/>
      <c r="B168" s="435" t="s">
        <v>362</v>
      </c>
      <c r="C168" s="436" t="str">
        <f>IF(C160&gt;"",C160,"")</f>
        <v>Kantonistov Mikhail</v>
      </c>
      <c r="D168" s="436" t="str">
        <f>IF(G159&gt;"",G159,"")</f>
        <v>--</v>
      </c>
      <c r="E168" s="436"/>
      <c r="F168" s="437">
        <v>0</v>
      </c>
      <c r="G168" s="438">
        <v>0</v>
      </c>
      <c r="H168" s="437">
        <v>0</v>
      </c>
      <c r="I168" s="437"/>
      <c r="J168" s="437"/>
      <c r="K168" s="439">
        <f t="shared" si="102"/>
        <v>3</v>
      </c>
      <c r="L168" s="440">
        <f t="shared" si="103"/>
        <v>0</v>
      </c>
      <c r="M168" s="441">
        <f t="shared" si="104"/>
        <v>1</v>
      </c>
      <c r="N168" s="442">
        <f t="shared" si="105"/>
      </c>
      <c r="O168" s="13"/>
      <c r="P168" s="485">
        <f t="shared" si="89"/>
        <v>33</v>
      </c>
      <c r="Q168" s="196">
        <f t="shared" si="90"/>
        <v>0</v>
      </c>
      <c r="R168" s="164">
        <f t="shared" si="91"/>
        <v>33</v>
      </c>
      <c r="S168" t="s">
        <v>60</v>
      </c>
      <c r="U168" s="208">
        <f t="shared" si="92"/>
        <v>11</v>
      </c>
      <c r="V168" s="209">
        <f t="shared" si="93"/>
        <v>0</v>
      </c>
      <c r="W168" s="208">
        <f t="shared" si="94"/>
        <v>11</v>
      </c>
      <c r="X168" s="209">
        <f t="shared" si="95"/>
        <v>0</v>
      </c>
      <c r="Y168" s="208">
        <f t="shared" si="96"/>
        <v>11</v>
      </c>
      <c r="Z168" s="209">
        <f t="shared" si="97"/>
        <v>0</v>
      </c>
      <c r="AA168" s="208">
        <f t="shared" si="98"/>
        <v>0</v>
      </c>
      <c r="AB168" s="209">
        <f t="shared" si="99"/>
        <v>0</v>
      </c>
      <c r="AC168" s="208">
        <f t="shared" si="100"/>
        <v>0</v>
      </c>
      <c r="AD168" s="209">
        <f t="shared" si="101"/>
        <v>0</v>
      </c>
    </row>
    <row r="169" spans="1:30" ht="15.75" thickBot="1">
      <c r="A169" s="374"/>
      <c r="B169" s="443" t="s">
        <v>363</v>
      </c>
      <c r="C169" s="444" t="str">
        <f>IF(C159&gt;"",C159,"")</f>
        <v>Nyberg Jan</v>
      </c>
      <c r="D169" s="444" t="str">
        <f>IF(G160&gt;"",G160,"")</f>
        <v>Mäkelä Jussi</v>
      </c>
      <c r="E169" s="445"/>
      <c r="F169" s="446">
        <v>10</v>
      </c>
      <c r="G169" s="446">
        <v>3</v>
      </c>
      <c r="H169" s="446">
        <v>6</v>
      </c>
      <c r="I169" s="447"/>
      <c r="J169" s="447"/>
      <c r="K169" s="448">
        <f t="shared" si="102"/>
        <v>3</v>
      </c>
      <c r="L169" s="449">
        <f t="shared" si="103"/>
        <v>0</v>
      </c>
      <c r="M169" s="450">
        <f t="shared" si="104"/>
        <v>1</v>
      </c>
      <c r="N169" s="451">
        <f t="shared" si="105"/>
      </c>
      <c r="O169" s="13"/>
      <c r="P169" s="485">
        <f t="shared" si="89"/>
        <v>34</v>
      </c>
      <c r="Q169" s="196">
        <f t="shared" si="90"/>
        <v>19</v>
      </c>
      <c r="R169" s="164">
        <f>+P169-Q169</f>
        <v>15</v>
      </c>
      <c r="U169" s="208">
        <f t="shared" si="92"/>
        <v>12</v>
      </c>
      <c r="V169" s="209">
        <f t="shared" si="93"/>
        <v>10</v>
      </c>
      <c r="W169" s="208">
        <f t="shared" si="94"/>
        <v>11</v>
      </c>
      <c r="X169" s="209">
        <f t="shared" si="95"/>
        <v>3</v>
      </c>
      <c r="Y169" s="208">
        <f t="shared" si="96"/>
        <v>11</v>
      </c>
      <c r="Z169" s="209">
        <f t="shared" si="97"/>
        <v>6</v>
      </c>
      <c r="AA169" s="208">
        <f t="shared" si="98"/>
        <v>0</v>
      </c>
      <c r="AB169" s="209">
        <f t="shared" si="99"/>
        <v>0</v>
      </c>
      <c r="AC169" s="208">
        <f t="shared" si="100"/>
        <v>0</v>
      </c>
      <c r="AD169" s="209">
        <f t="shared" si="101"/>
        <v>0</v>
      </c>
    </row>
    <row r="170" spans="1:30" ht="15.75" thickBot="1">
      <c r="A170" s="374"/>
      <c r="B170" s="415" t="s">
        <v>364</v>
      </c>
      <c r="C170" s="416" t="str">
        <f>IF(C160&gt;"",C160,"")</f>
        <v>Kantonistov Mikhail</v>
      </c>
      <c r="D170" s="416" t="str">
        <f>IF(G158&gt;"",G158,"")</f>
        <v>Kivelä Kimi</v>
      </c>
      <c r="E170" s="452"/>
      <c r="F170" s="447"/>
      <c r="G170" s="418"/>
      <c r="H170" s="418"/>
      <c r="I170" s="418"/>
      <c r="J170" s="453"/>
      <c r="K170" s="419">
        <f t="shared" si="102"/>
      </c>
      <c r="L170" s="420">
        <f t="shared" si="103"/>
      </c>
      <c r="M170" s="421">
        <f t="shared" si="104"/>
      </c>
      <c r="N170" s="422">
        <f t="shared" si="105"/>
      </c>
      <c r="O170" s="13"/>
      <c r="P170" s="485">
        <f t="shared" si="89"/>
        <v>0</v>
      </c>
      <c r="Q170" s="196">
        <f t="shared" si="90"/>
        <v>0</v>
      </c>
      <c r="R170" s="164">
        <f>+P170-Q170</f>
        <v>0</v>
      </c>
      <c r="U170" s="208">
        <f t="shared" si="92"/>
        <v>0</v>
      </c>
      <c r="V170" s="209">
        <f t="shared" si="93"/>
        <v>0</v>
      </c>
      <c r="W170" s="208">
        <f t="shared" si="94"/>
        <v>0</v>
      </c>
      <c r="X170" s="209">
        <f t="shared" si="95"/>
        <v>0</v>
      </c>
      <c r="Y170" s="208">
        <f t="shared" si="96"/>
        <v>0</v>
      </c>
      <c r="Z170" s="209">
        <f t="shared" si="97"/>
        <v>0</v>
      </c>
      <c r="AA170" s="208">
        <f t="shared" si="98"/>
        <v>0</v>
      </c>
      <c r="AB170" s="209">
        <f t="shared" si="99"/>
        <v>0</v>
      </c>
      <c r="AC170" s="208">
        <f t="shared" si="100"/>
        <v>0</v>
      </c>
      <c r="AD170" s="209">
        <f t="shared" si="101"/>
        <v>0</v>
      </c>
    </row>
    <row r="171" spans="1:30" ht="15.75" thickBot="1">
      <c r="A171" s="374"/>
      <c r="B171" s="435" t="s">
        <v>365</v>
      </c>
      <c r="C171" s="436" t="str">
        <f>IF(C158&gt;"",C158,"")</f>
        <v>Nyberg Johan</v>
      </c>
      <c r="D171" s="436" t="str">
        <f>IF(G159&gt;"",G159,"")</f>
        <v>--</v>
      </c>
      <c r="E171" s="454"/>
      <c r="F171" s="455"/>
      <c r="G171" s="437"/>
      <c r="H171" s="455"/>
      <c r="I171" s="437"/>
      <c r="J171" s="437"/>
      <c r="K171" s="439">
        <f t="shared" si="102"/>
      </c>
      <c r="L171" s="440">
        <f t="shared" si="103"/>
      </c>
      <c r="M171" s="441">
        <f t="shared" si="104"/>
      </c>
      <c r="N171" s="442">
        <f t="shared" si="105"/>
      </c>
      <c r="O171" s="13"/>
      <c r="P171" s="485">
        <f t="shared" si="89"/>
        <v>0</v>
      </c>
      <c r="Q171" s="196">
        <f t="shared" si="90"/>
        <v>0</v>
      </c>
      <c r="R171" s="164">
        <f>+P171-Q171</f>
        <v>0</v>
      </c>
      <c r="U171" s="208">
        <f t="shared" si="92"/>
        <v>0</v>
      </c>
      <c r="V171" s="209">
        <f t="shared" si="93"/>
        <v>0</v>
      </c>
      <c r="W171" s="208">
        <f t="shared" si="94"/>
        <v>0</v>
      </c>
      <c r="X171" s="209">
        <f t="shared" si="95"/>
        <v>0</v>
      </c>
      <c r="Y171" s="208">
        <f t="shared" si="96"/>
        <v>0</v>
      </c>
      <c r="Z171" s="209">
        <f t="shared" si="97"/>
        <v>0</v>
      </c>
      <c r="AA171" s="208">
        <f t="shared" si="98"/>
        <v>0</v>
      </c>
      <c r="AB171" s="209">
        <f t="shared" si="99"/>
        <v>0</v>
      </c>
      <c r="AC171" s="208">
        <f t="shared" si="100"/>
        <v>0</v>
      </c>
      <c r="AD171" s="209">
        <f t="shared" si="101"/>
        <v>0</v>
      </c>
    </row>
    <row r="172" spans="1:18" ht="16.5" thickBot="1">
      <c r="A172" s="346"/>
      <c r="B172" s="348"/>
      <c r="C172" s="348"/>
      <c r="D172" s="348"/>
      <c r="E172" s="348"/>
      <c r="F172" s="348"/>
      <c r="G172" s="348"/>
      <c r="H172" s="348"/>
      <c r="I172" s="456" t="s">
        <v>366</v>
      </c>
      <c r="J172" s="457"/>
      <c r="K172" s="458">
        <f>IF(ISBLANK(C158),"",SUM(K163:K171))</f>
        <v>15</v>
      </c>
      <c r="L172" s="459">
        <f>IF(ISBLANK(G158),"",SUM(L163:L171))</f>
        <v>9</v>
      </c>
      <c r="M172" s="460">
        <f>IF(ISBLANK(F163),"",SUM(M163:M171))</f>
        <v>5</v>
      </c>
      <c r="N172" s="461">
        <f>IF(ISBLANK(F163),"",SUM(N163:N171))</f>
        <v>2</v>
      </c>
      <c r="O172" s="13"/>
      <c r="P172" s="486">
        <f>SUM(P163:P171)</f>
        <v>226</v>
      </c>
      <c r="Q172" s="196">
        <f>SUM(Q163:Q171)</f>
        <v>161</v>
      </c>
      <c r="R172" s="164">
        <f>SUM(R163:R171)</f>
        <v>65</v>
      </c>
    </row>
    <row r="173" spans="1:15" ht="15">
      <c r="A173" s="346"/>
      <c r="B173" s="462" t="s">
        <v>367</v>
      </c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463"/>
      <c r="O173" s="13"/>
    </row>
    <row r="174" spans="1:15" ht="15">
      <c r="A174" s="346"/>
      <c r="B174" s="464" t="s">
        <v>368</v>
      </c>
      <c r="C174" s="464"/>
      <c r="D174" s="464" t="s">
        <v>369</v>
      </c>
      <c r="E174" s="359"/>
      <c r="F174" s="464"/>
      <c r="G174" s="464" t="s">
        <v>370</v>
      </c>
      <c r="H174" s="359"/>
      <c r="I174" s="464"/>
      <c r="J174" s="99" t="s">
        <v>371</v>
      </c>
      <c r="K174" s="13"/>
      <c r="L174" s="348"/>
      <c r="M174" s="348"/>
      <c r="N174" s="463"/>
      <c r="O174" s="13"/>
    </row>
    <row r="175" spans="1:15" ht="18.75" thickBot="1">
      <c r="A175" s="346"/>
      <c r="B175" s="348"/>
      <c r="C175" s="348"/>
      <c r="D175" s="348"/>
      <c r="E175" s="348"/>
      <c r="F175" s="348"/>
      <c r="G175" s="348"/>
      <c r="H175" s="348"/>
      <c r="I175" s="348"/>
      <c r="J175" s="465" t="str">
        <f>IF(M172=5,C157,IF(N172=5,G157,""))</f>
        <v>PT Espoo</v>
      </c>
      <c r="K175" s="466"/>
      <c r="L175" s="466"/>
      <c r="M175" s="466"/>
      <c r="N175" s="467"/>
      <c r="O175" s="13"/>
    </row>
    <row r="176" spans="1:15" ht="18.75" thickBot="1">
      <c r="A176" s="468"/>
      <c r="B176" s="469"/>
      <c r="C176" s="469"/>
      <c r="D176" s="469"/>
      <c r="E176" s="469"/>
      <c r="F176" s="469"/>
      <c r="G176" s="469"/>
      <c r="H176" s="469"/>
      <c r="I176" s="469"/>
      <c r="J176" s="470"/>
      <c r="K176" s="470"/>
      <c r="L176" s="470"/>
      <c r="M176" s="470"/>
      <c r="N176" s="471"/>
      <c r="O176" s="346"/>
    </row>
    <row r="177" ht="16.5" thickBot="1" thickTop="1"/>
    <row r="178" spans="1:15" ht="16.5" thickTop="1">
      <c r="A178" s="337"/>
      <c r="B178" s="338"/>
      <c r="C178" s="339"/>
      <c r="D178" s="340"/>
      <c r="E178" s="340"/>
      <c r="F178" s="341" t="s">
        <v>336</v>
      </c>
      <c r="G178" s="342"/>
      <c r="H178" s="343" t="s">
        <v>381</v>
      </c>
      <c r="I178" s="344"/>
      <c r="J178" s="344"/>
      <c r="K178" s="344"/>
      <c r="L178" s="344"/>
      <c r="M178" s="344"/>
      <c r="N178" s="345"/>
      <c r="O178" s="346"/>
    </row>
    <row r="179" spans="1:15" ht="15.75">
      <c r="A179" s="346"/>
      <c r="B179" s="13"/>
      <c r="C179" s="347" t="s">
        <v>338</v>
      </c>
      <c r="D179" s="348"/>
      <c r="E179" s="348"/>
      <c r="F179" s="349" t="s">
        <v>339</v>
      </c>
      <c r="G179" s="350"/>
      <c r="H179" s="351">
        <v>40250</v>
      </c>
      <c r="I179" s="352"/>
      <c r="J179" s="353"/>
      <c r="K179" s="354" t="s">
        <v>3</v>
      </c>
      <c r="L179" s="355"/>
      <c r="M179" s="356"/>
      <c r="N179" s="357"/>
      <c r="O179" s="13"/>
    </row>
    <row r="180" spans="1:15" ht="21" thickBot="1">
      <c r="A180" s="346"/>
      <c r="B180" s="358"/>
      <c r="C180" s="359" t="s">
        <v>340</v>
      </c>
      <c r="D180" s="13"/>
      <c r="E180" s="348"/>
      <c r="F180" s="360" t="s">
        <v>341</v>
      </c>
      <c r="G180" s="361"/>
      <c r="H180" s="362" t="s">
        <v>4</v>
      </c>
      <c r="I180" s="363"/>
      <c r="J180" s="363"/>
      <c r="K180" s="364" t="s">
        <v>342</v>
      </c>
      <c r="L180" s="365" t="s">
        <v>375</v>
      </c>
      <c r="M180" s="366"/>
      <c r="N180" s="367"/>
      <c r="O180" s="13"/>
    </row>
    <row r="181" spans="1:18" ht="15.75" thickTop="1">
      <c r="A181" s="346"/>
      <c r="B181" s="13"/>
      <c r="C181" s="368"/>
      <c r="D181" s="348"/>
      <c r="E181" s="348"/>
      <c r="F181" s="348"/>
      <c r="G181" s="369"/>
      <c r="H181" s="370"/>
      <c r="I181" s="370"/>
      <c r="J181" s="371"/>
      <c r="K181" s="372"/>
      <c r="L181" s="372"/>
      <c r="M181" s="372"/>
      <c r="N181" s="373"/>
      <c r="O181" s="13"/>
      <c r="Q181" s="473"/>
      <c r="R181" s="473"/>
    </row>
    <row r="182" spans="1:18" ht="16.5" thickBot="1">
      <c r="A182" s="374"/>
      <c r="B182" s="375" t="s">
        <v>344</v>
      </c>
      <c r="C182" s="376" t="s">
        <v>32</v>
      </c>
      <c r="D182" s="377"/>
      <c r="E182" s="378"/>
      <c r="F182" s="379" t="s">
        <v>344</v>
      </c>
      <c r="G182" s="380" t="s">
        <v>36</v>
      </c>
      <c r="H182" s="381"/>
      <c r="I182" s="381"/>
      <c r="J182" s="381"/>
      <c r="K182" s="381"/>
      <c r="L182" s="381"/>
      <c r="M182" s="381"/>
      <c r="N182" s="382"/>
      <c r="O182" s="13"/>
      <c r="Q182" s="473"/>
      <c r="R182" s="473"/>
    </row>
    <row r="183" spans="1:18" ht="15">
      <c r="A183" s="374"/>
      <c r="B183" s="383" t="s">
        <v>79</v>
      </c>
      <c r="C183" s="472" t="s">
        <v>163</v>
      </c>
      <c r="D183" s="385" t="s">
        <v>163</v>
      </c>
      <c r="E183" s="386"/>
      <c r="F183" s="387" t="s">
        <v>345</v>
      </c>
      <c r="G183" s="388" t="s">
        <v>157</v>
      </c>
      <c r="H183" s="389" t="s">
        <v>157</v>
      </c>
      <c r="I183" s="389" t="s">
        <v>157</v>
      </c>
      <c r="J183" s="389" t="s">
        <v>157</v>
      </c>
      <c r="K183" s="389" t="s">
        <v>157</v>
      </c>
      <c r="L183" s="389" t="s">
        <v>157</v>
      </c>
      <c r="M183" s="389" t="s">
        <v>157</v>
      </c>
      <c r="N183" s="390" t="s">
        <v>157</v>
      </c>
      <c r="O183" s="13"/>
      <c r="Q183" s="473"/>
      <c r="R183" s="473"/>
    </row>
    <row r="184" spans="1:18" ht="15">
      <c r="A184" s="374"/>
      <c r="B184" s="391" t="s">
        <v>113</v>
      </c>
      <c r="C184" s="392" t="s">
        <v>153</v>
      </c>
      <c r="D184" s="393" t="s">
        <v>153</v>
      </c>
      <c r="E184" s="386"/>
      <c r="F184" s="394" t="s">
        <v>347</v>
      </c>
      <c r="G184" s="395" t="s">
        <v>172</v>
      </c>
      <c r="H184" s="396" t="s">
        <v>172</v>
      </c>
      <c r="I184" s="396" t="s">
        <v>172</v>
      </c>
      <c r="J184" s="396" t="s">
        <v>172</v>
      </c>
      <c r="K184" s="396" t="s">
        <v>172</v>
      </c>
      <c r="L184" s="396" t="s">
        <v>172</v>
      </c>
      <c r="M184" s="396" t="s">
        <v>172</v>
      </c>
      <c r="N184" s="397" t="s">
        <v>172</v>
      </c>
      <c r="O184" s="13"/>
      <c r="Q184" s="473"/>
      <c r="R184" s="473"/>
    </row>
    <row r="185" spans="1:18" ht="15">
      <c r="A185" s="346"/>
      <c r="B185" s="391" t="s">
        <v>118</v>
      </c>
      <c r="C185" s="392" t="s">
        <v>150</v>
      </c>
      <c r="D185" s="393" t="s">
        <v>150</v>
      </c>
      <c r="E185" s="386"/>
      <c r="F185" s="398" t="s">
        <v>348</v>
      </c>
      <c r="G185" s="392" t="s">
        <v>149</v>
      </c>
      <c r="H185" s="396" t="s">
        <v>149</v>
      </c>
      <c r="I185" s="396" t="s">
        <v>149</v>
      </c>
      <c r="J185" s="396" t="s">
        <v>149</v>
      </c>
      <c r="K185" s="396" t="s">
        <v>149</v>
      </c>
      <c r="L185" s="396" t="s">
        <v>149</v>
      </c>
      <c r="M185" s="396" t="s">
        <v>149</v>
      </c>
      <c r="N185" s="397" t="s">
        <v>149</v>
      </c>
      <c r="O185" s="13"/>
      <c r="Q185" s="473"/>
      <c r="R185" s="473"/>
    </row>
    <row r="186" spans="1:18" ht="15.75">
      <c r="A186" s="346"/>
      <c r="B186" s="348"/>
      <c r="C186" s="348"/>
      <c r="D186" s="348"/>
      <c r="E186" s="348"/>
      <c r="F186" s="399" t="s">
        <v>349</v>
      </c>
      <c r="G186" s="368"/>
      <c r="H186" s="368"/>
      <c r="I186" s="368"/>
      <c r="J186" s="348"/>
      <c r="K186" s="348"/>
      <c r="L186" s="348"/>
      <c r="M186" s="400"/>
      <c r="N186" s="401"/>
      <c r="O186" s="13"/>
      <c r="Q186" s="473"/>
      <c r="R186" s="473"/>
    </row>
    <row r="187" spans="1:26" ht="15.75" thickBot="1">
      <c r="A187" s="346"/>
      <c r="B187" s="402" t="s">
        <v>350</v>
      </c>
      <c r="C187" s="348"/>
      <c r="D187" s="348"/>
      <c r="E187" s="348"/>
      <c r="F187" s="403" t="s">
        <v>351</v>
      </c>
      <c r="G187" s="403" t="s">
        <v>352</v>
      </c>
      <c r="H187" s="403" t="s">
        <v>353</v>
      </c>
      <c r="I187" s="403" t="s">
        <v>354</v>
      </c>
      <c r="J187" s="403" t="s">
        <v>355</v>
      </c>
      <c r="K187" s="404" t="s">
        <v>106</v>
      </c>
      <c r="L187" s="405"/>
      <c r="M187" s="403" t="s">
        <v>356</v>
      </c>
      <c r="N187" s="406" t="s">
        <v>87</v>
      </c>
      <c r="O187" s="13"/>
      <c r="P187" s="481" t="s">
        <v>382</v>
      </c>
      <c r="Q187" s="482"/>
      <c r="R187" s="483" t="s">
        <v>383</v>
      </c>
      <c r="U187" s="484" t="s">
        <v>384</v>
      </c>
      <c r="V187" s="484"/>
      <c r="W187" s="484"/>
      <c r="X187" s="484"/>
      <c r="Y187" s="484"/>
      <c r="Z187" s="484"/>
    </row>
    <row r="188" spans="1:30" ht="15.75" thickBot="1">
      <c r="A188" s="374"/>
      <c r="B188" s="407" t="s">
        <v>357</v>
      </c>
      <c r="C188" s="408" t="str">
        <f>IF(C183&gt;"",C183,"")</f>
        <v>Leskinen Samu</v>
      </c>
      <c r="D188" s="408" t="str">
        <f>IF(G183&gt;"",G183,"")</f>
        <v>Veini Aleksi</v>
      </c>
      <c r="E188" s="408"/>
      <c r="F188" s="410">
        <v>-6</v>
      </c>
      <c r="G188" s="410">
        <v>-3</v>
      </c>
      <c r="H188" s="409">
        <v>-7</v>
      </c>
      <c r="I188" s="410"/>
      <c r="J188" s="410"/>
      <c r="K188" s="411">
        <f>IF(ISBLANK(F188),"",COUNTIF(F188:J188,"&gt;=0"))</f>
        <v>0</v>
      </c>
      <c r="L188" s="412">
        <f>IF(ISBLANK(F188),"",(IF(LEFT(F188,1)="-",1,0)+IF(LEFT(G188,1)="-",1,0)+IF(LEFT(H188,1)="-",1,0)+IF(LEFT(I188,1)="-",1,0)+IF(LEFT(J188,1)="-",1,0)))</f>
        <v>3</v>
      </c>
      <c r="M188" s="413">
        <f>IF(K188=3,1,"")</f>
      </c>
      <c r="N188" s="414">
        <f>IF(L188=3,1,"")</f>
        <v>1</v>
      </c>
      <c r="O188" s="13"/>
      <c r="P188" s="485">
        <f aca="true" t="shared" si="106" ref="P188:P196">+U188+W188+Y188+AA188+AC188</f>
        <v>16</v>
      </c>
      <c r="Q188" s="196">
        <f aca="true" t="shared" si="107" ref="Q188:Q196">+V188+X188+Z188+AB188+AD188</f>
        <v>33</v>
      </c>
      <c r="R188" s="164">
        <f aca="true" t="shared" si="108" ref="R188:R193">+P188-Q188</f>
        <v>-17</v>
      </c>
      <c r="U188" s="208">
        <f aca="true" t="shared" si="109" ref="U188:U196">IF(F188="",0,IF(LEFT(F188,1)="-",ABS(F188),(IF(F188&gt;9,F188+2,11))))</f>
        <v>6</v>
      </c>
      <c r="V188" s="209">
        <f aca="true" t="shared" si="110" ref="V188:V196">IF(F188="",0,IF(LEFT(F188,1)="-",(IF(ABS(F188)&gt;9,(ABS(F188)+2),11)),F188))</f>
        <v>11</v>
      </c>
      <c r="W188" s="208">
        <f aca="true" t="shared" si="111" ref="W188:W196">IF(G188="",0,IF(LEFT(G188,1)="-",ABS(G188),(IF(G188&gt;9,G188+2,11))))</f>
        <v>3</v>
      </c>
      <c r="X188" s="209">
        <f aca="true" t="shared" si="112" ref="X188:X196">IF(G188="",0,IF(LEFT(G188,1)="-",(IF(ABS(G188)&gt;9,(ABS(G188)+2),11)),G188))</f>
        <v>11</v>
      </c>
      <c r="Y188" s="208">
        <f aca="true" t="shared" si="113" ref="Y188:Y196">IF(H188="",0,IF(LEFT(H188,1)="-",ABS(H188),(IF(H188&gt;9,H188+2,11))))</f>
        <v>7</v>
      </c>
      <c r="Z188" s="209">
        <f aca="true" t="shared" si="114" ref="Z188:Z196">IF(H188="",0,IF(LEFT(H188,1)="-",(IF(ABS(H188)&gt;9,(ABS(H188)+2),11)),H188))</f>
        <v>11</v>
      </c>
      <c r="AA188" s="208">
        <f aca="true" t="shared" si="115" ref="AA188:AA196">IF(I188="",0,IF(LEFT(I188,1)="-",ABS(I188),(IF(I188&gt;9,I188+2,11))))</f>
        <v>0</v>
      </c>
      <c r="AB188" s="209">
        <f aca="true" t="shared" si="116" ref="AB188:AB196">IF(I188="",0,IF(LEFT(I188,1)="-",(IF(ABS(I188)&gt;9,(ABS(I188)+2),11)),I188))</f>
        <v>0</v>
      </c>
      <c r="AC188" s="208">
        <f aca="true" t="shared" si="117" ref="AC188:AC196">IF(J188="",0,IF(LEFT(J188,1)="-",ABS(J188),(IF(J188&gt;9,J188+2,11))))</f>
        <v>0</v>
      </c>
      <c r="AD188" s="209">
        <f aca="true" t="shared" si="118" ref="AD188:AD196">IF(J188="",0,IF(LEFT(J188,1)="-",(IF(ABS(J188)&gt;9,(ABS(J188)+2),11)),J188))</f>
        <v>0</v>
      </c>
    </row>
    <row r="189" spans="1:30" ht="15.75" thickBot="1">
      <c r="A189" s="374"/>
      <c r="B189" s="415" t="s">
        <v>358</v>
      </c>
      <c r="C189" s="416" t="str">
        <f>IF(C184&gt;"",C184,"")</f>
        <v>Rissanen Patrik</v>
      </c>
      <c r="D189" s="416" t="str">
        <f>IF(G184&gt;"",G184,"")</f>
        <v>Hewit Frej</v>
      </c>
      <c r="E189" s="416"/>
      <c r="F189" s="417">
        <v>4</v>
      </c>
      <c r="G189" s="418">
        <v>4</v>
      </c>
      <c r="H189" s="418">
        <v>6</v>
      </c>
      <c r="I189" s="418"/>
      <c r="J189" s="418"/>
      <c r="K189" s="419">
        <f>IF(ISBLANK(F189),"",COUNTIF(F189:J189,"&gt;=0"))</f>
        <v>3</v>
      </c>
      <c r="L189" s="420">
        <f>IF(ISBLANK(F189),"",(IF(LEFT(F189,1)="-",1,0)+IF(LEFT(G189,1)="-",1,0)+IF(LEFT(H189,1)="-",1,0)+IF(LEFT(I189,1)="-",1,0)+IF(LEFT(J189,1)="-",1,0)))</f>
        <v>0</v>
      </c>
      <c r="M189" s="421">
        <f>IF(K189=3,1,"")</f>
        <v>1</v>
      </c>
      <c r="N189" s="422">
        <f>IF(L189=3,1,"")</f>
      </c>
      <c r="O189" s="13"/>
      <c r="P189" s="485">
        <f t="shared" si="106"/>
        <v>33</v>
      </c>
      <c r="Q189" s="196">
        <f t="shared" si="107"/>
        <v>14</v>
      </c>
      <c r="R189" s="164">
        <f t="shared" si="108"/>
        <v>19</v>
      </c>
      <c r="U189" s="208">
        <f t="shared" si="109"/>
        <v>11</v>
      </c>
      <c r="V189" s="209">
        <f t="shared" si="110"/>
        <v>4</v>
      </c>
      <c r="W189" s="208">
        <f t="shared" si="111"/>
        <v>11</v>
      </c>
      <c r="X189" s="209">
        <f t="shared" si="112"/>
        <v>4</v>
      </c>
      <c r="Y189" s="208">
        <f t="shared" si="113"/>
        <v>11</v>
      </c>
      <c r="Z189" s="209">
        <f t="shared" si="114"/>
        <v>6</v>
      </c>
      <c r="AA189" s="208">
        <f t="shared" si="115"/>
        <v>0</v>
      </c>
      <c r="AB189" s="209">
        <f t="shared" si="116"/>
        <v>0</v>
      </c>
      <c r="AC189" s="208">
        <f t="shared" si="117"/>
        <v>0</v>
      </c>
      <c r="AD189" s="209">
        <f t="shared" si="118"/>
        <v>0</v>
      </c>
    </row>
    <row r="190" spans="1:30" ht="15.75" thickBot="1">
      <c r="A190" s="374"/>
      <c r="B190" s="423" t="s">
        <v>359</v>
      </c>
      <c r="C190" s="424" t="str">
        <f>IF(C185&gt;"",C185,"")</f>
        <v>Enkkelä Sampo</v>
      </c>
      <c r="D190" s="424" t="str">
        <f>IF(G185&gt;"",G185,"")</f>
        <v>Hakonen Rasmus</v>
      </c>
      <c r="E190" s="424"/>
      <c r="F190" s="417">
        <v>-1</v>
      </c>
      <c r="G190" s="425">
        <v>-4</v>
      </c>
      <c r="H190" s="426">
        <v>-7</v>
      </c>
      <c r="I190" s="417"/>
      <c r="J190" s="417"/>
      <c r="K190" s="419">
        <f aca="true" t="shared" si="119" ref="K190:K196">IF(ISBLANK(F190),"",COUNTIF(F190:J190,"&gt;=0"))</f>
        <v>0</v>
      </c>
      <c r="L190" s="427">
        <f aca="true" t="shared" si="120" ref="L190:L196">IF(ISBLANK(F190),"",(IF(LEFT(F190,1)="-",1,0)+IF(LEFT(G190,1)="-",1,0)+IF(LEFT(H190,1)="-",1,0)+IF(LEFT(I190,1)="-",1,0)+IF(LEFT(J190,1)="-",1,0)))</f>
        <v>3</v>
      </c>
      <c r="M190" s="428">
        <f aca="true" t="shared" si="121" ref="M190:M196">IF(K190=3,1,"")</f>
      </c>
      <c r="N190" s="429">
        <f aca="true" t="shared" si="122" ref="N190:N196">IF(L190=3,1,"")</f>
        <v>1</v>
      </c>
      <c r="O190" s="13"/>
      <c r="P190" s="485">
        <f t="shared" si="106"/>
        <v>12</v>
      </c>
      <c r="Q190" s="196">
        <f t="shared" si="107"/>
        <v>33</v>
      </c>
      <c r="R190" s="164">
        <f t="shared" si="108"/>
        <v>-21</v>
      </c>
      <c r="U190" s="208">
        <f t="shared" si="109"/>
        <v>1</v>
      </c>
      <c r="V190" s="209">
        <f t="shared" si="110"/>
        <v>11</v>
      </c>
      <c r="W190" s="208">
        <f t="shared" si="111"/>
        <v>4</v>
      </c>
      <c r="X190" s="209">
        <f t="shared" si="112"/>
        <v>11</v>
      </c>
      <c r="Y190" s="208">
        <f t="shared" si="113"/>
        <v>7</v>
      </c>
      <c r="Z190" s="209">
        <f t="shared" si="114"/>
        <v>11</v>
      </c>
      <c r="AA190" s="208">
        <f t="shared" si="115"/>
        <v>0</v>
      </c>
      <c r="AB190" s="209">
        <f t="shared" si="116"/>
        <v>0</v>
      </c>
      <c r="AC190" s="208">
        <f t="shared" si="117"/>
        <v>0</v>
      </c>
      <c r="AD190" s="209">
        <f t="shared" si="118"/>
        <v>0</v>
      </c>
    </row>
    <row r="191" spans="1:30" ht="15.75" thickBot="1">
      <c r="A191" s="374"/>
      <c r="B191" s="430" t="s">
        <v>360</v>
      </c>
      <c r="C191" s="408" t="str">
        <f>IF(C184&gt;"",C184,"")</f>
        <v>Rissanen Patrik</v>
      </c>
      <c r="D191" s="408" t="str">
        <f>IF(G183&gt;"",G183,"")</f>
        <v>Veini Aleksi</v>
      </c>
      <c r="E191" s="431"/>
      <c r="F191" s="432">
        <v>2</v>
      </c>
      <c r="G191" s="433">
        <v>10</v>
      </c>
      <c r="H191" s="432">
        <v>7</v>
      </c>
      <c r="I191" s="432"/>
      <c r="J191" s="432"/>
      <c r="K191" s="411">
        <f t="shared" si="119"/>
        <v>3</v>
      </c>
      <c r="L191" s="412">
        <f t="shared" si="120"/>
        <v>0</v>
      </c>
      <c r="M191" s="413">
        <f t="shared" si="121"/>
        <v>1</v>
      </c>
      <c r="N191" s="414">
        <f t="shared" si="122"/>
      </c>
      <c r="O191" s="13"/>
      <c r="P191" s="485">
        <f t="shared" si="106"/>
        <v>34</v>
      </c>
      <c r="Q191" s="196">
        <f t="shared" si="107"/>
        <v>19</v>
      </c>
      <c r="R191" s="164">
        <f t="shared" si="108"/>
        <v>15</v>
      </c>
      <c r="U191" s="208">
        <f t="shared" si="109"/>
        <v>11</v>
      </c>
      <c r="V191" s="209">
        <f t="shared" si="110"/>
        <v>2</v>
      </c>
      <c r="W191" s="208">
        <f t="shared" si="111"/>
        <v>12</v>
      </c>
      <c r="X191" s="209">
        <f t="shared" si="112"/>
        <v>10</v>
      </c>
      <c r="Y191" s="208">
        <f t="shared" si="113"/>
        <v>11</v>
      </c>
      <c r="Z191" s="209">
        <f t="shared" si="114"/>
        <v>7</v>
      </c>
      <c r="AA191" s="208">
        <f t="shared" si="115"/>
        <v>0</v>
      </c>
      <c r="AB191" s="209">
        <f t="shared" si="116"/>
        <v>0</v>
      </c>
      <c r="AC191" s="208">
        <f t="shared" si="117"/>
        <v>0</v>
      </c>
      <c r="AD191" s="209">
        <f t="shared" si="118"/>
        <v>0</v>
      </c>
    </row>
    <row r="192" spans="1:30" ht="15.75" thickBot="1">
      <c r="A192" s="374"/>
      <c r="B192" s="423" t="s">
        <v>361</v>
      </c>
      <c r="C192" s="416" t="str">
        <f>IF(C183&gt;"",C183,"")</f>
        <v>Leskinen Samu</v>
      </c>
      <c r="D192" s="416" t="str">
        <f>IF(G185&gt;"",G185,"")</f>
        <v>Hakonen Rasmus</v>
      </c>
      <c r="E192" s="424"/>
      <c r="F192" s="417">
        <v>-3</v>
      </c>
      <c r="G192" s="425">
        <v>-6</v>
      </c>
      <c r="H192" s="417">
        <v>-5</v>
      </c>
      <c r="I192" s="417"/>
      <c r="J192" s="417"/>
      <c r="K192" s="419">
        <f t="shared" si="119"/>
        <v>0</v>
      </c>
      <c r="L192" s="420">
        <f t="shared" si="120"/>
        <v>3</v>
      </c>
      <c r="M192" s="421">
        <f t="shared" si="121"/>
      </c>
      <c r="N192" s="422">
        <f t="shared" si="122"/>
        <v>1</v>
      </c>
      <c r="O192" s="13"/>
      <c r="P192" s="485">
        <f t="shared" si="106"/>
        <v>14</v>
      </c>
      <c r="Q192" s="196">
        <f t="shared" si="107"/>
        <v>33</v>
      </c>
      <c r="R192" s="164">
        <f t="shared" si="108"/>
        <v>-19</v>
      </c>
      <c r="U192" s="208">
        <f t="shared" si="109"/>
        <v>3</v>
      </c>
      <c r="V192" s="209">
        <f t="shared" si="110"/>
        <v>11</v>
      </c>
      <c r="W192" s="208">
        <f t="shared" si="111"/>
        <v>6</v>
      </c>
      <c r="X192" s="209">
        <f t="shared" si="112"/>
        <v>11</v>
      </c>
      <c r="Y192" s="208">
        <f t="shared" si="113"/>
        <v>5</v>
      </c>
      <c r="Z192" s="209">
        <f t="shared" si="114"/>
        <v>11</v>
      </c>
      <c r="AA192" s="208">
        <f t="shared" si="115"/>
        <v>0</v>
      </c>
      <c r="AB192" s="209">
        <f t="shared" si="116"/>
        <v>0</v>
      </c>
      <c r="AC192" s="208">
        <f t="shared" si="117"/>
        <v>0</v>
      </c>
      <c r="AD192" s="209">
        <f t="shared" si="118"/>
        <v>0</v>
      </c>
    </row>
    <row r="193" spans="1:30" ht="15.75" thickBot="1">
      <c r="A193" s="374"/>
      <c r="B193" s="435" t="s">
        <v>362</v>
      </c>
      <c r="C193" s="436" t="str">
        <f>IF(C185&gt;"",C185,"")</f>
        <v>Enkkelä Sampo</v>
      </c>
      <c r="D193" s="436" t="str">
        <f>IF(G184&gt;"",G184,"")</f>
        <v>Hewit Frej</v>
      </c>
      <c r="E193" s="436"/>
      <c r="F193" s="437">
        <v>7</v>
      </c>
      <c r="G193" s="438">
        <v>8</v>
      </c>
      <c r="H193" s="437">
        <v>9</v>
      </c>
      <c r="I193" s="437"/>
      <c r="J193" s="437"/>
      <c r="K193" s="439">
        <f t="shared" si="119"/>
        <v>3</v>
      </c>
      <c r="L193" s="440">
        <f t="shared" si="120"/>
        <v>0</v>
      </c>
      <c r="M193" s="441">
        <f t="shared" si="121"/>
        <v>1</v>
      </c>
      <c r="N193" s="442">
        <f t="shared" si="122"/>
      </c>
      <c r="O193" s="13"/>
      <c r="P193" s="485">
        <f t="shared" si="106"/>
        <v>33</v>
      </c>
      <c r="Q193" s="196">
        <f t="shared" si="107"/>
        <v>24</v>
      </c>
      <c r="R193" s="164">
        <f t="shared" si="108"/>
        <v>9</v>
      </c>
      <c r="U193" s="208">
        <f t="shared" si="109"/>
        <v>11</v>
      </c>
      <c r="V193" s="209">
        <f t="shared" si="110"/>
        <v>7</v>
      </c>
      <c r="W193" s="208">
        <f t="shared" si="111"/>
        <v>11</v>
      </c>
      <c r="X193" s="209">
        <f t="shared" si="112"/>
        <v>8</v>
      </c>
      <c r="Y193" s="208">
        <f t="shared" si="113"/>
        <v>11</v>
      </c>
      <c r="Z193" s="209">
        <f t="shared" si="114"/>
        <v>9</v>
      </c>
      <c r="AA193" s="208">
        <f t="shared" si="115"/>
        <v>0</v>
      </c>
      <c r="AB193" s="209">
        <f t="shared" si="116"/>
        <v>0</v>
      </c>
      <c r="AC193" s="208">
        <f t="shared" si="117"/>
        <v>0</v>
      </c>
      <c r="AD193" s="209">
        <f t="shared" si="118"/>
        <v>0</v>
      </c>
    </row>
    <row r="194" spans="1:30" ht="15.75" thickBot="1">
      <c r="A194" s="374"/>
      <c r="B194" s="443" t="s">
        <v>363</v>
      </c>
      <c r="C194" s="444" t="str">
        <f>IF(C184&gt;"",C184,"")</f>
        <v>Rissanen Patrik</v>
      </c>
      <c r="D194" s="444" t="str">
        <f>IF(G185&gt;"",G185,"")</f>
        <v>Hakonen Rasmus</v>
      </c>
      <c r="E194" s="445"/>
      <c r="F194" s="446">
        <v>6</v>
      </c>
      <c r="G194" s="446">
        <v>11</v>
      </c>
      <c r="H194" s="446">
        <v>4</v>
      </c>
      <c r="I194" s="447"/>
      <c r="J194" s="447"/>
      <c r="K194" s="448">
        <f t="shared" si="119"/>
        <v>3</v>
      </c>
      <c r="L194" s="449">
        <f t="shared" si="120"/>
        <v>0</v>
      </c>
      <c r="M194" s="450">
        <f t="shared" si="121"/>
        <v>1</v>
      </c>
      <c r="N194" s="451">
        <f t="shared" si="122"/>
      </c>
      <c r="O194" s="13"/>
      <c r="P194" s="485">
        <f t="shared" si="106"/>
        <v>35</v>
      </c>
      <c r="Q194" s="196">
        <f t="shared" si="107"/>
        <v>21</v>
      </c>
      <c r="R194" s="164">
        <f>+P194-Q194</f>
        <v>14</v>
      </c>
      <c r="U194" s="208">
        <f t="shared" si="109"/>
        <v>11</v>
      </c>
      <c r="V194" s="209">
        <f t="shared" si="110"/>
        <v>6</v>
      </c>
      <c r="W194" s="208">
        <f t="shared" si="111"/>
        <v>13</v>
      </c>
      <c r="X194" s="209">
        <f t="shared" si="112"/>
        <v>11</v>
      </c>
      <c r="Y194" s="208">
        <f t="shared" si="113"/>
        <v>11</v>
      </c>
      <c r="Z194" s="209">
        <f t="shared" si="114"/>
        <v>4</v>
      </c>
      <c r="AA194" s="208">
        <f t="shared" si="115"/>
        <v>0</v>
      </c>
      <c r="AB194" s="209">
        <f t="shared" si="116"/>
        <v>0</v>
      </c>
      <c r="AC194" s="208">
        <f t="shared" si="117"/>
        <v>0</v>
      </c>
      <c r="AD194" s="209">
        <f t="shared" si="118"/>
        <v>0</v>
      </c>
    </row>
    <row r="195" spans="1:30" ht="15.75" thickBot="1">
      <c r="A195" s="374"/>
      <c r="B195" s="415" t="s">
        <v>364</v>
      </c>
      <c r="C195" s="416" t="str">
        <f>IF(C185&gt;"",C185,"")</f>
        <v>Enkkelä Sampo</v>
      </c>
      <c r="D195" s="416" t="str">
        <f>IF(G183&gt;"",G183,"")</f>
        <v>Veini Aleksi</v>
      </c>
      <c r="E195" s="452"/>
      <c r="F195" s="447">
        <v>-6</v>
      </c>
      <c r="G195" s="418">
        <v>-5</v>
      </c>
      <c r="H195" s="418">
        <v>9</v>
      </c>
      <c r="I195" s="418">
        <v>-8</v>
      </c>
      <c r="J195" s="453"/>
      <c r="K195" s="419">
        <f t="shared" si="119"/>
        <v>1</v>
      </c>
      <c r="L195" s="420">
        <f t="shared" si="120"/>
        <v>3</v>
      </c>
      <c r="M195" s="421">
        <f t="shared" si="121"/>
      </c>
      <c r="N195" s="422">
        <f t="shared" si="122"/>
        <v>1</v>
      </c>
      <c r="O195" s="13"/>
      <c r="P195" s="485">
        <f t="shared" si="106"/>
        <v>30</v>
      </c>
      <c r="Q195" s="196">
        <f t="shared" si="107"/>
        <v>42</v>
      </c>
      <c r="R195" s="164">
        <f>+P195-Q195</f>
        <v>-12</v>
      </c>
      <c r="U195" s="208">
        <f t="shared" si="109"/>
        <v>6</v>
      </c>
      <c r="V195" s="209">
        <f t="shared" si="110"/>
        <v>11</v>
      </c>
      <c r="W195" s="208">
        <f t="shared" si="111"/>
        <v>5</v>
      </c>
      <c r="X195" s="209">
        <f t="shared" si="112"/>
        <v>11</v>
      </c>
      <c r="Y195" s="208">
        <f t="shared" si="113"/>
        <v>11</v>
      </c>
      <c r="Z195" s="209">
        <f t="shared" si="114"/>
        <v>9</v>
      </c>
      <c r="AA195" s="208">
        <f t="shared" si="115"/>
        <v>8</v>
      </c>
      <c r="AB195" s="209">
        <f t="shared" si="116"/>
        <v>11</v>
      </c>
      <c r="AC195" s="208">
        <f t="shared" si="117"/>
        <v>0</v>
      </c>
      <c r="AD195" s="209">
        <f t="shared" si="118"/>
        <v>0</v>
      </c>
    </row>
    <row r="196" spans="1:30" ht="15.75" thickBot="1">
      <c r="A196" s="374"/>
      <c r="B196" s="435" t="s">
        <v>365</v>
      </c>
      <c r="C196" s="436" t="str">
        <f>IF(C183&gt;"",C183,"")</f>
        <v>Leskinen Samu</v>
      </c>
      <c r="D196" s="436" t="str">
        <f>IF(G184&gt;"",G184,"")</f>
        <v>Hewit Frej</v>
      </c>
      <c r="E196" s="454"/>
      <c r="F196" s="455">
        <v>-3</v>
      </c>
      <c r="G196" s="437">
        <v>-3</v>
      </c>
      <c r="H196" s="455">
        <v>-16</v>
      </c>
      <c r="I196" s="437"/>
      <c r="J196" s="437"/>
      <c r="K196" s="439">
        <f t="shared" si="119"/>
        <v>0</v>
      </c>
      <c r="L196" s="440">
        <f t="shared" si="120"/>
        <v>3</v>
      </c>
      <c r="M196" s="441">
        <f t="shared" si="121"/>
      </c>
      <c r="N196" s="442">
        <f t="shared" si="122"/>
        <v>1</v>
      </c>
      <c r="O196" s="13"/>
      <c r="P196" s="485">
        <f t="shared" si="106"/>
        <v>22</v>
      </c>
      <c r="Q196" s="196">
        <f t="shared" si="107"/>
        <v>40</v>
      </c>
      <c r="R196" s="164">
        <f>+P196-Q196</f>
        <v>-18</v>
      </c>
      <c r="U196" s="208">
        <f t="shared" si="109"/>
        <v>3</v>
      </c>
      <c r="V196" s="209">
        <f t="shared" si="110"/>
        <v>11</v>
      </c>
      <c r="W196" s="208">
        <f t="shared" si="111"/>
        <v>3</v>
      </c>
      <c r="X196" s="209">
        <f t="shared" si="112"/>
        <v>11</v>
      </c>
      <c r="Y196" s="208">
        <f t="shared" si="113"/>
        <v>16</v>
      </c>
      <c r="Z196" s="209">
        <f t="shared" si="114"/>
        <v>18</v>
      </c>
      <c r="AA196" s="208">
        <f t="shared" si="115"/>
        <v>0</v>
      </c>
      <c r="AB196" s="209">
        <f t="shared" si="116"/>
        <v>0</v>
      </c>
      <c r="AC196" s="208">
        <f t="shared" si="117"/>
        <v>0</v>
      </c>
      <c r="AD196" s="209">
        <f t="shared" si="118"/>
        <v>0</v>
      </c>
    </row>
    <row r="197" spans="1:18" ht="16.5" thickBot="1">
      <c r="A197" s="346"/>
      <c r="B197" s="348"/>
      <c r="C197" s="348"/>
      <c r="D197" s="348"/>
      <c r="E197" s="348"/>
      <c r="F197" s="348"/>
      <c r="G197" s="348"/>
      <c r="H197" s="348"/>
      <c r="I197" s="456" t="s">
        <v>366</v>
      </c>
      <c r="J197" s="457"/>
      <c r="K197" s="458">
        <f>IF(ISBLANK(C183),"",SUM(K188:K196))</f>
        <v>13</v>
      </c>
      <c r="L197" s="459">
        <f>IF(ISBLANK(G183),"",SUM(L188:L196))</f>
        <v>15</v>
      </c>
      <c r="M197" s="460">
        <f>IF(ISBLANK(F188),"",SUM(M188:M196))</f>
        <v>4</v>
      </c>
      <c r="N197" s="461">
        <f>IF(ISBLANK(F188),"",SUM(N188:N196))</f>
        <v>5</v>
      </c>
      <c r="O197" s="13"/>
      <c r="P197" s="486">
        <f>SUM(P188:P196)</f>
        <v>229</v>
      </c>
      <c r="Q197" s="196">
        <f>SUM(Q188:Q196)</f>
        <v>259</v>
      </c>
      <c r="R197" s="164">
        <f>SUM(R188:R196)</f>
        <v>-30</v>
      </c>
    </row>
    <row r="198" spans="1:15" ht="15">
      <c r="A198" s="346"/>
      <c r="B198" s="462" t="s">
        <v>367</v>
      </c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  <c r="N198" s="463"/>
      <c r="O198" s="13"/>
    </row>
    <row r="199" spans="1:15" ht="15">
      <c r="A199" s="346"/>
      <c r="B199" s="464" t="s">
        <v>368</v>
      </c>
      <c r="C199" s="464"/>
      <c r="D199" s="464" t="s">
        <v>369</v>
      </c>
      <c r="E199" s="359"/>
      <c r="F199" s="464"/>
      <c r="G199" s="464" t="s">
        <v>370</v>
      </c>
      <c r="H199" s="359"/>
      <c r="I199" s="464"/>
      <c r="J199" s="99" t="s">
        <v>371</v>
      </c>
      <c r="K199" s="13"/>
      <c r="L199" s="348"/>
      <c r="M199" s="348"/>
      <c r="N199" s="463"/>
      <c r="O199" s="13"/>
    </row>
    <row r="200" spans="1:15" ht="18.75" thickBot="1">
      <c r="A200" s="346"/>
      <c r="B200" s="348"/>
      <c r="C200" s="348"/>
      <c r="D200" s="348"/>
      <c r="E200" s="348"/>
      <c r="F200" s="348"/>
      <c r="G200" s="348"/>
      <c r="H200" s="348"/>
      <c r="I200" s="348"/>
      <c r="J200" s="465" t="str">
        <f>IF(M197=5,C182,IF(N197=5,G182,""))</f>
        <v>MBF 2</v>
      </c>
      <c r="K200" s="466"/>
      <c r="L200" s="466"/>
      <c r="M200" s="466"/>
      <c r="N200" s="467"/>
      <c r="O200" s="13"/>
    </row>
    <row r="201" spans="1:15" ht="18.75" thickBot="1">
      <c r="A201" s="468"/>
      <c r="B201" s="469"/>
      <c r="C201" s="469"/>
      <c r="D201" s="469"/>
      <c r="E201" s="469"/>
      <c r="F201" s="469"/>
      <c r="G201" s="469"/>
      <c r="H201" s="469"/>
      <c r="I201" s="469"/>
      <c r="J201" s="470"/>
      <c r="K201" s="470"/>
      <c r="L201" s="470"/>
      <c r="M201" s="470"/>
      <c r="N201" s="471"/>
      <c r="O201" s="346"/>
    </row>
    <row r="202" ht="16.5" thickBot="1" thickTop="1"/>
    <row r="203" spans="1:15" ht="16.5" thickTop="1">
      <c r="A203" s="337"/>
      <c r="B203" s="338"/>
      <c r="C203" s="339"/>
      <c r="D203" s="340"/>
      <c r="E203" s="340"/>
      <c r="F203" s="341" t="s">
        <v>336</v>
      </c>
      <c r="G203" s="342"/>
      <c r="H203" s="343" t="s">
        <v>381</v>
      </c>
      <c r="I203" s="344"/>
      <c r="J203" s="344"/>
      <c r="K203" s="344"/>
      <c r="L203" s="344"/>
      <c r="M203" s="344"/>
      <c r="N203" s="345"/>
      <c r="O203" s="346"/>
    </row>
    <row r="204" spans="1:15" ht="15.75">
      <c r="A204" s="346"/>
      <c r="B204" s="13"/>
      <c r="C204" s="347" t="s">
        <v>338</v>
      </c>
      <c r="D204" s="348"/>
      <c r="E204" s="348"/>
      <c r="F204" s="349" t="s">
        <v>339</v>
      </c>
      <c r="G204" s="350"/>
      <c r="H204" s="351">
        <v>40250</v>
      </c>
      <c r="I204" s="352"/>
      <c r="J204" s="353"/>
      <c r="K204" s="354" t="s">
        <v>3</v>
      </c>
      <c r="L204" s="355"/>
      <c r="M204" s="356"/>
      <c r="N204" s="357"/>
      <c r="O204" s="13"/>
    </row>
    <row r="205" spans="1:15" ht="21" thickBot="1">
      <c r="A205" s="346"/>
      <c r="B205" s="358"/>
      <c r="C205" s="359" t="s">
        <v>340</v>
      </c>
      <c r="D205" s="13"/>
      <c r="E205" s="348"/>
      <c r="F205" s="360" t="s">
        <v>341</v>
      </c>
      <c r="G205" s="361"/>
      <c r="H205" s="362" t="s">
        <v>4</v>
      </c>
      <c r="I205" s="363"/>
      <c r="J205" s="363"/>
      <c r="K205" s="364" t="s">
        <v>342</v>
      </c>
      <c r="L205" s="365" t="s">
        <v>375</v>
      </c>
      <c r="M205" s="366"/>
      <c r="N205" s="367"/>
      <c r="O205" s="13"/>
    </row>
    <row r="206" spans="1:18" ht="15.75" thickTop="1">
      <c r="A206" s="346"/>
      <c r="B206" s="13"/>
      <c r="C206" s="368"/>
      <c r="D206" s="348"/>
      <c r="E206" s="348"/>
      <c r="F206" s="348"/>
      <c r="G206" s="369"/>
      <c r="H206" s="370"/>
      <c r="I206" s="370"/>
      <c r="J206" s="371"/>
      <c r="K206" s="372"/>
      <c r="L206" s="372"/>
      <c r="M206" s="372"/>
      <c r="N206" s="373"/>
      <c r="O206" s="13"/>
      <c r="Q206" s="473"/>
      <c r="R206" s="473"/>
    </row>
    <row r="207" spans="1:18" ht="16.5" thickBot="1">
      <c r="A207" s="374"/>
      <c r="B207" s="375" t="s">
        <v>344</v>
      </c>
      <c r="C207" s="376" t="s">
        <v>4</v>
      </c>
      <c r="D207" s="377"/>
      <c r="E207" s="378"/>
      <c r="F207" s="379" t="s">
        <v>344</v>
      </c>
      <c r="G207" s="380" t="s">
        <v>7</v>
      </c>
      <c r="H207" s="381"/>
      <c r="I207" s="381"/>
      <c r="J207" s="381"/>
      <c r="K207" s="381"/>
      <c r="L207" s="381"/>
      <c r="M207" s="381"/>
      <c r="N207" s="382"/>
      <c r="O207" s="13"/>
      <c r="Q207" s="473"/>
      <c r="R207" s="473"/>
    </row>
    <row r="208" spans="1:18" ht="15">
      <c r="A208" s="374"/>
      <c r="B208" s="383" t="s">
        <v>79</v>
      </c>
      <c r="C208" s="384" t="s">
        <v>28</v>
      </c>
      <c r="D208" s="385"/>
      <c r="E208" s="386"/>
      <c r="F208" s="387" t="s">
        <v>345</v>
      </c>
      <c r="G208" s="388" t="s">
        <v>387</v>
      </c>
      <c r="H208" s="389" t="s">
        <v>387</v>
      </c>
      <c r="I208" s="389" t="s">
        <v>387</v>
      </c>
      <c r="J208" s="389" t="s">
        <v>387</v>
      </c>
      <c r="K208" s="389" t="s">
        <v>387</v>
      </c>
      <c r="L208" s="389" t="s">
        <v>387</v>
      </c>
      <c r="M208" s="389" t="s">
        <v>387</v>
      </c>
      <c r="N208" s="390" t="s">
        <v>387</v>
      </c>
      <c r="O208" s="13"/>
      <c r="Q208" s="473"/>
      <c r="R208" s="473"/>
    </row>
    <row r="209" spans="1:18" ht="15">
      <c r="A209" s="374"/>
      <c r="B209" s="391" t="s">
        <v>113</v>
      </c>
      <c r="C209" s="392" t="s">
        <v>165</v>
      </c>
      <c r="D209" s="393" t="s">
        <v>165</v>
      </c>
      <c r="E209" s="386"/>
      <c r="F209" s="394" t="s">
        <v>347</v>
      </c>
      <c r="G209" s="395" t="s">
        <v>134</v>
      </c>
      <c r="H209" s="396" t="s">
        <v>134</v>
      </c>
      <c r="I209" s="396" t="s">
        <v>134</v>
      </c>
      <c r="J209" s="396" t="s">
        <v>134</v>
      </c>
      <c r="K209" s="396" t="s">
        <v>134</v>
      </c>
      <c r="L209" s="396" t="s">
        <v>134</v>
      </c>
      <c r="M209" s="396" t="s">
        <v>134</v>
      </c>
      <c r="N209" s="397" t="s">
        <v>134</v>
      </c>
      <c r="O209" s="13"/>
      <c r="Q209" s="473"/>
      <c r="R209" s="473"/>
    </row>
    <row r="210" spans="1:18" ht="15">
      <c r="A210" s="346"/>
      <c r="B210" s="391" t="s">
        <v>118</v>
      </c>
      <c r="C210" s="392" t="s">
        <v>136</v>
      </c>
      <c r="D210" s="393" t="s">
        <v>136</v>
      </c>
      <c r="E210" s="386"/>
      <c r="F210" s="398" t="s">
        <v>348</v>
      </c>
      <c r="G210" s="392" t="s">
        <v>168</v>
      </c>
      <c r="H210" s="396" t="s">
        <v>168</v>
      </c>
      <c r="I210" s="396" t="s">
        <v>168</v>
      </c>
      <c r="J210" s="396" t="s">
        <v>168</v>
      </c>
      <c r="K210" s="396" t="s">
        <v>168</v>
      </c>
      <c r="L210" s="396" t="s">
        <v>168</v>
      </c>
      <c r="M210" s="396" t="s">
        <v>168</v>
      </c>
      <c r="N210" s="397" t="s">
        <v>168</v>
      </c>
      <c r="O210" s="13"/>
      <c r="Q210" s="473"/>
      <c r="R210" s="473"/>
    </row>
    <row r="211" spans="1:18" ht="15.75">
      <c r="A211" s="346"/>
      <c r="B211" s="348"/>
      <c r="C211" s="348"/>
      <c r="D211" s="348"/>
      <c r="E211" s="348"/>
      <c r="F211" s="399" t="s">
        <v>349</v>
      </c>
      <c r="G211" s="368"/>
      <c r="H211" s="368"/>
      <c r="I211" s="368"/>
      <c r="J211" s="348"/>
      <c r="K211" s="348"/>
      <c r="L211" s="348"/>
      <c r="M211" s="400"/>
      <c r="N211" s="401"/>
      <c r="O211" s="13"/>
      <c r="Q211" s="473"/>
      <c r="R211" s="473"/>
    </row>
    <row r="212" spans="1:26" ht="15.75" thickBot="1">
      <c r="A212" s="346"/>
      <c r="B212" s="402" t="s">
        <v>350</v>
      </c>
      <c r="C212" s="348"/>
      <c r="D212" s="348"/>
      <c r="E212" s="348"/>
      <c r="F212" s="403" t="s">
        <v>351</v>
      </c>
      <c r="G212" s="403" t="s">
        <v>352</v>
      </c>
      <c r="H212" s="403" t="s">
        <v>353</v>
      </c>
      <c r="I212" s="403" t="s">
        <v>354</v>
      </c>
      <c r="J212" s="403" t="s">
        <v>355</v>
      </c>
      <c r="K212" s="404" t="s">
        <v>106</v>
      </c>
      <c r="L212" s="405"/>
      <c r="M212" s="403" t="s">
        <v>356</v>
      </c>
      <c r="N212" s="406" t="s">
        <v>87</v>
      </c>
      <c r="O212" s="13"/>
      <c r="P212" s="481" t="s">
        <v>382</v>
      </c>
      <c r="Q212" s="482"/>
      <c r="R212" s="483" t="s">
        <v>383</v>
      </c>
      <c r="U212" s="484" t="s">
        <v>384</v>
      </c>
      <c r="V212" s="484"/>
      <c r="W212" s="484"/>
      <c r="X212" s="484"/>
      <c r="Y212" s="484"/>
      <c r="Z212" s="484"/>
    </row>
    <row r="213" spans="1:30" ht="15.75" thickBot="1">
      <c r="A213" s="374"/>
      <c r="B213" s="407" t="s">
        <v>357</v>
      </c>
      <c r="C213" s="408" t="str">
        <f>IF(C208&gt;"",C208,"")</f>
        <v>--</v>
      </c>
      <c r="D213" s="408" t="str">
        <f>IF(G208&gt;"",G208,"")</f>
        <v>Wang Shebran</v>
      </c>
      <c r="E213" s="408"/>
      <c r="F213" s="409" t="s">
        <v>380</v>
      </c>
      <c r="G213" s="409" t="s">
        <v>380</v>
      </c>
      <c r="H213" s="409" t="s">
        <v>380</v>
      </c>
      <c r="I213" s="410"/>
      <c r="J213" s="410"/>
      <c r="K213" s="411">
        <f>IF(ISBLANK(F213),"",COUNTIF(F213:J213,"&gt;=0"))</f>
        <v>0</v>
      </c>
      <c r="L213" s="412">
        <f>IF(ISBLANK(F213),"",(IF(LEFT(F213,1)="-",1,0)+IF(LEFT(G213,1)="-",1,0)+IF(LEFT(H213,1)="-",1,0)+IF(LEFT(I213,1)="-",1,0)+IF(LEFT(J213,1)="-",1,0)))</f>
        <v>3</v>
      </c>
      <c r="M213" s="413">
        <f>IF(K213=3,1,"")</f>
      </c>
      <c r="N213" s="414">
        <f>IF(L213=3,1,"")</f>
        <v>1</v>
      </c>
      <c r="O213" s="13"/>
      <c r="P213" s="485">
        <f aca="true" t="shared" si="123" ref="P213:P221">+U213+W213+Y213+AA213+AC213</f>
        <v>0</v>
      </c>
      <c r="Q213" s="196">
        <f aca="true" t="shared" si="124" ref="Q213:Q221">+V213+X213+Z213+AB213+AD213</f>
        <v>33</v>
      </c>
      <c r="R213" s="164">
        <f aca="true" t="shared" si="125" ref="R213:R218">+P213-Q213</f>
        <v>-33</v>
      </c>
      <c r="S213" t="s">
        <v>60</v>
      </c>
      <c r="U213" s="208">
        <f aca="true" t="shared" si="126" ref="U213:U221">IF(F213="",0,IF(LEFT(F213,1)="-",ABS(F213),(IF(F213&gt;9,F213+2,11))))</f>
        <v>0</v>
      </c>
      <c r="V213" s="209">
        <f aca="true" t="shared" si="127" ref="V213:V221">IF(F213="",0,IF(LEFT(F213,1)="-",(IF(ABS(F213)&gt;9,(ABS(F213)+2),11)),F213))</f>
        <v>11</v>
      </c>
      <c r="W213" s="208">
        <f aca="true" t="shared" si="128" ref="W213:W221">IF(G213="",0,IF(LEFT(G213,1)="-",ABS(G213),(IF(G213&gt;9,G213+2,11))))</f>
        <v>0</v>
      </c>
      <c r="X213" s="209">
        <f aca="true" t="shared" si="129" ref="X213:X221">IF(G213="",0,IF(LEFT(G213,1)="-",(IF(ABS(G213)&gt;9,(ABS(G213)+2),11)),G213))</f>
        <v>11</v>
      </c>
      <c r="Y213" s="208">
        <f aca="true" t="shared" si="130" ref="Y213:Y221">IF(H213="",0,IF(LEFT(H213,1)="-",ABS(H213),(IF(H213&gt;9,H213+2,11))))</f>
        <v>0</v>
      </c>
      <c r="Z213" s="209">
        <f aca="true" t="shared" si="131" ref="Z213:Z221">IF(H213="",0,IF(LEFT(H213,1)="-",(IF(ABS(H213)&gt;9,(ABS(H213)+2),11)),H213))</f>
        <v>11</v>
      </c>
      <c r="AA213" s="208">
        <f aca="true" t="shared" si="132" ref="AA213:AA221">IF(I213="",0,IF(LEFT(I213,1)="-",ABS(I213),(IF(I213&gt;9,I213+2,11))))</f>
        <v>0</v>
      </c>
      <c r="AB213" s="209">
        <f aca="true" t="shared" si="133" ref="AB213:AB221">IF(I213="",0,IF(LEFT(I213,1)="-",(IF(ABS(I213)&gt;9,(ABS(I213)+2),11)),I213))</f>
        <v>0</v>
      </c>
      <c r="AC213" s="208">
        <f aca="true" t="shared" si="134" ref="AC213:AC221">IF(J213="",0,IF(LEFT(J213,1)="-",ABS(J213),(IF(J213&gt;9,J213+2,11))))</f>
        <v>0</v>
      </c>
      <c r="AD213" s="209">
        <f aca="true" t="shared" si="135" ref="AD213:AD221">IF(J213="",0,IF(LEFT(J213,1)="-",(IF(ABS(J213)&gt;9,(ABS(J213)+2),11)),J213))</f>
        <v>0</v>
      </c>
    </row>
    <row r="214" spans="1:30" ht="15.75" thickBot="1">
      <c r="A214" s="374"/>
      <c r="B214" s="415" t="s">
        <v>358</v>
      </c>
      <c r="C214" s="416" t="str">
        <f>IF(C209&gt;"",C209,"")</f>
        <v>Mäkelä Jussi</v>
      </c>
      <c r="D214" s="416" t="str">
        <f>IF(G209&gt;"",G209,"")</f>
        <v>Nurmi Eetu</v>
      </c>
      <c r="E214" s="416"/>
      <c r="F214" s="417">
        <v>1</v>
      </c>
      <c r="G214" s="418">
        <v>2</v>
      </c>
      <c r="H214" s="418">
        <v>4</v>
      </c>
      <c r="I214" s="418"/>
      <c r="J214" s="418"/>
      <c r="K214" s="419">
        <f>IF(ISBLANK(F214),"",COUNTIF(F214:J214,"&gt;=0"))</f>
        <v>3</v>
      </c>
      <c r="L214" s="420">
        <f>IF(ISBLANK(F214),"",(IF(LEFT(F214,1)="-",1,0)+IF(LEFT(G214,1)="-",1,0)+IF(LEFT(H214,1)="-",1,0)+IF(LEFT(I214,1)="-",1,0)+IF(LEFT(J214,1)="-",1,0)))</f>
        <v>0</v>
      </c>
      <c r="M214" s="421">
        <f>IF(K214=3,1,"")</f>
        <v>1</v>
      </c>
      <c r="N214" s="422">
        <f>IF(L214=3,1,"")</f>
      </c>
      <c r="O214" s="13"/>
      <c r="P214" s="485">
        <f t="shared" si="123"/>
        <v>33</v>
      </c>
      <c r="Q214" s="196">
        <f t="shared" si="124"/>
        <v>7</v>
      </c>
      <c r="R214" s="164">
        <f t="shared" si="125"/>
        <v>26</v>
      </c>
      <c r="U214" s="208">
        <f t="shared" si="126"/>
        <v>11</v>
      </c>
      <c r="V214" s="209">
        <f t="shared" si="127"/>
        <v>1</v>
      </c>
      <c r="W214" s="208">
        <f t="shared" si="128"/>
        <v>11</v>
      </c>
      <c r="X214" s="209">
        <f t="shared" si="129"/>
        <v>2</v>
      </c>
      <c r="Y214" s="208">
        <f t="shared" si="130"/>
        <v>11</v>
      </c>
      <c r="Z214" s="209">
        <f t="shared" si="131"/>
        <v>4</v>
      </c>
      <c r="AA214" s="208">
        <f t="shared" si="132"/>
        <v>0</v>
      </c>
      <c r="AB214" s="209">
        <f t="shared" si="133"/>
        <v>0</v>
      </c>
      <c r="AC214" s="208">
        <f t="shared" si="134"/>
        <v>0</v>
      </c>
      <c r="AD214" s="209">
        <f t="shared" si="135"/>
        <v>0</v>
      </c>
    </row>
    <row r="215" spans="1:30" ht="15.75" thickBot="1">
      <c r="A215" s="374"/>
      <c r="B215" s="423" t="s">
        <v>359</v>
      </c>
      <c r="C215" s="424" t="str">
        <f>IF(C210&gt;"",C210,"")</f>
        <v>Kivelä Kimi</v>
      </c>
      <c r="D215" s="424" t="str">
        <f>IF(G210&gt;"",G210,"")</f>
        <v>Kylmäoja Juuso</v>
      </c>
      <c r="E215" s="424"/>
      <c r="F215" s="417">
        <v>1</v>
      </c>
      <c r="G215" s="425">
        <v>3</v>
      </c>
      <c r="H215" s="426">
        <v>3</v>
      </c>
      <c r="I215" s="417"/>
      <c r="J215" s="417"/>
      <c r="K215" s="419">
        <f aca="true" t="shared" si="136" ref="K215:K221">IF(ISBLANK(F215),"",COUNTIF(F215:J215,"&gt;=0"))</f>
        <v>3</v>
      </c>
      <c r="L215" s="427">
        <f aca="true" t="shared" si="137" ref="L215:L221">IF(ISBLANK(F215),"",(IF(LEFT(F215,1)="-",1,0)+IF(LEFT(G215,1)="-",1,0)+IF(LEFT(H215,1)="-",1,0)+IF(LEFT(I215,1)="-",1,0)+IF(LEFT(J215,1)="-",1,0)))</f>
        <v>0</v>
      </c>
      <c r="M215" s="428">
        <f aca="true" t="shared" si="138" ref="M215:M221">IF(K215=3,1,"")</f>
        <v>1</v>
      </c>
      <c r="N215" s="429">
        <f aca="true" t="shared" si="139" ref="N215:N221">IF(L215=3,1,"")</f>
      </c>
      <c r="O215" s="13"/>
      <c r="P215" s="485">
        <f t="shared" si="123"/>
        <v>33</v>
      </c>
      <c r="Q215" s="196">
        <f t="shared" si="124"/>
        <v>7</v>
      </c>
      <c r="R215" s="164">
        <f t="shared" si="125"/>
        <v>26</v>
      </c>
      <c r="U215" s="208">
        <f t="shared" si="126"/>
        <v>11</v>
      </c>
      <c r="V215" s="209">
        <f t="shared" si="127"/>
        <v>1</v>
      </c>
      <c r="W215" s="208">
        <f t="shared" si="128"/>
        <v>11</v>
      </c>
      <c r="X215" s="209">
        <f t="shared" si="129"/>
        <v>3</v>
      </c>
      <c r="Y215" s="208">
        <f t="shared" si="130"/>
        <v>11</v>
      </c>
      <c r="Z215" s="209">
        <f t="shared" si="131"/>
        <v>3</v>
      </c>
      <c r="AA215" s="208">
        <f t="shared" si="132"/>
        <v>0</v>
      </c>
      <c r="AB215" s="209">
        <f t="shared" si="133"/>
        <v>0</v>
      </c>
      <c r="AC215" s="208">
        <f t="shared" si="134"/>
        <v>0</v>
      </c>
      <c r="AD215" s="209">
        <f t="shared" si="135"/>
        <v>0</v>
      </c>
    </row>
    <row r="216" spans="1:30" ht="15.75" thickBot="1">
      <c r="A216" s="374"/>
      <c r="B216" s="430" t="s">
        <v>360</v>
      </c>
      <c r="C216" s="408" t="str">
        <f>IF(C209&gt;"",C209,"")</f>
        <v>Mäkelä Jussi</v>
      </c>
      <c r="D216" s="408" t="str">
        <f>IF(G208&gt;"",G208,"")</f>
        <v>Wang Shebran</v>
      </c>
      <c r="E216" s="431"/>
      <c r="F216" s="432">
        <v>3</v>
      </c>
      <c r="G216" s="433">
        <v>1</v>
      </c>
      <c r="H216" s="432">
        <v>5</v>
      </c>
      <c r="I216" s="432"/>
      <c r="J216" s="432"/>
      <c r="K216" s="411">
        <f t="shared" si="136"/>
        <v>3</v>
      </c>
      <c r="L216" s="412">
        <f t="shared" si="137"/>
        <v>0</v>
      </c>
      <c r="M216" s="413">
        <f t="shared" si="138"/>
        <v>1</v>
      </c>
      <c r="N216" s="414">
        <f t="shared" si="139"/>
      </c>
      <c r="O216" s="13"/>
      <c r="P216" s="485">
        <f t="shared" si="123"/>
        <v>33</v>
      </c>
      <c r="Q216" s="196">
        <f t="shared" si="124"/>
        <v>9</v>
      </c>
      <c r="R216" s="164">
        <f t="shared" si="125"/>
        <v>24</v>
      </c>
      <c r="U216" s="208">
        <f t="shared" si="126"/>
        <v>11</v>
      </c>
      <c r="V216" s="209">
        <f t="shared" si="127"/>
        <v>3</v>
      </c>
      <c r="W216" s="208">
        <f t="shared" si="128"/>
        <v>11</v>
      </c>
      <c r="X216" s="209">
        <f t="shared" si="129"/>
        <v>1</v>
      </c>
      <c r="Y216" s="208">
        <f t="shared" si="130"/>
        <v>11</v>
      </c>
      <c r="Z216" s="209">
        <f t="shared" si="131"/>
        <v>5</v>
      </c>
      <c r="AA216" s="208">
        <f t="shared" si="132"/>
        <v>0</v>
      </c>
      <c r="AB216" s="209">
        <f t="shared" si="133"/>
        <v>0</v>
      </c>
      <c r="AC216" s="208">
        <f t="shared" si="134"/>
        <v>0</v>
      </c>
      <c r="AD216" s="209">
        <f t="shared" si="135"/>
        <v>0</v>
      </c>
    </row>
    <row r="217" spans="1:30" ht="15.75" thickBot="1">
      <c r="A217" s="374"/>
      <c r="B217" s="423" t="s">
        <v>361</v>
      </c>
      <c r="C217" s="416" t="str">
        <f>IF(C208&gt;"",C208,"")</f>
        <v>--</v>
      </c>
      <c r="D217" s="416" t="str">
        <f>IF(G210&gt;"",G210,"")</f>
        <v>Kylmäoja Juuso</v>
      </c>
      <c r="E217" s="424"/>
      <c r="F217" s="426" t="s">
        <v>380</v>
      </c>
      <c r="G217" s="434" t="s">
        <v>380</v>
      </c>
      <c r="H217" s="426" t="s">
        <v>380</v>
      </c>
      <c r="I217" s="417"/>
      <c r="J217" s="417"/>
      <c r="K217" s="419">
        <f t="shared" si="136"/>
        <v>0</v>
      </c>
      <c r="L217" s="420">
        <f t="shared" si="137"/>
        <v>3</v>
      </c>
      <c r="M217" s="421">
        <f t="shared" si="138"/>
      </c>
      <c r="N217" s="422">
        <f t="shared" si="139"/>
        <v>1</v>
      </c>
      <c r="O217" s="13"/>
      <c r="P217" s="485">
        <f t="shared" si="123"/>
        <v>0</v>
      </c>
      <c r="Q217" s="196">
        <f t="shared" si="124"/>
        <v>33</v>
      </c>
      <c r="R217" s="164">
        <f t="shared" si="125"/>
        <v>-33</v>
      </c>
      <c r="S217" t="s">
        <v>60</v>
      </c>
      <c r="U217" s="208">
        <f t="shared" si="126"/>
        <v>0</v>
      </c>
      <c r="V217" s="209">
        <f t="shared" si="127"/>
        <v>11</v>
      </c>
      <c r="W217" s="208">
        <f t="shared" si="128"/>
        <v>0</v>
      </c>
      <c r="X217" s="209">
        <f t="shared" si="129"/>
        <v>11</v>
      </c>
      <c r="Y217" s="208">
        <f t="shared" si="130"/>
        <v>0</v>
      </c>
      <c r="Z217" s="209">
        <f t="shared" si="131"/>
        <v>11</v>
      </c>
      <c r="AA217" s="208">
        <f t="shared" si="132"/>
        <v>0</v>
      </c>
      <c r="AB217" s="209">
        <f t="shared" si="133"/>
        <v>0</v>
      </c>
      <c r="AC217" s="208">
        <f t="shared" si="134"/>
        <v>0</v>
      </c>
      <c r="AD217" s="209">
        <f t="shared" si="135"/>
        <v>0</v>
      </c>
    </row>
    <row r="218" spans="1:30" ht="15.75" thickBot="1">
      <c r="A218" s="374"/>
      <c r="B218" s="435" t="s">
        <v>362</v>
      </c>
      <c r="C218" s="436" t="str">
        <f>IF(C210&gt;"",C210,"")</f>
        <v>Kivelä Kimi</v>
      </c>
      <c r="D218" s="436" t="str">
        <f>IF(G209&gt;"",G209,"")</f>
        <v>Nurmi Eetu</v>
      </c>
      <c r="E218" s="436"/>
      <c r="F218" s="437">
        <v>1</v>
      </c>
      <c r="G218" s="438">
        <v>3</v>
      </c>
      <c r="H218" s="437">
        <v>6</v>
      </c>
      <c r="I218" s="437"/>
      <c r="J218" s="437"/>
      <c r="K218" s="439">
        <f t="shared" si="136"/>
        <v>3</v>
      </c>
      <c r="L218" s="440">
        <f t="shared" si="137"/>
        <v>0</v>
      </c>
      <c r="M218" s="441">
        <f t="shared" si="138"/>
        <v>1</v>
      </c>
      <c r="N218" s="442">
        <f t="shared" si="139"/>
      </c>
      <c r="O218" s="13"/>
      <c r="P218" s="485">
        <f t="shared" si="123"/>
        <v>33</v>
      </c>
      <c r="Q218" s="196">
        <f t="shared" si="124"/>
        <v>10</v>
      </c>
      <c r="R218" s="164">
        <f t="shared" si="125"/>
        <v>23</v>
      </c>
      <c r="U218" s="208">
        <f t="shared" si="126"/>
        <v>11</v>
      </c>
      <c r="V218" s="209">
        <f t="shared" si="127"/>
        <v>1</v>
      </c>
      <c r="W218" s="208">
        <f t="shared" si="128"/>
        <v>11</v>
      </c>
      <c r="X218" s="209">
        <f t="shared" si="129"/>
        <v>3</v>
      </c>
      <c r="Y218" s="208">
        <f t="shared" si="130"/>
        <v>11</v>
      </c>
      <c r="Z218" s="209">
        <f t="shared" si="131"/>
        <v>6</v>
      </c>
      <c r="AA218" s="208">
        <f t="shared" si="132"/>
        <v>0</v>
      </c>
      <c r="AB218" s="209">
        <f t="shared" si="133"/>
        <v>0</v>
      </c>
      <c r="AC218" s="208">
        <f t="shared" si="134"/>
        <v>0</v>
      </c>
      <c r="AD218" s="209">
        <f t="shared" si="135"/>
        <v>0</v>
      </c>
    </row>
    <row r="219" spans="1:30" ht="15.75" thickBot="1">
      <c r="A219" s="374"/>
      <c r="B219" s="443" t="s">
        <v>363</v>
      </c>
      <c r="C219" s="444" t="str">
        <f>IF(C209&gt;"",C209,"")</f>
        <v>Mäkelä Jussi</v>
      </c>
      <c r="D219" s="444" t="str">
        <f>IF(G210&gt;"",G210,"")</f>
        <v>Kylmäoja Juuso</v>
      </c>
      <c r="E219" s="445"/>
      <c r="F219" s="446">
        <v>3</v>
      </c>
      <c r="G219" s="446">
        <v>4</v>
      </c>
      <c r="H219" s="446">
        <v>3</v>
      </c>
      <c r="I219" s="447"/>
      <c r="J219" s="447"/>
      <c r="K219" s="448">
        <f t="shared" si="136"/>
        <v>3</v>
      </c>
      <c r="L219" s="449">
        <f t="shared" si="137"/>
        <v>0</v>
      </c>
      <c r="M219" s="450">
        <f t="shared" si="138"/>
        <v>1</v>
      </c>
      <c r="N219" s="451">
        <f t="shared" si="139"/>
      </c>
      <c r="O219" s="13"/>
      <c r="P219" s="485">
        <f t="shared" si="123"/>
        <v>33</v>
      </c>
      <c r="Q219" s="196">
        <f t="shared" si="124"/>
        <v>10</v>
      </c>
      <c r="R219" s="164">
        <f>+P219-Q219</f>
        <v>23</v>
      </c>
      <c r="U219" s="208">
        <f t="shared" si="126"/>
        <v>11</v>
      </c>
      <c r="V219" s="209">
        <f t="shared" si="127"/>
        <v>3</v>
      </c>
      <c r="W219" s="208">
        <f t="shared" si="128"/>
        <v>11</v>
      </c>
      <c r="X219" s="209">
        <f t="shared" si="129"/>
        <v>4</v>
      </c>
      <c r="Y219" s="208">
        <f t="shared" si="130"/>
        <v>11</v>
      </c>
      <c r="Z219" s="209">
        <f t="shared" si="131"/>
        <v>3</v>
      </c>
      <c r="AA219" s="208">
        <f t="shared" si="132"/>
        <v>0</v>
      </c>
      <c r="AB219" s="209">
        <f t="shared" si="133"/>
        <v>0</v>
      </c>
      <c r="AC219" s="208">
        <f t="shared" si="134"/>
        <v>0</v>
      </c>
      <c r="AD219" s="209">
        <f t="shared" si="135"/>
        <v>0</v>
      </c>
    </row>
    <row r="220" spans="1:30" ht="15.75" thickBot="1">
      <c r="A220" s="374"/>
      <c r="B220" s="415" t="s">
        <v>364</v>
      </c>
      <c r="C220" s="416" t="str">
        <f>IF(C210&gt;"",C210,"")</f>
        <v>Kivelä Kimi</v>
      </c>
      <c r="D220" s="416" t="str">
        <f>IF(G208&gt;"",G208,"")</f>
        <v>Wang Shebran</v>
      </c>
      <c r="E220" s="452"/>
      <c r="F220" s="447"/>
      <c r="G220" s="418"/>
      <c r="H220" s="418"/>
      <c r="I220" s="418"/>
      <c r="J220" s="453"/>
      <c r="K220" s="419">
        <f t="shared" si="136"/>
      </c>
      <c r="L220" s="420">
        <f t="shared" si="137"/>
      </c>
      <c r="M220" s="421">
        <f t="shared" si="138"/>
      </c>
      <c r="N220" s="422">
        <f t="shared" si="139"/>
      </c>
      <c r="O220" s="13"/>
      <c r="P220" s="485">
        <f t="shared" si="123"/>
        <v>0</v>
      </c>
      <c r="Q220" s="196">
        <f t="shared" si="124"/>
        <v>0</v>
      </c>
      <c r="R220" s="164">
        <f>+P220-Q220</f>
        <v>0</v>
      </c>
      <c r="U220" s="208">
        <f t="shared" si="126"/>
        <v>0</v>
      </c>
      <c r="V220" s="209">
        <f t="shared" si="127"/>
        <v>0</v>
      </c>
      <c r="W220" s="208">
        <f t="shared" si="128"/>
        <v>0</v>
      </c>
      <c r="X220" s="209">
        <f t="shared" si="129"/>
        <v>0</v>
      </c>
      <c r="Y220" s="208">
        <f t="shared" si="130"/>
        <v>0</v>
      </c>
      <c r="Z220" s="209">
        <f t="shared" si="131"/>
        <v>0</v>
      </c>
      <c r="AA220" s="208">
        <f t="shared" si="132"/>
        <v>0</v>
      </c>
      <c r="AB220" s="209">
        <f t="shared" si="133"/>
        <v>0</v>
      </c>
      <c r="AC220" s="208">
        <f t="shared" si="134"/>
        <v>0</v>
      </c>
      <c r="AD220" s="209">
        <f t="shared" si="135"/>
        <v>0</v>
      </c>
    </row>
    <row r="221" spans="1:30" ht="15.75" thickBot="1">
      <c r="A221" s="374"/>
      <c r="B221" s="435" t="s">
        <v>365</v>
      </c>
      <c r="C221" s="436" t="str">
        <f>IF(C208&gt;"",C208,"")</f>
        <v>--</v>
      </c>
      <c r="D221" s="436" t="str">
        <f>IF(G209&gt;"",G209,"")</f>
        <v>Nurmi Eetu</v>
      </c>
      <c r="E221" s="454"/>
      <c r="F221" s="455"/>
      <c r="G221" s="437"/>
      <c r="H221" s="455"/>
      <c r="I221" s="437"/>
      <c r="J221" s="437"/>
      <c r="K221" s="439">
        <f t="shared" si="136"/>
      </c>
      <c r="L221" s="440">
        <f t="shared" si="137"/>
      </c>
      <c r="M221" s="441">
        <f t="shared" si="138"/>
      </c>
      <c r="N221" s="442">
        <f t="shared" si="139"/>
      </c>
      <c r="O221" s="13"/>
      <c r="P221" s="485">
        <f t="shared" si="123"/>
        <v>0</v>
      </c>
      <c r="Q221" s="196">
        <f t="shared" si="124"/>
        <v>0</v>
      </c>
      <c r="R221" s="164">
        <f>+P221-Q221</f>
        <v>0</v>
      </c>
      <c r="U221" s="208">
        <f t="shared" si="126"/>
        <v>0</v>
      </c>
      <c r="V221" s="209">
        <f t="shared" si="127"/>
        <v>0</v>
      </c>
      <c r="W221" s="208">
        <f t="shared" si="128"/>
        <v>0</v>
      </c>
      <c r="X221" s="209">
        <f t="shared" si="129"/>
        <v>0</v>
      </c>
      <c r="Y221" s="208">
        <f t="shared" si="130"/>
        <v>0</v>
      </c>
      <c r="Z221" s="209">
        <f t="shared" si="131"/>
        <v>0</v>
      </c>
      <c r="AA221" s="208">
        <f t="shared" si="132"/>
        <v>0</v>
      </c>
      <c r="AB221" s="209">
        <f t="shared" si="133"/>
        <v>0</v>
      </c>
      <c r="AC221" s="208">
        <f t="shared" si="134"/>
        <v>0</v>
      </c>
      <c r="AD221" s="209">
        <f t="shared" si="135"/>
        <v>0</v>
      </c>
    </row>
    <row r="222" spans="1:18" ht="16.5" thickBot="1">
      <c r="A222" s="346"/>
      <c r="B222" s="348"/>
      <c r="C222" s="348"/>
      <c r="D222" s="348"/>
      <c r="E222" s="348"/>
      <c r="F222" s="348"/>
      <c r="G222" s="348"/>
      <c r="H222" s="348"/>
      <c r="I222" s="456" t="s">
        <v>366</v>
      </c>
      <c r="J222" s="457"/>
      <c r="K222" s="458">
        <f>IF(ISBLANK(C208),"",SUM(K213:K221))</f>
        <v>15</v>
      </c>
      <c r="L222" s="459">
        <f>IF(ISBLANK(G208),"",SUM(L213:L221))</f>
        <v>6</v>
      </c>
      <c r="M222" s="460">
        <f>IF(ISBLANK(F213),"",SUM(M213:M221))</f>
        <v>5</v>
      </c>
      <c r="N222" s="461">
        <f>IF(ISBLANK(F213),"",SUM(N213:N221))</f>
        <v>2</v>
      </c>
      <c r="O222" s="13"/>
      <c r="P222" s="486">
        <f>SUM(P213:P221)</f>
        <v>165</v>
      </c>
      <c r="Q222" s="196">
        <f>SUM(Q213:Q221)</f>
        <v>109</v>
      </c>
      <c r="R222" s="164">
        <f>SUM(R213:R221)</f>
        <v>56</v>
      </c>
    </row>
    <row r="223" spans="1:15" ht="15">
      <c r="A223" s="346"/>
      <c r="B223" s="462" t="s">
        <v>367</v>
      </c>
      <c r="C223" s="348"/>
      <c r="D223" s="348"/>
      <c r="E223" s="348"/>
      <c r="F223" s="348"/>
      <c r="G223" s="348"/>
      <c r="H223" s="348"/>
      <c r="I223" s="348"/>
      <c r="J223" s="348"/>
      <c r="K223" s="348"/>
      <c r="L223" s="348"/>
      <c r="M223" s="348"/>
      <c r="N223" s="463"/>
      <c r="O223" s="13"/>
    </row>
    <row r="224" spans="1:15" ht="15">
      <c r="A224" s="346"/>
      <c r="B224" s="464" t="s">
        <v>368</v>
      </c>
      <c r="C224" s="464"/>
      <c r="D224" s="464" t="s">
        <v>369</v>
      </c>
      <c r="E224" s="359"/>
      <c r="F224" s="464"/>
      <c r="G224" s="464" t="s">
        <v>370</v>
      </c>
      <c r="H224" s="359"/>
      <c r="I224" s="464"/>
      <c r="J224" s="99" t="s">
        <v>371</v>
      </c>
      <c r="K224" s="13"/>
      <c r="L224" s="348"/>
      <c r="M224" s="348"/>
      <c r="N224" s="463"/>
      <c r="O224" s="13"/>
    </row>
    <row r="225" spans="1:15" ht="18.75" thickBot="1">
      <c r="A225" s="346"/>
      <c r="B225" s="348"/>
      <c r="C225" s="348"/>
      <c r="D225" s="348"/>
      <c r="E225" s="348"/>
      <c r="F225" s="348"/>
      <c r="G225" s="348"/>
      <c r="H225" s="348"/>
      <c r="I225" s="348"/>
      <c r="J225" s="465" t="str">
        <f>IF(M222=5,C207,IF(N222=5,G207,""))</f>
        <v>TIP-70</v>
      </c>
      <c r="K225" s="466"/>
      <c r="L225" s="466"/>
      <c r="M225" s="466"/>
      <c r="N225" s="467"/>
      <c r="O225" s="13"/>
    </row>
    <row r="226" spans="1:15" ht="18.75" thickBot="1">
      <c r="A226" s="468"/>
      <c r="B226" s="469"/>
      <c r="C226" s="469"/>
      <c r="D226" s="469"/>
      <c r="E226" s="469"/>
      <c r="F226" s="469"/>
      <c r="G226" s="469"/>
      <c r="H226" s="469"/>
      <c r="I226" s="469"/>
      <c r="J226" s="470"/>
      <c r="K226" s="470"/>
      <c r="L226" s="470"/>
      <c r="M226" s="470"/>
      <c r="N226" s="471"/>
      <c r="O226" s="346"/>
    </row>
    <row r="227" ht="15.75" thickTop="1"/>
  </sheetData>
  <sheetProtection/>
  <mergeCells count="171">
    <mergeCell ref="K212:L212"/>
    <mergeCell ref="I222:J222"/>
    <mergeCell ref="J225:N225"/>
    <mergeCell ref="C209:D209"/>
    <mergeCell ref="G209:N209"/>
    <mergeCell ref="C210:D210"/>
    <mergeCell ref="G210:N210"/>
    <mergeCell ref="C207:D207"/>
    <mergeCell ref="G207:N207"/>
    <mergeCell ref="C208:D208"/>
    <mergeCell ref="G208:N208"/>
    <mergeCell ref="F204:G204"/>
    <mergeCell ref="H204:J204"/>
    <mergeCell ref="L204:N204"/>
    <mergeCell ref="F205:G205"/>
    <mergeCell ref="H205:J205"/>
    <mergeCell ref="L205:N205"/>
    <mergeCell ref="K187:L187"/>
    <mergeCell ref="I197:J197"/>
    <mergeCell ref="J200:N200"/>
    <mergeCell ref="F203:G203"/>
    <mergeCell ref="H203:N203"/>
    <mergeCell ref="C184:D184"/>
    <mergeCell ref="G184:N184"/>
    <mergeCell ref="C185:D185"/>
    <mergeCell ref="G185:N185"/>
    <mergeCell ref="C182:D182"/>
    <mergeCell ref="G182:N182"/>
    <mergeCell ref="C183:D183"/>
    <mergeCell ref="G183:N183"/>
    <mergeCell ref="F179:G179"/>
    <mergeCell ref="H179:J179"/>
    <mergeCell ref="L179:N179"/>
    <mergeCell ref="F180:G180"/>
    <mergeCell ref="H180:J180"/>
    <mergeCell ref="L180:N180"/>
    <mergeCell ref="K162:L162"/>
    <mergeCell ref="I172:J172"/>
    <mergeCell ref="J175:N175"/>
    <mergeCell ref="F178:G178"/>
    <mergeCell ref="H178:N178"/>
    <mergeCell ref="C159:D159"/>
    <mergeCell ref="G159:N159"/>
    <mergeCell ref="C160:D160"/>
    <mergeCell ref="G160:N160"/>
    <mergeCell ref="C157:D157"/>
    <mergeCell ref="G157:N157"/>
    <mergeCell ref="C158:D158"/>
    <mergeCell ref="G158:N158"/>
    <mergeCell ref="F154:G154"/>
    <mergeCell ref="H154:J154"/>
    <mergeCell ref="L154:N154"/>
    <mergeCell ref="F155:G155"/>
    <mergeCell ref="H155:J155"/>
    <mergeCell ref="L155:N155"/>
    <mergeCell ref="K137:L137"/>
    <mergeCell ref="I147:J147"/>
    <mergeCell ref="J150:N150"/>
    <mergeCell ref="F153:G153"/>
    <mergeCell ref="H153:N153"/>
    <mergeCell ref="C134:D134"/>
    <mergeCell ref="G134:N134"/>
    <mergeCell ref="C135:D135"/>
    <mergeCell ref="G135:N135"/>
    <mergeCell ref="C132:D132"/>
    <mergeCell ref="G132:N132"/>
    <mergeCell ref="C133:D133"/>
    <mergeCell ref="G133:N133"/>
    <mergeCell ref="F129:G129"/>
    <mergeCell ref="H129:J129"/>
    <mergeCell ref="L129:N129"/>
    <mergeCell ref="F130:G130"/>
    <mergeCell ref="H130:J130"/>
    <mergeCell ref="L130:N130"/>
    <mergeCell ref="K112:L112"/>
    <mergeCell ref="I122:J122"/>
    <mergeCell ref="J125:N125"/>
    <mergeCell ref="F128:G128"/>
    <mergeCell ref="H128:N128"/>
    <mergeCell ref="C109:D109"/>
    <mergeCell ref="G109:N109"/>
    <mergeCell ref="C110:D110"/>
    <mergeCell ref="G110:N110"/>
    <mergeCell ref="C107:D107"/>
    <mergeCell ref="G107:N107"/>
    <mergeCell ref="C108:D108"/>
    <mergeCell ref="G108:N108"/>
    <mergeCell ref="F104:G104"/>
    <mergeCell ref="H104:J104"/>
    <mergeCell ref="L104:N104"/>
    <mergeCell ref="F105:G105"/>
    <mergeCell ref="H105:J105"/>
    <mergeCell ref="L105:N105"/>
    <mergeCell ref="K87:L87"/>
    <mergeCell ref="I97:J97"/>
    <mergeCell ref="J100:N100"/>
    <mergeCell ref="F103:G103"/>
    <mergeCell ref="H103:N103"/>
    <mergeCell ref="C84:D84"/>
    <mergeCell ref="G84:N84"/>
    <mergeCell ref="C85:D85"/>
    <mergeCell ref="G85:N85"/>
    <mergeCell ref="C82:D82"/>
    <mergeCell ref="G82:N82"/>
    <mergeCell ref="C83:D83"/>
    <mergeCell ref="G83:N83"/>
    <mergeCell ref="J75:N75"/>
    <mergeCell ref="F78:G78"/>
    <mergeCell ref="H78:N78"/>
    <mergeCell ref="F79:G79"/>
    <mergeCell ref="H79:J79"/>
    <mergeCell ref="L79:N79"/>
    <mergeCell ref="C60:D60"/>
    <mergeCell ref="G60:N60"/>
    <mergeCell ref="K62:L62"/>
    <mergeCell ref="I72:J72"/>
    <mergeCell ref="C58:D58"/>
    <mergeCell ref="G58:N58"/>
    <mergeCell ref="C59:D59"/>
    <mergeCell ref="G59:N59"/>
    <mergeCell ref="H55:J55"/>
    <mergeCell ref="L55:N55"/>
    <mergeCell ref="C57:D57"/>
    <mergeCell ref="G57:N57"/>
    <mergeCell ref="J50:N50"/>
    <mergeCell ref="F80:G80"/>
    <mergeCell ref="H80:J80"/>
    <mergeCell ref="L80:N80"/>
    <mergeCell ref="F53:G53"/>
    <mergeCell ref="H53:N53"/>
    <mergeCell ref="F54:G54"/>
    <mergeCell ref="H54:J54"/>
    <mergeCell ref="L54:N54"/>
    <mergeCell ref="F55:G55"/>
    <mergeCell ref="C35:D35"/>
    <mergeCell ref="G35:N35"/>
    <mergeCell ref="K37:L37"/>
    <mergeCell ref="I47:J47"/>
    <mergeCell ref="C33:D33"/>
    <mergeCell ref="G33:N33"/>
    <mergeCell ref="C34:D34"/>
    <mergeCell ref="G34:N34"/>
    <mergeCell ref="F30:G30"/>
    <mergeCell ref="H30:J30"/>
    <mergeCell ref="L30:N30"/>
    <mergeCell ref="C32:D32"/>
    <mergeCell ref="G32:N32"/>
    <mergeCell ref="J25:N25"/>
    <mergeCell ref="F28:G28"/>
    <mergeCell ref="H28:N28"/>
    <mergeCell ref="F29:G29"/>
    <mergeCell ref="H29:J29"/>
    <mergeCell ref="L29:N29"/>
    <mergeCell ref="C10:D10"/>
    <mergeCell ref="G10:N10"/>
    <mergeCell ref="K12:L12"/>
    <mergeCell ref="I22:J22"/>
    <mergeCell ref="C8:D8"/>
    <mergeCell ref="G8:N8"/>
    <mergeCell ref="C9:D9"/>
    <mergeCell ref="G9:N9"/>
    <mergeCell ref="F5:G5"/>
    <mergeCell ref="H5:J5"/>
    <mergeCell ref="L5:N5"/>
    <mergeCell ref="C7:D7"/>
    <mergeCell ref="G7:N7"/>
    <mergeCell ref="F3:G3"/>
    <mergeCell ref="H3:N3"/>
    <mergeCell ref="F4:G4"/>
    <mergeCell ref="H4:J4"/>
    <mergeCell ref="L4:N4"/>
  </mergeCells>
  <printOptions/>
  <pageMargins left="0.73" right="0.37" top="0.45" bottom="0.38" header="0.34" footer="0.24"/>
  <pageSetup fitToHeight="5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A1:K24"/>
  <sheetViews>
    <sheetView workbookViewId="0" topLeftCell="A1">
      <selection activeCell="K10" sqref="K10"/>
    </sheetView>
  </sheetViews>
  <sheetFormatPr defaultColWidth="8.88671875" defaultRowHeight="15"/>
  <cols>
    <col min="1" max="1" width="3.99609375" style="0" customWidth="1"/>
    <col min="2" max="2" width="7.5546875" style="0" customWidth="1"/>
    <col min="3" max="3" width="1.2265625" style="0" hidden="1" customWidth="1"/>
    <col min="4" max="4" width="4.88671875" style="0" customWidth="1"/>
    <col min="5" max="5" width="5.77734375" style="0" customWidth="1"/>
    <col min="6" max="6" width="7.88671875" style="0" customWidth="1"/>
    <col min="7" max="7" width="8.21484375" style="0" customWidth="1"/>
    <col min="9" max="9" width="6.99609375" style="0" customWidth="1"/>
    <col min="10" max="16384" width="8.6640625" style="0" customWidth="1"/>
  </cols>
  <sheetData>
    <row r="1" spans="3:10" ht="15">
      <c r="C1" s="32"/>
      <c r="D1" s="14"/>
      <c r="E1" s="14"/>
      <c r="F1" s="68"/>
      <c r="G1" s="70" t="s">
        <v>0</v>
      </c>
      <c r="H1" s="71" t="s">
        <v>20</v>
      </c>
      <c r="I1" s="29"/>
      <c r="J1" s="30"/>
    </row>
    <row r="2" spans="3:10" ht="15">
      <c r="C2" s="33"/>
      <c r="D2" s="13"/>
      <c r="E2" s="13"/>
      <c r="F2" s="1"/>
      <c r="G2" s="72" t="s">
        <v>1</v>
      </c>
      <c r="H2" s="26" t="s">
        <v>4</v>
      </c>
      <c r="I2" s="2"/>
      <c r="J2" s="73"/>
    </row>
    <row r="3" spans="3:10" ht="15">
      <c r="C3" s="33"/>
      <c r="D3" s="13"/>
      <c r="E3" s="13"/>
      <c r="F3" s="1"/>
      <c r="G3" s="72" t="s">
        <v>2</v>
      </c>
      <c r="H3" s="27" t="s">
        <v>50</v>
      </c>
      <c r="I3" s="2"/>
      <c r="J3" s="30"/>
    </row>
    <row r="4" spans="3:10" ht="15.75">
      <c r="C4" s="31"/>
      <c r="D4" s="28"/>
      <c r="E4" s="28"/>
      <c r="F4" s="69"/>
      <c r="G4" s="74" t="s">
        <v>5</v>
      </c>
      <c r="H4" s="75">
        <v>40250</v>
      </c>
      <c r="I4" s="76" t="s">
        <v>3</v>
      </c>
      <c r="J4" s="77" t="s">
        <v>46</v>
      </c>
    </row>
    <row r="5" spans="3:10" ht="15.75">
      <c r="C5" s="13"/>
      <c r="D5" s="13"/>
      <c r="E5" s="13"/>
      <c r="F5" s="13"/>
      <c r="G5" s="99"/>
      <c r="H5" s="100"/>
      <c r="I5" s="101"/>
      <c r="J5" s="102"/>
    </row>
    <row r="6" spans="3:10" ht="15.75">
      <c r="C6" s="13"/>
      <c r="D6" s="13"/>
      <c r="E6" s="13"/>
      <c r="F6" s="13"/>
      <c r="G6" s="99"/>
      <c r="H6" s="100"/>
      <c r="I6" s="101"/>
      <c r="J6" s="102"/>
    </row>
    <row r="7" spans="6:10" ht="15">
      <c r="F7" s="106" t="s">
        <v>24</v>
      </c>
      <c r="G7" s="106" t="s">
        <v>30</v>
      </c>
      <c r="H7" s="106" t="s">
        <v>25</v>
      </c>
      <c r="I7" s="106" t="s">
        <v>36</v>
      </c>
      <c r="J7" s="107" t="s">
        <v>53</v>
      </c>
    </row>
    <row r="8" spans="1:11" ht="15">
      <c r="A8" s="98">
        <v>1</v>
      </c>
      <c r="B8" s="104" t="s">
        <v>24</v>
      </c>
      <c r="C8" s="98"/>
      <c r="D8" s="103" t="s">
        <v>26</v>
      </c>
      <c r="E8" s="98"/>
      <c r="F8" s="122"/>
      <c r="G8" s="123" t="s">
        <v>70</v>
      </c>
      <c r="H8" s="123" t="s">
        <v>54</v>
      </c>
      <c r="I8" s="123" t="s">
        <v>54</v>
      </c>
      <c r="J8" s="123" t="s">
        <v>72</v>
      </c>
      <c r="K8" s="124" t="s">
        <v>65</v>
      </c>
    </row>
    <row r="9" spans="1:11" ht="15">
      <c r="A9" s="98">
        <v>2</v>
      </c>
      <c r="B9" s="104" t="s">
        <v>6</v>
      </c>
      <c r="C9" s="98"/>
      <c r="D9" s="103" t="s">
        <v>31</v>
      </c>
      <c r="E9" s="98"/>
      <c r="F9" s="123" t="s">
        <v>71</v>
      </c>
      <c r="G9" s="122"/>
      <c r="H9" s="123" t="s">
        <v>70</v>
      </c>
      <c r="I9" s="123" t="s">
        <v>70</v>
      </c>
      <c r="J9" s="123" t="s">
        <v>73</v>
      </c>
      <c r="K9" s="124" t="s">
        <v>66</v>
      </c>
    </row>
    <row r="10" spans="1:10" ht="15">
      <c r="A10" s="98">
        <v>3</v>
      </c>
      <c r="B10" s="104" t="s">
        <v>25</v>
      </c>
      <c r="C10" s="98"/>
      <c r="D10" s="105" t="s">
        <v>27</v>
      </c>
      <c r="E10" s="30"/>
      <c r="F10" s="123" t="s">
        <v>56</v>
      </c>
      <c r="G10" s="123" t="s">
        <v>71</v>
      </c>
      <c r="H10" s="122"/>
      <c r="I10" s="123" t="s">
        <v>54</v>
      </c>
      <c r="J10" s="123" t="s">
        <v>74</v>
      </c>
    </row>
    <row r="11" spans="1:10" ht="15">
      <c r="A11" s="98">
        <v>4</v>
      </c>
      <c r="B11" s="104" t="s">
        <v>36</v>
      </c>
      <c r="C11" s="98"/>
      <c r="D11" s="103" t="s">
        <v>26</v>
      </c>
      <c r="E11" s="98"/>
      <c r="F11" s="123" t="s">
        <v>56</v>
      </c>
      <c r="G11" s="123" t="s">
        <v>71</v>
      </c>
      <c r="H11" s="123" t="s">
        <v>56</v>
      </c>
      <c r="I11" s="122"/>
      <c r="J11" s="123" t="s">
        <v>75</v>
      </c>
    </row>
    <row r="14" spans="3:10" ht="15">
      <c r="C14" s="32"/>
      <c r="D14" s="14"/>
      <c r="E14" s="14"/>
      <c r="F14" s="68"/>
      <c r="G14" s="70" t="s">
        <v>0</v>
      </c>
      <c r="H14" s="71" t="s">
        <v>20</v>
      </c>
      <c r="I14" s="29"/>
      <c r="J14" s="30"/>
    </row>
    <row r="15" spans="3:10" ht="15">
      <c r="C15" s="33"/>
      <c r="D15" s="13"/>
      <c r="E15" s="13"/>
      <c r="F15" s="1"/>
      <c r="G15" s="72" t="s">
        <v>1</v>
      </c>
      <c r="H15" s="26" t="s">
        <v>4</v>
      </c>
      <c r="I15" s="2"/>
      <c r="J15" s="73"/>
    </row>
    <row r="16" spans="3:10" ht="15">
      <c r="C16" s="33"/>
      <c r="D16" s="13"/>
      <c r="E16" s="13"/>
      <c r="F16" s="1"/>
      <c r="G16" s="72" t="s">
        <v>2</v>
      </c>
      <c r="H16" s="27" t="s">
        <v>51</v>
      </c>
      <c r="I16" s="2"/>
      <c r="J16" s="30"/>
    </row>
    <row r="17" spans="3:10" ht="15.75">
      <c r="C17" s="31"/>
      <c r="D17" s="28"/>
      <c r="E17" s="28"/>
      <c r="F17" s="69"/>
      <c r="G17" s="74" t="s">
        <v>5</v>
      </c>
      <c r="H17" s="75">
        <v>40250</v>
      </c>
      <c r="I17" s="76" t="s">
        <v>3</v>
      </c>
      <c r="J17" s="77" t="s">
        <v>45</v>
      </c>
    </row>
    <row r="18" spans="3:10" ht="15.75">
      <c r="C18" s="13"/>
      <c r="D18" s="13"/>
      <c r="E18" s="13"/>
      <c r="F18" s="13"/>
      <c r="G18" s="99"/>
      <c r="H18" s="100"/>
      <c r="I18" s="101"/>
      <c r="J18" s="102"/>
    </row>
    <row r="19" spans="3:10" ht="15.75">
      <c r="C19" s="13"/>
      <c r="D19" s="13"/>
      <c r="E19" s="13"/>
      <c r="F19" s="13"/>
      <c r="G19" s="99"/>
      <c r="H19" s="100"/>
      <c r="I19" s="101"/>
      <c r="J19" s="102"/>
    </row>
    <row r="20" spans="6:11" ht="15">
      <c r="F20" s="106" t="s">
        <v>30</v>
      </c>
      <c r="G20" s="106" t="s">
        <v>24</v>
      </c>
      <c r="H20" s="106" t="s">
        <v>44</v>
      </c>
      <c r="I20" s="106" t="s">
        <v>36</v>
      </c>
      <c r="J20" s="107" t="s">
        <v>53</v>
      </c>
      <c r="K20" s="116" t="s">
        <v>63</v>
      </c>
    </row>
    <row r="21" spans="1:11" ht="15">
      <c r="A21" s="98">
        <v>1</v>
      </c>
      <c r="B21" s="104" t="s">
        <v>30</v>
      </c>
      <c r="C21" s="98"/>
      <c r="D21" s="103" t="s">
        <v>31</v>
      </c>
      <c r="E21" s="98"/>
      <c r="F21" s="110"/>
      <c r="G21" s="113" t="s">
        <v>55</v>
      </c>
      <c r="H21" s="111" t="s">
        <v>54</v>
      </c>
      <c r="I21" s="112" t="s">
        <v>55</v>
      </c>
      <c r="J21" s="111">
        <v>1</v>
      </c>
      <c r="K21" s="118" t="s">
        <v>64</v>
      </c>
    </row>
    <row r="22" spans="1:11" ht="15">
      <c r="A22" s="98">
        <v>2</v>
      </c>
      <c r="B22" s="104" t="s">
        <v>24</v>
      </c>
      <c r="C22" s="98"/>
      <c r="D22" s="103" t="s">
        <v>26</v>
      </c>
      <c r="E22" s="98"/>
      <c r="F22" s="113" t="s">
        <v>57</v>
      </c>
      <c r="G22" s="110"/>
      <c r="H22" s="113" t="s">
        <v>54</v>
      </c>
      <c r="I22" s="113" t="s">
        <v>54</v>
      </c>
      <c r="J22" s="111">
        <v>3</v>
      </c>
      <c r="K22" s="117" t="s">
        <v>65</v>
      </c>
    </row>
    <row r="23" spans="1:11" ht="15">
      <c r="A23" s="98">
        <v>3</v>
      </c>
      <c r="B23" s="104" t="s">
        <v>44</v>
      </c>
      <c r="C23" s="98"/>
      <c r="D23" s="103" t="s">
        <v>52</v>
      </c>
      <c r="E23" s="98"/>
      <c r="F23" s="113" t="s">
        <v>56</v>
      </c>
      <c r="G23" s="113" t="s">
        <v>56</v>
      </c>
      <c r="H23" s="110"/>
      <c r="I23" s="113" t="s">
        <v>56</v>
      </c>
      <c r="J23" s="111">
        <v>0</v>
      </c>
      <c r="K23" s="118"/>
    </row>
    <row r="24" spans="1:11" ht="15">
      <c r="A24" s="98">
        <v>4</v>
      </c>
      <c r="B24" s="104" t="s">
        <v>36</v>
      </c>
      <c r="C24" s="98"/>
      <c r="D24" s="103" t="s">
        <v>26</v>
      </c>
      <c r="E24" s="98"/>
      <c r="F24" s="113" t="s">
        <v>57</v>
      </c>
      <c r="G24" s="113" t="s">
        <v>56</v>
      </c>
      <c r="H24" s="113" t="s">
        <v>54</v>
      </c>
      <c r="I24" s="110"/>
      <c r="J24" s="111">
        <v>2</v>
      </c>
      <c r="K24" s="117" t="s">
        <v>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1"/>
  <dimension ref="B2:S151"/>
  <sheetViews>
    <sheetView workbookViewId="0" topLeftCell="A1">
      <selection activeCell="I20" sqref="I20"/>
    </sheetView>
  </sheetViews>
  <sheetFormatPr defaultColWidth="8.88671875" defaultRowHeight="15"/>
  <cols>
    <col min="1" max="1" width="1.1171875" style="0" customWidth="1"/>
    <col min="2" max="2" width="2.21484375" style="0" customWidth="1"/>
    <col min="3" max="3" width="4.5546875" style="0" customWidth="1"/>
    <col min="4" max="4" width="16.77734375" style="0" customWidth="1"/>
    <col min="5" max="5" width="13.5546875" style="0" customWidth="1"/>
    <col min="6" max="6" width="2.21484375" style="0" customWidth="1"/>
    <col min="7" max="11" width="4.77734375" style="0" customWidth="1"/>
    <col min="12" max="12" width="2.88671875" style="0" customWidth="1"/>
    <col min="13" max="13" width="2.99609375" style="0" customWidth="1"/>
    <col min="14" max="14" width="2.88671875" style="0" customWidth="1"/>
    <col min="15" max="15" width="2.77734375" style="0" customWidth="1"/>
    <col min="16" max="16" width="2.4453125" style="0" customWidth="1"/>
    <col min="18" max="18" width="21.77734375" style="0" customWidth="1"/>
  </cols>
  <sheetData>
    <row r="1" ht="7.5" customHeight="1"/>
    <row r="2" spans="2:16" ht="6.75" customHeight="1">
      <c r="B2" s="32"/>
      <c r="C2" s="487"/>
      <c r="D2" s="14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68"/>
    </row>
    <row r="3" spans="2:16" ht="15.75">
      <c r="B3" s="33"/>
      <c r="C3" s="13"/>
      <c r="D3" s="402" t="s">
        <v>388</v>
      </c>
      <c r="E3" s="348"/>
      <c r="F3" s="348"/>
      <c r="G3" s="13"/>
      <c r="H3" s="489" t="s">
        <v>336</v>
      </c>
      <c r="I3" s="490"/>
      <c r="J3" s="491" t="s">
        <v>389</v>
      </c>
      <c r="K3" s="492"/>
      <c r="L3" s="492"/>
      <c r="M3" s="492"/>
      <c r="N3" s="492"/>
      <c r="O3" s="493"/>
      <c r="P3" s="494"/>
    </row>
    <row r="4" spans="2:16" ht="17.25" customHeight="1">
      <c r="B4" s="33"/>
      <c r="C4" s="358"/>
      <c r="D4" s="495" t="s">
        <v>390</v>
      </c>
      <c r="E4" s="348"/>
      <c r="F4" s="348"/>
      <c r="G4" s="13"/>
      <c r="H4" s="489" t="s">
        <v>341</v>
      </c>
      <c r="I4" s="490"/>
      <c r="J4" s="491" t="s">
        <v>4</v>
      </c>
      <c r="K4" s="492"/>
      <c r="L4" s="492"/>
      <c r="M4" s="492"/>
      <c r="N4" s="492"/>
      <c r="O4" s="493"/>
      <c r="P4" s="494"/>
    </row>
    <row r="5" spans="2:16" ht="13.5" customHeight="1">
      <c r="B5" s="33"/>
      <c r="C5" s="348"/>
      <c r="D5" s="496" t="s">
        <v>391</v>
      </c>
      <c r="E5" s="348"/>
      <c r="F5" s="348"/>
      <c r="G5" s="348"/>
      <c r="H5" s="489" t="s">
        <v>392</v>
      </c>
      <c r="I5" s="497"/>
      <c r="J5" s="491" t="s">
        <v>123</v>
      </c>
      <c r="K5" s="491"/>
      <c r="L5" s="491"/>
      <c r="M5" s="491"/>
      <c r="N5" s="491"/>
      <c r="O5" s="498"/>
      <c r="P5" s="494"/>
    </row>
    <row r="6" spans="2:16" ht="14.25" customHeight="1">
      <c r="B6" s="33"/>
      <c r="C6" s="348"/>
      <c r="D6" s="348"/>
      <c r="E6" s="348"/>
      <c r="F6" s="348"/>
      <c r="G6" s="348"/>
      <c r="H6" s="489" t="s">
        <v>339</v>
      </c>
      <c r="I6" s="490"/>
      <c r="J6" s="499">
        <v>40250</v>
      </c>
      <c r="K6" s="500"/>
      <c r="L6" s="500"/>
      <c r="M6" s="501" t="s">
        <v>3</v>
      </c>
      <c r="N6" s="502"/>
      <c r="O6" s="498"/>
      <c r="P6" s="494"/>
    </row>
    <row r="7" spans="2:19" ht="16.5" customHeight="1">
      <c r="B7" s="33"/>
      <c r="C7" s="13"/>
      <c r="D7" s="399" t="s">
        <v>393</v>
      </c>
      <c r="E7" s="348"/>
      <c r="F7" s="348"/>
      <c r="G7" s="348"/>
      <c r="H7" s="399" t="s">
        <v>393</v>
      </c>
      <c r="I7" s="348"/>
      <c r="J7" s="348"/>
      <c r="K7" s="348"/>
      <c r="L7" s="348"/>
      <c r="M7" s="348"/>
      <c r="N7" s="348"/>
      <c r="O7" s="348"/>
      <c r="P7" s="1"/>
      <c r="R7" s="473"/>
      <c r="S7" s="473"/>
    </row>
    <row r="8" spans="2:19" ht="14.25" customHeight="1">
      <c r="B8" s="494"/>
      <c r="C8" s="503" t="s">
        <v>394</v>
      </c>
      <c r="D8" s="504" t="s">
        <v>6</v>
      </c>
      <c r="E8" s="505"/>
      <c r="F8" s="506"/>
      <c r="G8" s="507" t="s">
        <v>395</v>
      </c>
      <c r="H8" s="504" t="s">
        <v>25</v>
      </c>
      <c r="I8" s="508"/>
      <c r="J8" s="508"/>
      <c r="K8" s="508"/>
      <c r="L8" s="508"/>
      <c r="M8" s="508"/>
      <c r="N8" s="508"/>
      <c r="O8" s="509"/>
      <c r="P8" s="494"/>
      <c r="R8" s="473"/>
      <c r="S8" s="473"/>
    </row>
    <row r="9" spans="2:19" ht="15">
      <c r="B9" s="494"/>
      <c r="C9" s="510" t="s">
        <v>79</v>
      </c>
      <c r="D9" s="511" t="s">
        <v>93</v>
      </c>
      <c r="E9" s="512"/>
      <c r="F9" s="513"/>
      <c r="G9" s="514" t="s">
        <v>345</v>
      </c>
      <c r="H9" s="511" t="s">
        <v>126</v>
      </c>
      <c r="I9" s="515"/>
      <c r="J9" s="515"/>
      <c r="K9" s="515"/>
      <c r="L9" s="515"/>
      <c r="M9" s="515"/>
      <c r="N9" s="515"/>
      <c r="O9" s="516"/>
      <c r="P9" s="494"/>
      <c r="R9" s="473"/>
      <c r="S9" s="473"/>
    </row>
    <row r="10" spans="2:19" ht="15">
      <c r="B10" s="494"/>
      <c r="C10" s="517" t="s">
        <v>113</v>
      </c>
      <c r="D10" s="511" t="s">
        <v>117</v>
      </c>
      <c r="E10" s="512"/>
      <c r="F10" s="513"/>
      <c r="G10" s="518" t="s">
        <v>347</v>
      </c>
      <c r="H10" s="511" t="s">
        <v>120</v>
      </c>
      <c r="I10" s="515"/>
      <c r="J10" s="515"/>
      <c r="K10" s="515"/>
      <c r="L10" s="515"/>
      <c r="M10" s="515"/>
      <c r="N10" s="515"/>
      <c r="O10" s="516"/>
      <c r="P10" s="494"/>
      <c r="R10" s="473"/>
      <c r="S10" s="473"/>
    </row>
    <row r="11" spans="2:19" ht="15">
      <c r="B11" s="33"/>
      <c r="C11" s="519" t="s">
        <v>396</v>
      </c>
      <c r="D11" s="520"/>
      <c r="E11" s="521"/>
      <c r="F11" s="522"/>
      <c r="G11" s="519" t="s">
        <v>396</v>
      </c>
      <c r="H11" s="523"/>
      <c r="I11" s="523"/>
      <c r="J11" s="523"/>
      <c r="K11" s="523"/>
      <c r="L11" s="523"/>
      <c r="M11" s="523"/>
      <c r="N11" s="523"/>
      <c r="O11" s="523"/>
      <c r="P11" s="1"/>
      <c r="R11" s="473"/>
      <c r="S11" s="473"/>
    </row>
    <row r="12" spans="2:19" ht="15">
      <c r="B12" s="494"/>
      <c r="C12" s="510"/>
      <c r="D12" s="511" t="s">
        <v>93</v>
      </c>
      <c r="E12" s="512"/>
      <c r="F12" s="513"/>
      <c r="G12" s="514"/>
      <c r="H12" s="511" t="s">
        <v>126</v>
      </c>
      <c r="I12" s="515"/>
      <c r="J12" s="515"/>
      <c r="K12" s="515"/>
      <c r="L12" s="515"/>
      <c r="M12" s="515"/>
      <c r="N12" s="515"/>
      <c r="O12" s="516"/>
      <c r="P12" s="494"/>
      <c r="R12" s="473"/>
      <c r="S12" s="473"/>
    </row>
    <row r="13" spans="2:19" ht="15">
      <c r="B13" s="494"/>
      <c r="C13" s="524"/>
      <c r="D13" s="511" t="s">
        <v>117</v>
      </c>
      <c r="E13" s="512"/>
      <c r="F13" s="513"/>
      <c r="G13" s="525"/>
      <c r="H13" s="511" t="s">
        <v>120</v>
      </c>
      <c r="I13" s="515"/>
      <c r="J13" s="515"/>
      <c r="K13" s="515"/>
      <c r="L13" s="515"/>
      <c r="M13" s="515"/>
      <c r="N13" s="515"/>
      <c r="O13" s="516"/>
      <c r="P13" s="494"/>
      <c r="R13" s="473"/>
      <c r="S13" s="473"/>
    </row>
    <row r="14" spans="2:19" ht="15.75">
      <c r="B14" s="33"/>
      <c r="C14" s="348"/>
      <c r="D14" s="348"/>
      <c r="E14" s="348"/>
      <c r="F14" s="348"/>
      <c r="G14" s="399" t="s">
        <v>397</v>
      </c>
      <c r="H14" s="368"/>
      <c r="I14" s="368"/>
      <c r="J14" s="368"/>
      <c r="K14" s="348"/>
      <c r="L14" s="348"/>
      <c r="M14" s="348"/>
      <c r="N14" s="400"/>
      <c r="O14" s="13"/>
      <c r="P14" s="1"/>
      <c r="R14" s="473"/>
      <c r="S14" s="473"/>
    </row>
    <row r="15" spans="2:19" ht="13.5" customHeight="1">
      <c r="B15" s="33"/>
      <c r="C15" s="402" t="s">
        <v>398</v>
      </c>
      <c r="D15" s="348"/>
      <c r="E15" s="348"/>
      <c r="F15" s="348"/>
      <c r="G15" s="526" t="s">
        <v>101</v>
      </c>
      <c r="H15" s="526" t="s">
        <v>102</v>
      </c>
      <c r="I15" s="526" t="s">
        <v>103</v>
      </c>
      <c r="J15" s="526" t="s">
        <v>104</v>
      </c>
      <c r="K15" s="526" t="s">
        <v>105</v>
      </c>
      <c r="L15" s="527" t="s">
        <v>399</v>
      </c>
      <c r="M15" s="528"/>
      <c r="N15" s="529" t="s">
        <v>356</v>
      </c>
      <c r="O15" s="530" t="s">
        <v>87</v>
      </c>
      <c r="P15" s="494"/>
      <c r="R15" s="473"/>
      <c r="S15" s="473"/>
    </row>
    <row r="16" spans="2:19" ht="15">
      <c r="B16" s="494"/>
      <c r="C16" s="531" t="s">
        <v>400</v>
      </c>
      <c r="D16" s="532" t="str">
        <f>IF(D9&gt;"",D9&amp;" - "&amp;H9,"")</f>
        <v>Kirichenko Anna - Myllärinen Iida</v>
      </c>
      <c r="E16" s="532"/>
      <c r="F16" s="533"/>
      <c r="G16" s="418">
        <v>5</v>
      </c>
      <c r="H16" s="418">
        <v>2</v>
      </c>
      <c r="I16" s="418">
        <v>7</v>
      </c>
      <c r="J16" s="453"/>
      <c r="K16" s="418"/>
      <c r="L16" s="534">
        <f>IF(ISBLANK(G16),"",COUNTIF(G16:K16,"&gt;=0"))</f>
        <v>3</v>
      </c>
      <c r="M16" s="535">
        <f>IF(ISBLANK(G16),"",(IF(LEFT(G16,1)="-",1,0)+IF(LEFT(H16,1)="-",1,0)+IF(LEFT(I16,1)="-",1,0)+IF(LEFT(J16,1)="-",1,0)+IF(LEFT(K16,1)="-",1,0)))</f>
        <v>0</v>
      </c>
      <c r="N16" s="536">
        <f aca="true" t="shared" si="0" ref="N16:O20">IF(L16=3,1,"")</f>
        <v>1</v>
      </c>
      <c r="O16" s="537">
        <f t="shared" si="0"/>
      </c>
      <c r="P16" s="494"/>
      <c r="R16" s="473"/>
      <c r="S16" s="473"/>
    </row>
    <row r="17" spans="2:19" ht="15">
      <c r="B17" s="494"/>
      <c r="C17" s="531" t="s">
        <v>401</v>
      </c>
      <c r="D17" s="532" t="str">
        <f>IF(D10&gt;"",D10&amp;" - "&amp;H10,"")</f>
        <v>Kannisto Fanni - Rissanen Elli</v>
      </c>
      <c r="E17" s="538"/>
      <c r="F17" s="533"/>
      <c r="G17" s="426">
        <v>-4</v>
      </c>
      <c r="H17" s="418">
        <v>-3</v>
      </c>
      <c r="I17" s="418">
        <v>-4</v>
      </c>
      <c r="J17" s="418"/>
      <c r="K17" s="418"/>
      <c r="L17" s="534">
        <f>IF(ISBLANK(G17),"",COUNTIF(G17:K17,"&gt;=0"))</f>
        <v>0</v>
      </c>
      <c r="M17" s="535">
        <f>IF(ISBLANK(G17),"",(IF(LEFT(G17,1)="-",1,0)+IF(LEFT(H17,1)="-",1,0)+IF(LEFT(I17,1)="-",1,0)+IF(LEFT(J17,1)="-",1,0)+IF(LEFT(K17,1)="-",1,0)))</f>
        <v>3</v>
      </c>
      <c r="N17" s="536">
        <f t="shared" si="0"/>
      </c>
      <c r="O17" s="537">
        <f t="shared" si="0"/>
        <v>1</v>
      </c>
      <c r="P17" s="494"/>
      <c r="R17" s="473"/>
      <c r="S17" s="473"/>
    </row>
    <row r="18" spans="2:19" ht="15">
      <c r="B18" s="494"/>
      <c r="C18" s="539" t="s">
        <v>402</v>
      </c>
      <c r="D18" s="540" t="str">
        <f>IF(D12&gt;"",D12&amp;" / "&amp;D13,"")</f>
        <v>Kirichenko Anna / Kannisto Fanni</v>
      </c>
      <c r="E18" s="541" t="str">
        <f>IF(H12&gt;"",H12&amp;" / "&amp;H13,"")</f>
        <v>Myllärinen Iida / Rissanen Elli</v>
      </c>
      <c r="F18" s="542"/>
      <c r="G18" s="543">
        <v>7</v>
      </c>
      <c r="H18" s="544">
        <v>4</v>
      </c>
      <c r="I18" s="545">
        <v>9</v>
      </c>
      <c r="J18" s="545"/>
      <c r="K18" s="545"/>
      <c r="L18" s="534">
        <f>IF(ISBLANK(G18),"",COUNTIF(G18:K18,"&gt;=0"))</f>
        <v>3</v>
      </c>
      <c r="M18" s="535">
        <f>IF(ISBLANK(G18),"",(IF(LEFT(G18,1)="-",1,0)+IF(LEFT(H18,1)="-",1,0)+IF(LEFT(I18,1)="-",1,0)+IF(LEFT(J18,1)="-",1,0)+IF(LEFT(K18,1)="-",1,0)))</f>
        <v>0</v>
      </c>
      <c r="N18" s="536">
        <f t="shared" si="0"/>
        <v>1</v>
      </c>
      <c r="O18" s="537">
        <f t="shared" si="0"/>
      </c>
      <c r="P18" s="494"/>
      <c r="R18" s="473"/>
      <c r="S18" s="473"/>
    </row>
    <row r="19" spans="2:19" ht="15">
      <c r="B19" s="494"/>
      <c r="C19" s="531" t="s">
        <v>403</v>
      </c>
      <c r="D19" s="532" t="str">
        <f>IF(+D9&gt;"",D9&amp;" - "&amp;H10,"")</f>
        <v>Kirichenko Anna - Rissanen Elli</v>
      </c>
      <c r="E19" s="538"/>
      <c r="F19" s="533"/>
      <c r="G19" s="447">
        <v>7</v>
      </c>
      <c r="H19" s="453">
        <v>6</v>
      </c>
      <c r="I19" s="418">
        <v>7</v>
      </c>
      <c r="J19" s="418"/>
      <c r="K19" s="453"/>
      <c r="L19" s="534">
        <f>IF(ISBLANK(G19),"",COUNTIF(G19:K19,"&gt;=0"))</f>
        <v>3</v>
      </c>
      <c r="M19" s="535">
        <f>IF(ISBLANK(G19),"",(IF(LEFT(G19,1)="-",1,0)+IF(LEFT(H19,1)="-",1,0)+IF(LEFT(I19,1)="-",1,0)+IF(LEFT(J19,1)="-",1,0)+IF(LEFT(K19,1)="-",1,0)))</f>
        <v>0</v>
      </c>
      <c r="N19" s="536">
        <f t="shared" si="0"/>
        <v>1</v>
      </c>
      <c r="O19" s="537">
        <f t="shared" si="0"/>
      </c>
      <c r="P19" s="494"/>
      <c r="R19" s="473"/>
      <c r="S19" s="473"/>
    </row>
    <row r="20" spans="2:19" ht="15.75" thickBot="1">
      <c r="B20" s="494"/>
      <c r="C20" s="531" t="s">
        <v>404</v>
      </c>
      <c r="D20" s="532" t="str">
        <f>IF(+D10&gt;"",D10&amp;" - "&amp;H9,"")</f>
        <v>Kannisto Fanni - Myllärinen Iida</v>
      </c>
      <c r="E20" s="538"/>
      <c r="F20" s="533"/>
      <c r="G20" s="453"/>
      <c r="H20" s="418"/>
      <c r="I20" s="453"/>
      <c r="J20" s="418"/>
      <c r="K20" s="418"/>
      <c r="L20" s="534">
        <f>IF(ISBLANK(G20),"",COUNTIF(G20:K20,"&gt;=0"))</f>
      </c>
      <c r="M20" s="546">
        <f>IF(ISBLANK(G20),"",(IF(LEFT(G20,1)="-",1,0)+IF(LEFT(H20,1)="-",1,0)+IF(LEFT(I20,1)="-",1,0)+IF(LEFT(J20,1)="-",1,0)+IF(LEFT(K20,1)="-",1,0)))</f>
      </c>
      <c r="N20" s="536">
        <f t="shared" si="0"/>
      </c>
      <c r="O20" s="537">
        <f t="shared" si="0"/>
      </c>
      <c r="P20" s="494"/>
      <c r="R20" s="473"/>
      <c r="S20" s="473"/>
    </row>
    <row r="21" spans="2:19" ht="16.5" thickBot="1">
      <c r="B21" s="33"/>
      <c r="C21" s="348"/>
      <c r="D21" s="348"/>
      <c r="E21" s="348"/>
      <c r="F21" s="348"/>
      <c r="G21" s="348"/>
      <c r="H21" s="348"/>
      <c r="I21" s="348"/>
      <c r="J21" s="547" t="s">
        <v>366</v>
      </c>
      <c r="K21" s="548"/>
      <c r="L21" s="549">
        <f>IF(ISBLANK(E16),"",SUM(L16:L20))</f>
      </c>
      <c r="M21" s="550">
        <f>IF(ISBLANK(F16),"",SUM(M16:M20))</f>
      </c>
      <c r="N21" s="551">
        <f>IF(ISBLANK(G16),"",SUM(N16:N20))</f>
        <v>3</v>
      </c>
      <c r="O21" s="552">
        <f>IF(ISBLANK(G16),"",SUM(O16:O20))</f>
        <v>1</v>
      </c>
      <c r="P21" s="494"/>
      <c r="R21" s="473"/>
      <c r="S21" s="473"/>
    </row>
    <row r="22" spans="2:19" ht="12" customHeight="1">
      <c r="B22" s="33"/>
      <c r="C22" s="553" t="s">
        <v>367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1"/>
      <c r="R22" s="473"/>
      <c r="S22" s="473"/>
    </row>
    <row r="23" spans="2:19" ht="13.5" customHeight="1">
      <c r="B23" s="33"/>
      <c r="C23" s="464" t="s">
        <v>368</v>
      </c>
      <c r="D23" s="464"/>
      <c r="E23" s="464" t="s">
        <v>369</v>
      </c>
      <c r="F23" s="359"/>
      <c r="G23" s="464"/>
      <c r="H23" s="464" t="s">
        <v>370</v>
      </c>
      <c r="I23" s="359"/>
      <c r="J23" s="464"/>
      <c r="K23" s="99" t="s">
        <v>371</v>
      </c>
      <c r="L23" s="13"/>
      <c r="M23" s="348"/>
      <c r="N23" s="348"/>
      <c r="O23" s="348"/>
      <c r="P23" s="1"/>
      <c r="R23" s="473"/>
      <c r="S23" s="473"/>
    </row>
    <row r="24" spans="2:19" ht="16.5" thickBot="1">
      <c r="B24" s="33"/>
      <c r="C24" s="348"/>
      <c r="D24" s="348"/>
      <c r="E24" s="348"/>
      <c r="F24" s="348"/>
      <c r="G24" s="348"/>
      <c r="H24" s="348"/>
      <c r="I24" s="348"/>
      <c r="J24" s="348"/>
      <c r="K24" s="554" t="str">
        <f>IF(N21=3,D8,IF(O21=3,H8,""))</f>
        <v>PT Espoo</v>
      </c>
      <c r="L24" s="555"/>
      <c r="M24" s="555"/>
      <c r="N24" s="555"/>
      <c r="O24" s="556"/>
      <c r="P24" s="494"/>
      <c r="R24" s="473"/>
      <c r="S24" s="473"/>
    </row>
    <row r="25" spans="2:19" ht="9" customHeight="1">
      <c r="B25" s="31"/>
      <c r="C25" s="557"/>
      <c r="D25" s="557"/>
      <c r="E25" s="557"/>
      <c r="F25" s="557"/>
      <c r="G25" s="557"/>
      <c r="H25" s="557"/>
      <c r="I25" s="557"/>
      <c r="J25" s="557"/>
      <c r="K25" s="558"/>
      <c r="L25" s="558"/>
      <c r="M25" s="558"/>
      <c r="N25" s="558"/>
      <c r="O25" s="558"/>
      <c r="P25" s="69"/>
      <c r="R25" s="473"/>
      <c r="S25" s="473"/>
    </row>
    <row r="26" spans="3:19" ht="15">
      <c r="C26" s="559" t="s">
        <v>405</v>
      </c>
      <c r="R26" s="473"/>
      <c r="S26" s="473"/>
    </row>
    <row r="28" spans="2:16" ht="15.75">
      <c r="B28" s="32"/>
      <c r="C28" s="487"/>
      <c r="D28" s="14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68"/>
    </row>
    <row r="29" spans="2:16" ht="15.75">
      <c r="B29" s="33"/>
      <c r="C29" s="13"/>
      <c r="D29" s="402" t="s">
        <v>388</v>
      </c>
      <c r="E29" s="348"/>
      <c r="F29" s="348"/>
      <c r="G29" s="13"/>
      <c r="H29" s="489" t="s">
        <v>336</v>
      </c>
      <c r="I29" s="490"/>
      <c r="J29" s="491" t="s">
        <v>389</v>
      </c>
      <c r="K29" s="492"/>
      <c r="L29" s="492"/>
      <c r="M29" s="492"/>
      <c r="N29" s="492"/>
      <c r="O29" s="493"/>
      <c r="P29" s="494"/>
    </row>
    <row r="30" spans="2:16" ht="20.25">
      <c r="B30" s="33"/>
      <c r="C30" s="358"/>
      <c r="D30" s="495" t="s">
        <v>390</v>
      </c>
      <c r="E30" s="348"/>
      <c r="F30" s="348"/>
      <c r="G30" s="13"/>
      <c r="H30" s="489" t="s">
        <v>341</v>
      </c>
      <c r="I30" s="490"/>
      <c r="J30" s="491" t="s">
        <v>4</v>
      </c>
      <c r="K30" s="492"/>
      <c r="L30" s="492"/>
      <c r="M30" s="492"/>
      <c r="N30" s="492"/>
      <c r="O30" s="493"/>
      <c r="P30" s="494"/>
    </row>
    <row r="31" spans="2:16" ht="15">
      <c r="B31" s="33"/>
      <c r="C31" s="348"/>
      <c r="D31" s="496" t="s">
        <v>391</v>
      </c>
      <c r="E31" s="348"/>
      <c r="F31" s="348"/>
      <c r="G31" s="348"/>
      <c r="H31" s="489" t="s">
        <v>392</v>
      </c>
      <c r="I31" s="497"/>
      <c r="J31" s="491" t="s">
        <v>123</v>
      </c>
      <c r="K31" s="491"/>
      <c r="L31" s="491"/>
      <c r="M31" s="491"/>
      <c r="N31" s="491"/>
      <c r="O31" s="498"/>
      <c r="P31" s="494"/>
    </row>
    <row r="32" spans="2:16" ht="15.75">
      <c r="B32" s="33"/>
      <c r="C32" s="348"/>
      <c r="D32" s="348"/>
      <c r="E32" s="348"/>
      <c r="F32" s="348"/>
      <c r="G32" s="348"/>
      <c r="H32" s="489" t="s">
        <v>339</v>
      </c>
      <c r="I32" s="490"/>
      <c r="J32" s="499">
        <v>40250</v>
      </c>
      <c r="K32" s="500"/>
      <c r="L32" s="500"/>
      <c r="M32" s="501" t="s">
        <v>3</v>
      </c>
      <c r="N32" s="502"/>
      <c r="O32" s="498"/>
      <c r="P32" s="494"/>
    </row>
    <row r="33" spans="2:16" ht="15">
      <c r="B33" s="33"/>
      <c r="C33" s="13"/>
      <c r="D33" s="399" t="s">
        <v>393</v>
      </c>
      <c r="E33" s="348"/>
      <c r="F33" s="348"/>
      <c r="G33" s="348"/>
      <c r="H33" s="399" t="s">
        <v>393</v>
      </c>
      <c r="I33" s="348"/>
      <c r="J33" s="348"/>
      <c r="K33" s="348"/>
      <c r="L33" s="348"/>
      <c r="M33" s="348"/>
      <c r="N33" s="348"/>
      <c r="O33" s="348"/>
      <c r="P33" s="1"/>
    </row>
    <row r="34" spans="2:16" ht="15.75">
      <c r="B34" s="494"/>
      <c r="C34" s="503" t="s">
        <v>394</v>
      </c>
      <c r="D34" s="504" t="s">
        <v>25</v>
      </c>
      <c r="E34" s="505"/>
      <c r="F34" s="506"/>
      <c r="G34" s="507" t="s">
        <v>395</v>
      </c>
      <c r="H34" s="504" t="s">
        <v>36</v>
      </c>
      <c r="I34" s="508"/>
      <c r="J34" s="508"/>
      <c r="K34" s="508"/>
      <c r="L34" s="508"/>
      <c r="M34" s="508"/>
      <c r="N34" s="508"/>
      <c r="O34" s="509"/>
      <c r="P34" s="494"/>
    </row>
    <row r="35" spans="2:16" ht="15">
      <c r="B35" s="494"/>
      <c r="C35" s="510" t="s">
        <v>79</v>
      </c>
      <c r="D35" s="511" t="s">
        <v>120</v>
      </c>
      <c r="E35" s="512"/>
      <c r="F35" s="513"/>
      <c r="G35" s="514" t="s">
        <v>345</v>
      </c>
      <c r="H35" s="511" t="s">
        <v>116</v>
      </c>
      <c r="I35" s="515"/>
      <c r="J35" s="515"/>
      <c r="K35" s="515"/>
      <c r="L35" s="515"/>
      <c r="M35" s="515"/>
      <c r="N35" s="515"/>
      <c r="O35" s="516"/>
      <c r="P35" s="494"/>
    </row>
    <row r="36" spans="2:16" ht="15">
      <c r="B36" s="494"/>
      <c r="C36" s="517" t="s">
        <v>113</v>
      </c>
      <c r="D36" s="511" t="s">
        <v>126</v>
      </c>
      <c r="E36" s="512"/>
      <c r="F36" s="513"/>
      <c r="G36" s="518" t="s">
        <v>347</v>
      </c>
      <c r="H36" s="511" t="s">
        <v>94</v>
      </c>
      <c r="I36" s="515"/>
      <c r="J36" s="515"/>
      <c r="K36" s="515"/>
      <c r="L36" s="515"/>
      <c r="M36" s="515"/>
      <c r="N36" s="515"/>
      <c r="O36" s="516"/>
      <c r="P36" s="494"/>
    </row>
    <row r="37" spans="2:16" ht="15">
      <c r="B37" s="33"/>
      <c r="C37" s="519" t="s">
        <v>396</v>
      </c>
      <c r="D37" s="520"/>
      <c r="E37" s="521"/>
      <c r="F37" s="522"/>
      <c r="G37" s="519" t="s">
        <v>396</v>
      </c>
      <c r="H37" s="523"/>
      <c r="I37" s="523"/>
      <c r="J37" s="523"/>
      <c r="K37" s="523"/>
      <c r="L37" s="523"/>
      <c r="M37" s="523"/>
      <c r="N37" s="523"/>
      <c r="O37" s="523"/>
      <c r="P37" s="1"/>
    </row>
    <row r="38" spans="2:16" ht="15">
      <c r="B38" s="494"/>
      <c r="C38" s="510"/>
      <c r="D38" s="511" t="s">
        <v>120</v>
      </c>
      <c r="E38" s="512"/>
      <c r="F38" s="513"/>
      <c r="G38" s="514"/>
      <c r="H38" s="511" t="s">
        <v>116</v>
      </c>
      <c r="I38" s="515"/>
      <c r="J38" s="515"/>
      <c r="K38" s="515"/>
      <c r="L38" s="515"/>
      <c r="M38" s="515"/>
      <c r="N38" s="515"/>
      <c r="O38" s="516"/>
      <c r="P38" s="494"/>
    </row>
    <row r="39" spans="2:16" ht="15">
      <c r="B39" s="494"/>
      <c r="C39" s="524"/>
      <c r="D39" s="511" t="s">
        <v>126</v>
      </c>
      <c r="E39" s="512"/>
      <c r="F39" s="513"/>
      <c r="G39" s="525"/>
      <c r="H39" s="511" t="s">
        <v>94</v>
      </c>
      <c r="I39" s="515"/>
      <c r="J39" s="515"/>
      <c r="K39" s="515"/>
      <c r="L39" s="515"/>
      <c r="M39" s="515"/>
      <c r="N39" s="515"/>
      <c r="O39" s="516"/>
      <c r="P39" s="494"/>
    </row>
    <row r="40" spans="2:16" ht="15.75">
      <c r="B40" s="33"/>
      <c r="C40" s="348"/>
      <c r="D40" s="348"/>
      <c r="E40" s="348"/>
      <c r="F40" s="348"/>
      <c r="G40" s="399" t="s">
        <v>397</v>
      </c>
      <c r="H40" s="368"/>
      <c r="I40" s="368"/>
      <c r="J40" s="368"/>
      <c r="K40" s="348"/>
      <c r="L40" s="348"/>
      <c r="M40" s="348"/>
      <c r="N40" s="400"/>
      <c r="O40" s="13"/>
      <c r="P40" s="1"/>
    </row>
    <row r="41" spans="2:16" ht="15">
      <c r="B41" s="33"/>
      <c r="C41" s="402" t="s">
        <v>398</v>
      </c>
      <c r="D41" s="348"/>
      <c r="E41" s="348"/>
      <c r="F41" s="348"/>
      <c r="G41" s="526" t="s">
        <v>101</v>
      </c>
      <c r="H41" s="526" t="s">
        <v>102</v>
      </c>
      <c r="I41" s="526" t="s">
        <v>103</v>
      </c>
      <c r="J41" s="526" t="s">
        <v>104</v>
      </c>
      <c r="K41" s="526" t="s">
        <v>105</v>
      </c>
      <c r="L41" s="527" t="s">
        <v>399</v>
      </c>
      <c r="M41" s="528"/>
      <c r="N41" s="529" t="s">
        <v>356</v>
      </c>
      <c r="O41" s="530" t="s">
        <v>87</v>
      </c>
      <c r="P41" s="494"/>
    </row>
    <row r="42" spans="2:16" ht="15">
      <c r="B42" s="494"/>
      <c r="C42" s="531" t="s">
        <v>400</v>
      </c>
      <c r="D42" s="532" t="str">
        <f>IF(D35&gt;"",D35&amp;" - "&amp;H35,"")</f>
        <v>Rissanen Elli - Lundström Annika</v>
      </c>
      <c r="E42" s="532"/>
      <c r="F42" s="533"/>
      <c r="G42" s="418">
        <v>5</v>
      </c>
      <c r="H42" s="418">
        <v>9</v>
      </c>
      <c r="I42" s="418">
        <v>7</v>
      </c>
      <c r="J42" s="453"/>
      <c r="K42" s="418"/>
      <c r="L42" s="534">
        <f>IF(ISBLANK(G42),"",COUNTIF(G42:K42,"&gt;=0"))</f>
        <v>3</v>
      </c>
      <c r="M42" s="535">
        <f>IF(ISBLANK(G42),"",(IF(LEFT(G42,1)="-",1,0)+IF(LEFT(H42,1)="-",1,0)+IF(LEFT(I42,1)="-",1,0)+IF(LEFT(J42,1)="-",1,0)+IF(LEFT(K42,1)="-",1,0)))</f>
        <v>0</v>
      </c>
      <c r="N42" s="536">
        <f aca="true" t="shared" si="1" ref="N42:O46">IF(L42=3,1,"")</f>
        <v>1</v>
      </c>
      <c r="O42" s="537">
        <f t="shared" si="1"/>
      </c>
      <c r="P42" s="494"/>
    </row>
    <row r="43" spans="2:16" ht="15">
      <c r="B43" s="494"/>
      <c r="C43" s="531" t="s">
        <v>401</v>
      </c>
      <c r="D43" s="532" t="str">
        <f>IF(D36&gt;"",D36&amp;" - "&amp;H36,"")</f>
        <v>Myllärinen Iida - Eriksson Pihla</v>
      </c>
      <c r="E43" s="538"/>
      <c r="F43" s="533"/>
      <c r="G43" s="426">
        <v>9</v>
      </c>
      <c r="H43" s="418">
        <v>5</v>
      </c>
      <c r="I43" s="418">
        <v>-14</v>
      </c>
      <c r="J43" s="418">
        <v>10</v>
      </c>
      <c r="K43" s="418"/>
      <c r="L43" s="534">
        <f>IF(ISBLANK(G43),"",COUNTIF(G43:K43,"&gt;=0"))</f>
        <v>3</v>
      </c>
      <c r="M43" s="535">
        <f>IF(ISBLANK(G43),"",(IF(LEFT(G43,1)="-",1,0)+IF(LEFT(H43,1)="-",1,0)+IF(LEFT(I43,1)="-",1,0)+IF(LEFT(J43,1)="-",1,0)+IF(LEFT(K43,1)="-",1,0)))</f>
        <v>1</v>
      </c>
      <c r="N43" s="536">
        <f t="shared" si="1"/>
        <v>1</v>
      </c>
      <c r="O43" s="537">
        <f t="shared" si="1"/>
      </c>
      <c r="P43" s="494"/>
    </row>
    <row r="44" spans="2:16" ht="15">
      <c r="B44" s="494"/>
      <c r="C44" s="539" t="s">
        <v>402</v>
      </c>
      <c r="D44" s="540" t="str">
        <f>IF(D38&gt;"",D38&amp;" / "&amp;D39,"")</f>
        <v>Rissanen Elli / Myllärinen Iida</v>
      </c>
      <c r="E44" s="541" t="str">
        <f>IF(H38&gt;"",H38&amp;" / "&amp;H39,"")</f>
        <v>Lundström Annika / Eriksson Pihla</v>
      </c>
      <c r="F44" s="542"/>
      <c r="G44" s="543">
        <v>7</v>
      </c>
      <c r="H44" s="544">
        <v>10</v>
      </c>
      <c r="I44" s="545">
        <v>11</v>
      </c>
      <c r="J44" s="545"/>
      <c r="K44" s="545"/>
      <c r="L44" s="534">
        <f>IF(ISBLANK(G44),"",COUNTIF(G44:K44,"&gt;=0"))</f>
        <v>3</v>
      </c>
      <c r="M44" s="535">
        <f>IF(ISBLANK(G44),"",(IF(LEFT(G44,1)="-",1,0)+IF(LEFT(H44,1)="-",1,0)+IF(LEFT(I44,1)="-",1,0)+IF(LEFT(J44,1)="-",1,0)+IF(LEFT(K44,1)="-",1,0)))</f>
        <v>0</v>
      </c>
      <c r="N44" s="536">
        <f t="shared" si="1"/>
        <v>1</v>
      </c>
      <c r="O44" s="537">
        <f t="shared" si="1"/>
      </c>
      <c r="P44" s="494"/>
    </row>
    <row r="45" spans="2:16" ht="15">
      <c r="B45" s="494"/>
      <c r="C45" s="531" t="s">
        <v>403</v>
      </c>
      <c r="D45" s="532" t="str">
        <f>IF(+D35&gt;"",D35&amp;" - "&amp;H36,"")</f>
        <v>Rissanen Elli - Eriksson Pihla</v>
      </c>
      <c r="E45" s="538"/>
      <c r="F45" s="533"/>
      <c r="G45" s="447"/>
      <c r="H45" s="453"/>
      <c r="I45" s="418"/>
      <c r="J45" s="418"/>
      <c r="K45" s="453"/>
      <c r="L45" s="534">
        <f>IF(ISBLANK(G45),"",COUNTIF(G45:K45,"&gt;=0"))</f>
      </c>
      <c r="M45" s="535">
        <f>IF(ISBLANK(G45),"",(IF(LEFT(G45,1)="-",1,0)+IF(LEFT(H45,1)="-",1,0)+IF(LEFT(I45,1)="-",1,0)+IF(LEFT(J45,1)="-",1,0)+IF(LEFT(K45,1)="-",1,0)))</f>
      </c>
      <c r="N45" s="536">
        <f t="shared" si="1"/>
      </c>
      <c r="O45" s="537">
        <f t="shared" si="1"/>
      </c>
      <c r="P45" s="494"/>
    </row>
    <row r="46" spans="2:16" ht="15.75" thickBot="1">
      <c r="B46" s="494"/>
      <c r="C46" s="531" t="s">
        <v>404</v>
      </c>
      <c r="D46" s="532" t="str">
        <f>IF(+D36&gt;"",D36&amp;" - "&amp;H35,"")</f>
        <v>Myllärinen Iida - Lundström Annika</v>
      </c>
      <c r="E46" s="538"/>
      <c r="F46" s="533"/>
      <c r="G46" s="453"/>
      <c r="H46" s="418"/>
      <c r="I46" s="453"/>
      <c r="J46" s="418"/>
      <c r="K46" s="418"/>
      <c r="L46" s="534">
        <f>IF(ISBLANK(G46),"",COUNTIF(G46:K46,"&gt;=0"))</f>
      </c>
      <c r="M46" s="546">
        <f>IF(ISBLANK(G46),"",(IF(LEFT(G46,1)="-",1,0)+IF(LEFT(H46,1)="-",1,0)+IF(LEFT(I46,1)="-",1,0)+IF(LEFT(J46,1)="-",1,0)+IF(LEFT(K46,1)="-",1,0)))</f>
      </c>
      <c r="N46" s="536">
        <f t="shared" si="1"/>
      </c>
      <c r="O46" s="537">
        <f t="shared" si="1"/>
      </c>
      <c r="P46" s="494"/>
    </row>
    <row r="47" spans="2:16" ht="16.5" thickBot="1">
      <c r="B47" s="33"/>
      <c r="C47" s="348"/>
      <c r="D47" s="348"/>
      <c r="E47" s="348"/>
      <c r="F47" s="348"/>
      <c r="G47" s="348"/>
      <c r="H47" s="348"/>
      <c r="I47" s="348"/>
      <c r="J47" s="547" t="s">
        <v>366</v>
      </c>
      <c r="K47" s="548"/>
      <c r="L47" s="549">
        <f>IF(ISBLANK(E42),"",SUM(L42:L46))</f>
      </c>
      <c r="M47" s="550">
        <f>IF(ISBLANK(F42),"",SUM(M42:M46))</f>
      </c>
      <c r="N47" s="551">
        <f>IF(ISBLANK(G42),"",SUM(N42:N46))</f>
        <v>3</v>
      </c>
      <c r="O47" s="552">
        <f>IF(ISBLANK(G42),"",SUM(O42:O46))</f>
        <v>0</v>
      </c>
      <c r="P47" s="494"/>
    </row>
    <row r="48" spans="2:16" ht="15">
      <c r="B48" s="33"/>
      <c r="C48" s="553" t="s">
        <v>367</v>
      </c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1"/>
    </row>
    <row r="49" spans="2:16" ht="15">
      <c r="B49" s="33"/>
      <c r="C49" s="464" t="s">
        <v>368</v>
      </c>
      <c r="D49" s="464"/>
      <c r="E49" s="464" t="s">
        <v>369</v>
      </c>
      <c r="F49" s="359"/>
      <c r="G49" s="464"/>
      <c r="H49" s="464" t="s">
        <v>370</v>
      </c>
      <c r="I49" s="359"/>
      <c r="J49" s="464"/>
      <c r="K49" s="99" t="s">
        <v>371</v>
      </c>
      <c r="L49" s="13"/>
      <c r="M49" s="348"/>
      <c r="N49" s="348"/>
      <c r="O49" s="348"/>
      <c r="P49" s="1"/>
    </row>
    <row r="50" spans="2:16" ht="16.5" thickBot="1">
      <c r="B50" s="33"/>
      <c r="C50" s="348"/>
      <c r="D50" s="348"/>
      <c r="E50" s="348"/>
      <c r="F50" s="348"/>
      <c r="G50" s="348"/>
      <c r="H50" s="348"/>
      <c r="I50" s="348"/>
      <c r="J50" s="348"/>
      <c r="K50" s="554" t="str">
        <f>IF(N47=3,D34,IF(O47=3,H34,""))</f>
        <v>Por-83</v>
      </c>
      <c r="L50" s="555"/>
      <c r="M50" s="555"/>
      <c r="N50" s="555"/>
      <c r="O50" s="556"/>
      <c r="P50" s="494"/>
    </row>
    <row r="51" spans="2:16" ht="18">
      <c r="B51" s="31"/>
      <c r="C51" s="557"/>
      <c r="D51" s="557"/>
      <c r="E51" s="557"/>
      <c r="F51" s="557"/>
      <c r="G51" s="557"/>
      <c r="H51" s="557"/>
      <c r="I51" s="557"/>
      <c r="J51" s="557"/>
      <c r="K51" s="558"/>
      <c r="L51" s="558"/>
      <c r="M51" s="558"/>
      <c r="N51" s="558"/>
      <c r="O51" s="558"/>
      <c r="P51" s="69"/>
    </row>
    <row r="53" spans="2:16" ht="15.75">
      <c r="B53" s="32"/>
      <c r="C53" s="487"/>
      <c r="D53" s="14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68"/>
    </row>
    <row r="54" spans="2:16" ht="15.75">
      <c r="B54" s="33"/>
      <c r="C54" s="13"/>
      <c r="D54" s="402" t="s">
        <v>388</v>
      </c>
      <c r="E54" s="348"/>
      <c r="F54" s="348"/>
      <c r="G54" s="13"/>
      <c r="H54" s="489" t="s">
        <v>336</v>
      </c>
      <c r="I54" s="490"/>
      <c r="J54" s="491" t="s">
        <v>389</v>
      </c>
      <c r="K54" s="492"/>
      <c r="L54" s="492"/>
      <c r="M54" s="492"/>
      <c r="N54" s="492"/>
      <c r="O54" s="493"/>
      <c r="P54" s="494"/>
    </row>
    <row r="55" spans="2:16" ht="20.25">
      <c r="B55" s="33"/>
      <c r="C55" s="358"/>
      <c r="D55" s="495" t="s">
        <v>390</v>
      </c>
      <c r="E55" s="348"/>
      <c r="F55" s="348"/>
      <c r="G55" s="13"/>
      <c r="H55" s="489" t="s">
        <v>341</v>
      </c>
      <c r="I55" s="490"/>
      <c r="J55" s="491" t="s">
        <v>4</v>
      </c>
      <c r="K55" s="492"/>
      <c r="L55" s="492"/>
      <c r="M55" s="492"/>
      <c r="N55" s="492"/>
      <c r="O55" s="493"/>
      <c r="P55" s="494"/>
    </row>
    <row r="56" spans="2:16" ht="15">
      <c r="B56" s="33"/>
      <c r="C56" s="348"/>
      <c r="D56" s="496" t="s">
        <v>391</v>
      </c>
      <c r="E56" s="348"/>
      <c r="F56" s="348"/>
      <c r="G56" s="348"/>
      <c r="H56" s="489" t="s">
        <v>392</v>
      </c>
      <c r="I56" s="497"/>
      <c r="J56" s="491" t="s">
        <v>123</v>
      </c>
      <c r="K56" s="491"/>
      <c r="L56" s="491"/>
      <c r="M56" s="491"/>
      <c r="N56" s="491"/>
      <c r="O56" s="498"/>
      <c r="P56" s="494"/>
    </row>
    <row r="57" spans="2:16" ht="15.75">
      <c r="B57" s="33"/>
      <c r="C57" s="348"/>
      <c r="D57" s="348"/>
      <c r="E57" s="348"/>
      <c r="F57" s="348"/>
      <c r="G57" s="348"/>
      <c r="H57" s="489" t="s">
        <v>339</v>
      </c>
      <c r="I57" s="490"/>
      <c r="J57" s="499">
        <v>40250</v>
      </c>
      <c r="K57" s="500"/>
      <c r="L57" s="500"/>
      <c r="M57" s="501" t="s">
        <v>3</v>
      </c>
      <c r="N57" s="502"/>
      <c r="O57" s="498"/>
      <c r="P57" s="494"/>
    </row>
    <row r="58" spans="2:16" ht="15">
      <c r="B58" s="33"/>
      <c r="C58" s="13"/>
      <c r="D58" s="399" t="s">
        <v>393</v>
      </c>
      <c r="E58" s="348"/>
      <c r="F58" s="348"/>
      <c r="G58" s="348"/>
      <c r="H58" s="399" t="s">
        <v>393</v>
      </c>
      <c r="I58" s="348"/>
      <c r="J58" s="348"/>
      <c r="K58" s="348"/>
      <c r="L58" s="348"/>
      <c r="M58" s="348"/>
      <c r="N58" s="348"/>
      <c r="O58" s="348"/>
      <c r="P58" s="1"/>
    </row>
    <row r="59" spans="2:16" ht="15.75">
      <c r="B59" s="494"/>
      <c r="C59" s="503" t="s">
        <v>394</v>
      </c>
      <c r="D59" s="504" t="s">
        <v>6</v>
      </c>
      <c r="E59" s="505"/>
      <c r="F59" s="506"/>
      <c r="G59" s="507" t="s">
        <v>395</v>
      </c>
      <c r="H59" s="504" t="s">
        <v>36</v>
      </c>
      <c r="I59" s="508"/>
      <c r="J59" s="508"/>
      <c r="K59" s="508"/>
      <c r="L59" s="508"/>
      <c r="M59" s="508"/>
      <c r="N59" s="508"/>
      <c r="O59" s="509"/>
      <c r="P59" s="494"/>
    </row>
    <row r="60" spans="2:16" ht="15">
      <c r="B60" s="494"/>
      <c r="C60" s="510" t="s">
        <v>79</v>
      </c>
      <c r="D60" s="511" t="s">
        <v>93</v>
      </c>
      <c r="E60" s="512"/>
      <c r="F60" s="513"/>
      <c r="G60" s="514" t="s">
        <v>345</v>
      </c>
      <c r="H60" s="511" t="s">
        <v>116</v>
      </c>
      <c r="I60" s="515"/>
      <c r="J60" s="515"/>
      <c r="K60" s="515"/>
      <c r="L60" s="515"/>
      <c r="M60" s="515"/>
      <c r="N60" s="515"/>
      <c r="O60" s="516"/>
      <c r="P60" s="494"/>
    </row>
    <row r="61" spans="2:16" ht="15">
      <c r="B61" s="494"/>
      <c r="C61" s="517" t="s">
        <v>113</v>
      </c>
      <c r="D61" s="511" t="s">
        <v>117</v>
      </c>
      <c r="E61" s="512"/>
      <c r="F61" s="513"/>
      <c r="G61" s="518" t="s">
        <v>347</v>
      </c>
      <c r="H61" s="511" t="s">
        <v>94</v>
      </c>
      <c r="I61" s="515"/>
      <c r="J61" s="515"/>
      <c r="K61" s="515"/>
      <c r="L61" s="515"/>
      <c r="M61" s="515"/>
      <c r="N61" s="515"/>
      <c r="O61" s="516"/>
      <c r="P61" s="494"/>
    </row>
    <row r="62" spans="2:16" ht="15">
      <c r="B62" s="33"/>
      <c r="C62" s="519" t="s">
        <v>396</v>
      </c>
      <c r="D62" s="520"/>
      <c r="E62" s="521"/>
      <c r="F62" s="522"/>
      <c r="G62" s="519" t="s">
        <v>396</v>
      </c>
      <c r="H62" s="523"/>
      <c r="I62" s="523"/>
      <c r="J62" s="523"/>
      <c r="K62" s="523"/>
      <c r="L62" s="523"/>
      <c r="M62" s="523"/>
      <c r="N62" s="523"/>
      <c r="O62" s="523"/>
      <c r="P62" s="1"/>
    </row>
    <row r="63" spans="2:16" ht="15">
      <c r="B63" s="494"/>
      <c r="C63" s="510"/>
      <c r="D63" s="511" t="s">
        <v>93</v>
      </c>
      <c r="E63" s="512"/>
      <c r="F63" s="513"/>
      <c r="G63" s="514"/>
      <c r="H63" s="511" t="s">
        <v>116</v>
      </c>
      <c r="I63" s="515"/>
      <c r="J63" s="515"/>
      <c r="K63" s="515"/>
      <c r="L63" s="515"/>
      <c r="M63" s="515"/>
      <c r="N63" s="515"/>
      <c r="O63" s="516"/>
      <c r="P63" s="494"/>
    </row>
    <row r="64" spans="2:16" ht="15">
      <c r="B64" s="494"/>
      <c r="C64" s="524"/>
      <c r="D64" s="511" t="s">
        <v>117</v>
      </c>
      <c r="E64" s="512"/>
      <c r="F64" s="513"/>
      <c r="G64" s="525"/>
      <c r="H64" s="511" t="s">
        <v>94</v>
      </c>
      <c r="I64" s="515"/>
      <c r="J64" s="515"/>
      <c r="K64" s="515"/>
      <c r="L64" s="515"/>
      <c r="M64" s="515"/>
      <c r="N64" s="515"/>
      <c r="O64" s="516"/>
      <c r="P64" s="494"/>
    </row>
    <row r="65" spans="2:16" ht="15.75">
      <c r="B65" s="33"/>
      <c r="C65" s="348"/>
      <c r="D65" s="348"/>
      <c r="E65" s="348"/>
      <c r="F65" s="348"/>
      <c r="G65" s="399" t="s">
        <v>397</v>
      </c>
      <c r="H65" s="368"/>
      <c r="I65" s="368"/>
      <c r="J65" s="368"/>
      <c r="K65" s="348"/>
      <c r="L65" s="348"/>
      <c r="M65" s="348"/>
      <c r="N65" s="400"/>
      <c r="O65" s="13"/>
      <c r="P65" s="1"/>
    </row>
    <row r="66" spans="2:16" ht="15">
      <c r="B66" s="33"/>
      <c r="C66" s="402" t="s">
        <v>398</v>
      </c>
      <c r="D66" s="348"/>
      <c r="E66" s="348"/>
      <c r="F66" s="348"/>
      <c r="G66" s="526" t="s">
        <v>101</v>
      </c>
      <c r="H66" s="526" t="s">
        <v>102</v>
      </c>
      <c r="I66" s="526" t="s">
        <v>103</v>
      </c>
      <c r="J66" s="526" t="s">
        <v>104</v>
      </c>
      <c r="K66" s="526" t="s">
        <v>105</v>
      </c>
      <c r="L66" s="527" t="s">
        <v>399</v>
      </c>
      <c r="M66" s="528"/>
      <c r="N66" s="529" t="s">
        <v>356</v>
      </c>
      <c r="O66" s="530" t="s">
        <v>87</v>
      </c>
      <c r="P66" s="494"/>
    </row>
    <row r="67" spans="2:16" ht="15">
      <c r="B67" s="494"/>
      <c r="C67" s="531" t="s">
        <v>400</v>
      </c>
      <c r="D67" s="532" t="str">
        <f>IF(D60&gt;"",D60&amp;" - "&amp;H60,"")</f>
        <v>Kirichenko Anna - Lundström Annika</v>
      </c>
      <c r="E67" s="532"/>
      <c r="F67" s="533"/>
      <c r="G67" s="418">
        <v>5</v>
      </c>
      <c r="H67" s="418">
        <v>6</v>
      </c>
      <c r="I67" s="418">
        <v>5</v>
      </c>
      <c r="J67" s="453"/>
      <c r="K67" s="418"/>
      <c r="L67" s="534">
        <f>IF(ISBLANK(G67),"",COUNTIF(G67:K67,"&gt;=0"))</f>
        <v>3</v>
      </c>
      <c r="M67" s="535">
        <f>IF(ISBLANK(G67),"",(IF(LEFT(G67,1)="-",1,0)+IF(LEFT(H67,1)="-",1,0)+IF(LEFT(I67,1)="-",1,0)+IF(LEFT(J67,1)="-",1,0)+IF(LEFT(K67,1)="-",1,0)))</f>
        <v>0</v>
      </c>
      <c r="N67" s="536">
        <f aca="true" t="shared" si="2" ref="N67:O71">IF(L67=3,1,"")</f>
        <v>1</v>
      </c>
      <c r="O67" s="537">
        <f t="shared" si="2"/>
      </c>
      <c r="P67" s="494"/>
    </row>
    <row r="68" spans="2:16" ht="15">
      <c r="B68" s="494"/>
      <c r="C68" s="531" t="s">
        <v>401</v>
      </c>
      <c r="D68" s="532" t="str">
        <f>IF(D61&gt;"",D61&amp;" - "&amp;H61,"")</f>
        <v>Kannisto Fanni - Eriksson Pihla</v>
      </c>
      <c r="E68" s="538"/>
      <c r="F68" s="533"/>
      <c r="G68" s="426">
        <v>-4</v>
      </c>
      <c r="H68" s="418">
        <v>-6</v>
      </c>
      <c r="I68" s="418">
        <v>-6</v>
      </c>
      <c r="J68" s="418"/>
      <c r="K68" s="418"/>
      <c r="L68" s="534">
        <f>IF(ISBLANK(G68),"",COUNTIF(G68:K68,"&gt;=0"))</f>
        <v>0</v>
      </c>
      <c r="M68" s="535">
        <f>IF(ISBLANK(G68),"",(IF(LEFT(G68,1)="-",1,0)+IF(LEFT(H68,1)="-",1,0)+IF(LEFT(I68,1)="-",1,0)+IF(LEFT(J68,1)="-",1,0)+IF(LEFT(K68,1)="-",1,0)))</f>
        <v>3</v>
      </c>
      <c r="N68" s="536">
        <f t="shared" si="2"/>
      </c>
      <c r="O68" s="537">
        <f t="shared" si="2"/>
        <v>1</v>
      </c>
      <c r="P68" s="494"/>
    </row>
    <row r="69" spans="2:16" ht="15">
      <c r="B69" s="494"/>
      <c r="C69" s="539" t="s">
        <v>402</v>
      </c>
      <c r="D69" s="540" t="str">
        <f>IF(D63&gt;"",D63&amp;" / "&amp;D64,"")</f>
        <v>Kirichenko Anna / Kannisto Fanni</v>
      </c>
      <c r="E69" s="541" t="str">
        <f>IF(H63&gt;"",H63&amp;" / "&amp;H64,"")</f>
        <v>Lundström Annika / Eriksson Pihla</v>
      </c>
      <c r="F69" s="542"/>
      <c r="G69" s="543">
        <v>-6</v>
      </c>
      <c r="H69" s="544">
        <v>8</v>
      </c>
      <c r="I69" s="545">
        <v>8</v>
      </c>
      <c r="J69" s="545">
        <v>6</v>
      </c>
      <c r="K69" s="545"/>
      <c r="L69" s="534">
        <f>IF(ISBLANK(G69),"",COUNTIF(G69:K69,"&gt;=0"))</f>
        <v>3</v>
      </c>
      <c r="M69" s="535">
        <f>IF(ISBLANK(G69),"",(IF(LEFT(G69,1)="-",1,0)+IF(LEFT(H69,1)="-",1,0)+IF(LEFT(I69,1)="-",1,0)+IF(LEFT(J69,1)="-",1,0)+IF(LEFT(K69,1)="-",1,0)))</f>
        <v>1</v>
      </c>
      <c r="N69" s="536">
        <f t="shared" si="2"/>
        <v>1</v>
      </c>
      <c r="O69" s="537">
        <f t="shared" si="2"/>
      </c>
      <c r="P69" s="494"/>
    </row>
    <row r="70" spans="2:16" ht="15">
      <c r="B70" s="494"/>
      <c r="C70" s="531" t="s">
        <v>403</v>
      </c>
      <c r="D70" s="532" t="str">
        <f>IF(+D60&gt;"",D60&amp;" - "&amp;H61,"")</f>
        <v>Kirichenko Anna - Eriksson Pihla</v>
      </c>
      <c r="E70" s="538"/>
      <c r="F70" s="533"/>
      <c r="G70" s="447">
        <v>6</v>
      </c>
      <c r="H70" s="453">
        <v>6</v>
      </c>
      <c r="I70" s="418">
        <v>5</v>
      </c>
      <c r="J70" s="418"/>
      <c r="K70" s="453"/>
      <c r="L70" s="534">
        <f>IF(ISBLANK(G70),"",COUNTIF(G70:K70,"&gt;=0"))</f>
        <v>3</v>
      </c>
      <c r="M70" s="535">
        <f>IF(ISBLANK(G70),"",(IF(LEFT(G70,1)="-",1,0)+IF(LEFT(H70,1)="-",1,0)+IF(LEFT(I70,1)="-",1,0)+IF(LEFT(J70,1)="-",1,0)+IF(LEFT(K70,1)="-",1,0)))</f>
        <v>0</v>
      </c>
      <c r="N70" s="536">
        <f t="shared" si="2"/>
        <v>1</v>
      </c>
      <c r="O70" s="537">
        <f t="shared" si="2"/>
      </c>
      <c r="P70" s="494"/>
    </row>
    <row r="71" spans="2:16" ht="15.75" thickBot="1">
      <c r="B71" s="494"/>
      <c r="C71" s="531" t="s">
        <v>404</v>
      </c>
      <c r="D71" s="532" t="str">
        <f>IF(+D61&gt;"",D61&amp;" - "&amp;H60,"")</f>
        <v>Kannisto Fanni - Lundström Annika</v>
      </c>
      <c r="E71" s="538"/>
      <c r="F71" s="533"/>
      <c r="G71" s="453"/>
      <c r="H71" s="418"/>
      <c r="I71" s="453"/>
      <c r="J71" s="418"/>
      <c r="K71" s="418"/>
      <c r="L71" s="534">
        <f>IF(ISBLANK(G71),"",COUNTIF(G71:K71,"&gt;=0"))</f>
      </c>
      <c r="M71" s="546">
        <f>IF(ISBLANK(G71),"",(IF(LEFT(G71,1)="-",1,0)+IF(LEFT(H71,1)="-",1,0)+IF(LEFT(I71,1)="-",1,0)+IF(LEFT(J71,1)="-",1,0)+IF(LEFT(K71,1)="-",1,0)))</f>
      </c>
      <c r="N71" s="536">
        <f t="shared" si="2"/>
      </c>
      <c r="O71" s="537">
        <f t="shared" si="2"/>
      </c>
      <c r="P71" s="494"/>
    </row>
    <row r="72" spans="2:16" ht="16.5" thickBot="1">
      <c r="B72" s="33"/>
      <c r="C72" s="348"/>
      <c r="D72" s="348"/>
      <c r="E72" s="348"/>
      <c r="F72" s="348"/>
      <c r="G72" s="348"/>
      <c r="H72" s="348"/>
      <c r="I72" s="348"/>
      <c r="J72" s="547" t="s">
        <v>366</v>
      </c>
      <c r="K72" s="548"/>
      <c r="L72" s="549">
        <f>IF(ISBLANK(E67),"",SUM(L67:L71))</f>
      </c>
      <c r="M72" s="550">
        <f>IF(ISBLANK(F67),"",SUM(M67:M71))</f>
      </c>
      <c r="N72" s="551">
        <f>IF(ISBLANK(G67),"",SUM(N67:N71))</f>
        <v>3</v>
      </c>
      <c r="O72" s="552">
        <f>IF(ISBLANK(G67),"",SUM(O67:O71))</f>
        <v>1</v>
      </c>
      <c r="P72" s="494"/>
    </row>
    <row r="73" spans="2:16" ht="15">
      <c r="B73" s="33"/>
      <c r="C73" s="553" t="s">
        <v>367</v>
      </c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1"/>
    </row>
    <row r="74" spans="2:16" ht="15">
      <c r="B74" s="33"/>
      <c r="C74" s="464" t="s">
        <v>368</v>
      </c>
      <c r="D74" s="464"/>
      <c r="E74" s="464" t="s">
        <v>369</v>
      </c>
      <c r="F74" s="359"/>
      <c r="G74" s="464"/>
      <c r="H74" s="464" t="s">
        <v>370</v>
      </c>
      <c r="I74" s="359"/>
      <c r="J74" s="464"/>
      <c r="K74" s="99" t="s">
        <v>371</v>
      </c>
      <c r="L74" s="13"/>
      <c r="M74" s="348"/>
      <c r="N74" s="348"/>
      <c r="O74" s="348"/>
      <c r="P74" s="1"/>
    </row>
    <row r="75" spans="2:16" ht="16.5" thickBot="1">
      <c r="B75" s="33"/>
      <c r="C75" s="348"/>
      <c r="D75" s="348"/>
      <c r="E75" s="348"/>
      <c r="F75" s="348"/>
      <c r="G75" s="348"/>
      <c r="H75" s="348"/>
      <c r="I75" s="348"/>
      <c r="J75" s="348"/>
      <c r="K75" s="554" t="str">
        <f>IF(N72=3,D59,IF(O72=3,H59,""))</f>
        <v>PT Espoo</v>
      </c>
      <c r="L75" s="555"/>
      <c r="M75" s="555"/>
      <c r="N75" s="555"/>
      <c r="O75" s="556"/>
      <c r="P75" s="494"/>
    </row>
    <row r="76" spans="2:16" ht="18">
      <c r="B76" s="31"/>
      <c r="C76" s="557"/>
      <c r="D76" s="557"/>
      <c r="E76" s="557"/>
      <c r="F76" s="557"/>
      <c r="G76" s="557"/>
      <c r="H76" s="557"/>
      <c r="I76" s="557"/>
      <c r="J76" s="557"/>
      <c r="K76" s="558"/>
      <c r="L76" s="558"/>
      <c r="M76" s="558"/>
      <c r="N76" s="558"/>
      <c r="O76" s="558"/>
      <c r="P76" s="69"/>
    </row>
    <row r="78" spans="2:16" ht="15.75">
      <c r="B78" s="32"/>
      <c r="C78" s="487"/>
      <c r="D78" s="14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68"/>
    </row>
    <row r="79" spans="2:16" ht="15.75">
      <c r="B79" s="33"/>
      <c r="C79" s="13"/>
      <c r="D79" s="402" t="s">
        <v>388</v>
      </c>
      <c r="E79" s="348"/>
      <c r="F79" s="348"/>
      <c r="G79" s="13"/>
      <c r="H79" s="489" t="s">
        <v>336</v>
      </c>
      <c r="I79" s="490"/>
      <c r="J79" s="491" t="s">
        <v>389</v>
      </c>
      <c r="K79" s="492"/>
      <c r="L79" s="492"/>
      <c r="M79" s="492"/>
      <c r="N79" s="492"/>
      <c r="O79" s="493"/>
      <c r="P79" s="494"/>
    </row>
    <row r="80" spans="2:16" ht="20.25">
      <c r="B80" s="33"/>
      <c r="C80" s="358"/>
      <c r="D80" s="495" t="s">
        <v>390</v>
      </c>
      <c r="E80" s="348"/>
      <c r="F80" s="348"/>
      <c r="G80" s="13"/>
      <c r="H80" s="489" t="s">
        <v>341</v>
      </c>
      <c r="I80" s="490"/>
      <c r="J80" s="491" t="s">
        <v>4</v>
      </c>
      <c r="K80" s="492"/>
      <c r="L80" s="492"/>
      <c r="M80" s="492"/>
      <c r="N80" s="492"/>
      <c r="O80" s="493"/>
      <c r="P80" s="494"/>
    </row>
    <row r="81" spans="2:16" ht="15">
      <c r="B81" s="33"/>
      <c r="C81" s="348"/>
      <c r="D81" s="496" t="s">
        <v>391</v>
      </c>
      <c r="E81" s="348"/>
      <c r="F81" s="348"/>
      <c r="G81" s="348"/>
      <c r="H81" s="489" t="s">
        <v>392</v>
      </c>
      <c r="I81" s="497"/>
      <c r="J81" s="491" t="s">
        <v>123</v>
      </c>
      <c r="K81" s="491"/>
      <c r="L81" s="491"/>
      <c r="M81" s="491"/>
      <c r="N81" s="491"/>
      <c r="O81" s="498"/>
      <c r="P81" s="494"/>
    </row>
    <row r="82" spans="2:16" ht="15.75">
      <c r="B82" s="33"/>
      <c r="C82" s="348"/>
      <c r="D82" s="348"/>
      <c r="E82" s="348"/>
      <c r="F82" s="348"/>
      <c r="G82" s="348"/>
      <c r="H82" s="489" t="s">
        <v>339</v>
      </c>
      <c r="I82" s="490"/>
      <c r="J82" s="499">
        <v>40250</v>
      </c>
      <c r="K82" s="500"/>
      <c r="L82" s="500"/>
      <c r="M82" s="501" t="s">
        <v>3</v>
      </c>
      <c r="N82" s="502"/>
      <c r="O82" s="498"/>
      <c r="P82" s="494"/>
    </row>
    <row r="83" spans="2:16" ht="15">
      <c r="B83" s="33"/>
      <c r="C83" s="13"/>
      <c r="D83" s="399" t="s">
        <v>393</v>
      </c>
      <c r="E83" s="348"/>
      <c r="F83" s="348"/>
      <c r="G83" s="348"/>
      <c r="H83" s="399" t="s">
        <v>393</v>
      </c>
      <c r="I83" s="348"/>
      <c r="J83" s="348"/>
      <c r="K83" s="348"/>
      <c r="L83" s="348"/>
      <c r="M83" s="348"/>
      <c r="N83" s="348"/>
      <c r="O83" s="348"/>
      <c r="P83" s="1"/>
    </row>
    <row r="84" spans="2:16" ht="15.75">
      <c r="B84" s="494"/>
      <c r="C84" s="503" t="s">
        <v>394</v>
      </c>
      <c r="D84" s="504" t="s">
        <v>24</v>
      </c>
      <c r="E84" s="505"/>
      <c r="F84" s="506"/>
      <c r="G84" s="507" t="s">
        <v>395</v>
      </c>
      <c r="H84" s="504" t="s">
        <v>36</v>
      </c>
      <c r="I84" s="508"/>
      <c r="J84" s="508"/>
      <c r="K84" s="508"/>
      <c r="L84" s="508"/>
      <c r="M84" s="508"/>
      <c r="N84" s="508"/>
      <c r="O84" s="509"/>
      <c r="P84" s="494"/>
    </row>
    <row r="85" spans="2:16" ht="15">
      <c r="B85" s="494"/>
      <c r="C85" s="510" t="s">
        <v>79</v>
      </c>
      <c r="D85" s="511" t="s">
        <v>125</v>
      </c>
      <c r="E85" s="512"/>
      <c r="F85" s="513"/>
      <c r="G85" s="514" t="s">
        <v>345</v>
      </c>
      <c r="H85" s="511" t="s">
        <v>116</v>
      </c>
      <c r="I85" s="515"/>
      <c r="J85" s="515"/>
      <c r="K85" s="515"/>
      <c r="L85" s="515"/>
      <c r="M85" s="515"/>
      <c r="N85" s="515"/>
      <c r="O85" s="516"/>
      <c r="P85" s="494"/>
    </row>
    <row r="86" spans="2:16" ht="15">
      <c r="B86" s="494"/>
      <c r="C86" s="517" t="s">
        <v>113</v>
      </c>
      <c r="D86" s="511" t="s">
        <v>114</v>
      </c>
      <c r="E86" s="512"/>
      <c r="F86" s="513"/>
      <c r="G86" s="518" t="s">
        <v>347</v>
      </c>
      <c r="H86" s="511" t="s">
        <v>94</v>
      </c>
      <c r="I86" s="515"/>
      <c r="J86" s="515"/>
      <c r="K86" s="515"/>
      <c r="L86" s="515"/>
      <c r="M86" s="515"/>
      <c r="N86" s="515"/>
      <c r="O86" s="516"/>
      <c r="P86" s="494"/>
    </row>
    <row r="87" spans="2:16" ht="15">
      <c r="B87" s="33"/>
      <c r="C87" s="519" t="s">
        <v>396</v>
      </c>
      <c r="D87" s="520"/>
      <c r="E87" s="521"/>
      <c r="F87" s="522"/>
      <c r="G87" s="519" t="s">
        <v>396</v>
      </c>
      <c r="H87" s="523"/>
      <c r="I87" s="523"/>
      <c r="J87" s="523"/>
      <c r="K87" s="523"/>
      <c r="L87" s="523"/>
      <c r="M87" s="523"/>
      <c r="N87" s="523"/>
      <c r="O87" s="523"/>
      <c r="P87" s="1"/>
    </row>
    <row r="88" spans="2:16" ht="15">
      <c r="B88" s="494"/>
      <c r="C88" s="510"/>
      <c r="D88" s="511" t="s">
        <v>114</v>
      </c>
      <c r="E88" s="512"/>
      <c r="F88" s="513"/>
      <c r="G88" s="514"/>
      <c r="H88" s="511" t="s">
        <v>116</v>
      </c>
      <c r="I88" s="515"/>
      <c r="J88" s="515"/>
      <c r="K88" s="515"/>
      <c r="L88" s="515"/>
      <c r="M88" s="515"/>
      <c r="N88" s="515"/>
      <c r="O88" s="516"/>
      <c r="P88" s="494"/>
    </row>
    <row r="89" spans="2:16" ht="15">
      <c r="B89" s="494"/>
      <c r="C89" s="524"/>
      <c r="D89" s="511" t="s">
        <v>128</v>
      </c>
      <c r="E89" s="512"/>
      <c r="F89" s="513"/>
      <c r="G89" s="525"/>
      <c r="H89" s="511" t="s">
        <v>94</v>
      </c>
      <c r="I89" s="515"/>
      <c r="J89" s="515"/>
      <c r="K89" s="515"/>
      <c r="L89" s="515"/>
      <c r="M89" s="515"/>
      <c r="N89" s="515"/>
      <c r="O89" s="516"/>
      <c r="P89" s="494"/>
    </row>
    <row r="90" spans="2:16" ht="15.75">
      <c r="B90" s="33"/>
      <c r="C90" s="348"/>
      <c r="D90" s="348"/>
      <c r="E90" s="348"/>
      <c r="F90" s="348"/>
      <c r="G90" s="399" t="s">
        <v>397</v>
      </c>
      <c r="H90" s="368"/>
      <c r="I90" s="368"/>
      <c r="J90" s="368"/>
      <c r="K90" s="348"/>
      <c r="L90" s="348"/>
      <c r="M90" s="348"/>
      <c r="N90" s="400"/>
      <c r="O90" s="13"/>
      <c r="P90" s="1"/>
    </row>
    <row r="91" spans="2:16" ht="15">
      <c r="B91" s="33"/>
      <c r="C91" s="402" t="s">
        <v>398</v>
      </c>
      <c r="D91" s="348"/>
      <c r="E91" s="348"/>
      <c r="F91" s="348"/>
      <c r="G91" s="526" t="s">
        <v>101</v>
      </c>
      <c r="H91" s="526" t="s">
        <v>102</v>
      </c>
      <c r="I91" s="526" t="s">
        <v>103</v>
      </c>
      <c r="J91" s="526" t="s">
        <v>104</v>
      </c>
      <c r="K91" s="526" t="s">
        <v>105</v>
      </c>
      <c r="L91" s="527" t="s">
        <v>399</v>
      </c>
      <c r="M91" s="528"/>
      <c r="N91" s="529" t="s">
        <v>356</v>
      </c>
      <c r="O91" s="530" t="s">
        <v>87</v>
      </c>
      <c r="P91" s="494"/>
    </row>
    <row r="92" spans="2:16" ht="15">
      <c r="B92" s="494"/>
      <c r="C92" s="531" t="s">
        <v>400</v>
      </c>
      <c r="D92" s="532" t="str">
        <f>IF(D85&gt;"",D85&amp;" - "&amp;H85,"")</f>
        <v>Eriksson Pinja - Lundström Annika</v>
      </c>
      <c r="E92" s="532"/>
      <c r="F92" s="533"/>
      <c r="G92" s="418">
        <v>6</v>
      </c>
      <c r="H92" s="418">
        <v>4</v>
      </c>
      <c r="I92" s="418">
        <v>5</v>
      </c>
      <c r="J92" s="453"/>
      <c r="K92" s="418"/>
      <c r="L92" s="534">
        <f>IF(ISBLANK(G92),"",COUNTIF(G92:K92,"&gt;=0"))</f>
        <v>3</v>
      </c>
      <c r="M92" s="535">
        <f>IF(ISBLANK(G92),"",(IF(LEFT(G92,1)="-",1,0)+IF(LEFT(H92,1)="-",1,0)+IF(LEFT(I92,1)="-",1,0)+IF(LEFT(J92,1)="-",1,0)+IF(LEFT(K92,1)="-",1,0)))</f>
        <v>0</v>
      </c>
      <c r="N92" s="536">
        <f aca="true" t="shared" si="3" ref="N92:O96">IF(L92=3,1,"")</f>
        <v>1</v>
      </c>
      <c r="O92" s="537">
        <f t="shared" si="3"/>
      </c>
      <c r="P92" s="494"/>
    </row>
    <row r="93" spans="2:16" ht="15">
      <c r="B93" s="494"/>
      <c r="C93" s="531" t="s">
        <v>401</v>
      </c>
      <c r="D93" s="532" t="str">
        <f>IF(D86&gt;"",D86&amp;" - "&amp;H86,"")</f>
        <v>Eriksson Paju - Eriksson Pihla</v>
      </c>
      <c r="E93" s="538"/>
      <c r="F93" s="533"/>
      <c r="G93" s="426">
        <v>-13</v>
      </c>
      <c r="H93" s="418">
        <v>6</v>
      </c>
      <c r="I93" s="418">
        <v>5</v>
      </c>
      <c r="J93" s="418">
        <v>7</v>
      </c>
      <c r="K93" s="418"/>
      <c r="L93" s="534">
        <f>IF(ISBLANK(G93),"",COUNTIF(G93:K93,"&gt;=0"))</f>
        <v>3</v>
      </c>
      <c r="M93" s="535">
        <f>IF(ISBLANK(G93),"",(IF(LEFT(G93,1)="-",1,0)+IF(LEFT(H93,1)="-",1,0)+IF(LEFT(I93,1)="-",1,0)+IF(LEFT(J93,1)="-",1,0)+IF(LEFT(K93,1)="-",1,0)))</f>
        <v>1</v>
      </c>
      <c r="N93" s="536">
        <f t="shared" si="3"/>
        <v>1</v>
      </c>
      <c r="O93" s="537">
        <f t="shared" si="3"/>
      </c>
      <c r="P93" s="494"/>
    </row>
    <row r="94" spans="2:16" ht="15">
      <c r="B94" s="494"/>
      <c r="C94" s="539" t="s">
        <v>402</v>
      </c>
      <c r="D94" s="540" t="str">
        <f>IF(D88&gt;"",D88&amp;" / "&amp;D89,"")</f>
        <v>Eriksson Paju / Vastavuo Viivi-Mari</v>
      </c>
      <c r="E94" s="541" t="str">
        <f>IF(H88&gt;"",H88&amp;" / "&amp;H89,"")</f>
        <v>Lundström Annika / Eriksson Pihla</v>
      </c>
      <c r="F94" s="542"/>
      <c r="G94" s="543">
        <v>5</v>
      </c>
      <c r="H94" s="544">
        <v>-7</v>
      </c>
      <c r="I94" s="545">
        <v>8</v>
      </c>
      <c r="J94" s="545">
        <v>-5</v>
      </c>
      <c r="K94" s="545">
        <v>2</v>
      </c>
      <c r="L94" s="534">
        <f>IF(ISBLANK(G94),"",COUNTIF(G94:K94,"&gt;=0"))</f>
        <v>3</v>
      </c>
      <c r="M94" s="535">
        <f>IF(ISBLANK(G94),"",(IF(LEFT(G94,1)="-",1,0)+IF(LEFT(H94,1)="-",1,0)+IF(LEFT(I94,1)="-",1,0)+IF(LEFT(J94,1)="-",1,0)+IF(LEFT(K94,1)="-",1,0)))</f>
        <v>2</v>
      </c>
      <c r="N94" s="536">
        <f t="shared" si="3"/>
        <v>1</v>
      </c>
      <c r="O94" s="537">
        <f t="shared" si="3"/>
      </c>
      <c r="P94" s="494"/>
    </row>
    <row r="95" spans="2:16" ht="15">
      <c r="B95" s="494"/>
      <c r="C95" s="531" t="s">
        <v>403</v>
      </c>
      <c r="D95" s="532" t="str">
        <f>IF(+D85&gt;"",D85&amp;" - "&amp;H86,"")</f>
        <v>Eriksson Pinja - Eriksson Pihla</v>
      </c>
      <c r="E95" s="538"/>
      <c r="F95" s="533"/>
      <c r="G95" s="447"/>
      <c r="H95" s="453"/>
      <c r="I95" s="418"/>
      <c r="J95" s="418"/>
      <c r="K95" s="453"/>
      <c r="L95" s="534">
        <f>IF(ISBLANK(G95),"",COUNTIF(G95:K95,"&gt;=0"))</f>
      </c>
      <c r="M95" s="535">
        <f>IF(ISBLANK(G95),"",(IF(LEFT(G95,1)="-",1,0)+IF(LEFT(H95,1)="-",1,0)+IF(LEFT(I95,1)="-",1,0)+IF(LEFT(J95,1)="-",1,0)+IF(LEFT(K95,1)="-",1,0)))</f>
      </c>
      <c r="N95" s="536">
        <f t="shared" si="3"/>
      </c>
      <c r="O95" s="537">
        <f t="shared" si="3"/>
      </c>
      <c r="P95" s="494"/>
    </row>
    <row r="96" spans="2:16" ht="15.75" thickBot="1">
      <c r="B96" s="494"/>
      <c r="C96" s="531" t="s">
        <v>404</v>
      </c>
      <c r="D96" s="532" t="str">
        <f>IF(+D86&gt;"",D86&amp;" - "&amp;H85,"")</f>
        <v>Eriksson Paju - Lundström Annika</v>
      </c>
      <c r="E96" s="538"/>
      <c r="F96" s="533"/>
      <c r="G96" s="453"/>
      <c r="H96" s="418"/>
      <c r="I96" s="453"/>
      <c r="J96" s="418"/>
      <c r="K96" s="418"/>
      <c r="L96" s="534">
        <f>IF(ISBLANK(G96),"",COUNTIF(G96:K96,"&gt;=0"))</f>
      </c>
      <c r="M96" s="546">
        <f>IF(ISBLANK(G96),"",(IF(LEFT(G96,1)="-",1,0)+IF(LEFT(H96,1)="-",1,0)+IF(LEFT(I96,1)="-",1,0)+IF(LEFT(J96,1)="-",1,0)+IF(LEFT(K96,1)="-",1,0)))</f>
      </c>
      <c r="N96" s="536">
        <f t="shared" si="3"/>
      </c>
      <c r="O96" s="537">
        <f t="shared" si="3"/>
      </c>
      <c r="P96" s="494"/>
    </row>
    <row r="97" spans="2:16" ht="16.5" thickBot="1">
      <c r="B97" s="33"/>
      <c r="C97" s="348"/>
      <c r="D97" s="348"/>
      <c r="E97" s="348"/>
      <c r="F97" s="348"/>
      <c r="G97" s="348"/>
      <c r="H97" s="348"/>
      <c r="I97" s="348"/>
      <c r="J97" s="547" t="s">
        <v>366</v>
      </c>
      <c r="K97" s="548"/>
      <c r="L97" s="549">
        <f>IF(ISBLANK(E92),"",SUM(L92:L96))</f>
      </c>
      <c r="M97" s="550">
        <f>IF(ISBLANK(F92),"",SUM(M92:M96))</f>
      </c>
      <c r="N97" s="551">
        <f>IF(ISBLANK(G92),"",SUM(N92:N96))</f>
        <v>3</v>
      </c>
      <c r="O97" s="552">
        <f>IF(ISBLANK(G92),"",SUM(O92:O96))</f>
        <v>0</v>
      </c>
      <c r="P97" s="494"/>
    </row>
    <row r="98" spans="2:16" ht="15">
      <c r="B98" s="33"/>
      <c r="C98" s="553" t="s">
        <v>367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1"/>
    </row>
    <row r="99" spans="2:16" ht="15">
      <c r="B99" s="33"/>
      <c r="C99" s="464" t="s">
        <v>368</v>
      </c>
      <c r="D99" s="464"/>
      <c r="E99" s="464" t="s">
        <v>369</v>
      </c>
      <c r="F99" s="359"/>
      <c r="G99" s="464"/>
      <c r="H99" s="464" t="s">
        <v>370</v>
      </c>
      <c r="I99" s="359"/>
      <c r="J99" s="464"/>
      <c r="K99" s="99" t="s">
        <v>371</v>
      </c>
      <c r="L99" s="13"/>
      <c r="M99" s="348"/>
      <c r="N99" s="348"/>
      <c r="O99" s="348"/>
      <c r="P99" s="1"/>
    </row>
    <row r="100" spans="2:16" ht="16.5" thickBot="1">
      <c r="B100" s="33"/>
      <c r="C100" s="348"/>
      <c r="D100" s="348"/>
      <c r="E100" s="348"/>
      <c r="F100" s="348"/>
      <c r="G100" s="348"/>
      <c r="H100" s="348"/>
      <c r="I100" s="348"/>
      <c r="J100" s="348"/>
      <c r="K100" s="554" t="str">
        <f>IF(N97=3,D84,IF(O97=3,H84,""))</f>
        <v>MBF 1</v>
      </c>
      <c r="L100" s="555"/>
      <c r="M100" s="555"/>
      <c r="N100" s="555"/>
      <c r="O100" s="556"/>
      <c r="P100" s="494"/>
    </row>
    <row r="101" spans="2:16" ht="18">
      <c r="B101" s="31"/>
      <c r="C101" s="557"/>
      <c r="D101" s="557"/>
      <c r="E101" s="557"/>
      <c r="F101" s="557"/>
      <c r="G101" s="557"/>
      <c r="H101" s="557"/>
      <c r="I101" s="557"/>
      <c r="J101" s="557"/>
      <c r="K101" s="558"/>
      <c r="L101" s="558"/>
      <c r="M101" s="558"/>
      <c r="N101" s="558"/>
      <c r="O101" s="558"/>
      <c r="P101" s="69"/>
    </row>
    <row r="103" spans="2:16" ht="15.75">
      <c r="B103" s="32"/>
      <c r="C103" s="487"/>
      <c r="D103" s="14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68"/>
    </row>
    <row r="104" spans="2:16" ht="15.75">
      <c r="B104" s="33"/>
      <c r="C104" s="13"/>
      <c r="D104" s="402" t="s">
        <v>388</v>
      </c>
      <c r="E104" s="348"/>
      <c r="F104" s="348"/>
      <c r="G104" s="13"/>
      <c r="H104" s="489" t="s">
        <v>336</v>
      </c>
      <c r="I104" s="490"/>
      <c r="J104" s="491" t="s">
        <v>389</v>
      </c>
      <c r="K104" s="492"/>
      <c r="L104" s="492"/>
      <c r="M104" s="492"/>
      <c r="N104" s="492"/>
      <c r="O104" s="493"/>
      <c r="P104" s="494"/>
    </row>
    <row r="105" spans="2:16" ht="20.25">
      <c r="B105" s="33"/>
      <c r="C105" s="358"/>
      <c r="D105" s="495" t="s">
        <v>390</v>
      </c>
      <c r="E105" s="348"/>
      <c r="F105" s="348"/>
      <c r="G105" s="13"/>
      <c r="H105" s="489" t="s">
        <v>341</v>
      </c>
      <c r="I105" s="490"/>
      <c r="J105" s="491" t="s">
        <v>4</v>
      </c>
      <c r="K105" s="492"/>
      <c r="L105" s="492"/>
      <c r="M105" s="492"/>
      <c r="N105" s="492"/>
      <c r="O105" s="493"/>
      <c r="P105" s="494"/>
    </row>
    <row r="106" spans="2:16" ht="15">
      <c r="B106" s="33"/>
      <c r="C106" s="348"/>
      <c r="D106" s="496" t="s">
        <v>391</v>
      </c>
      <c r="E106" s="348"/>
      <c r="F106" s="348"/>
      <c r="G106" s="348"/>
      <c r="H106" s="489" t="s">
        <v>392</v>
      </c>
      <c r="I106" s="497"/>
      <c r="J106" s="491" t="s">
        <v>123</v>
      </c>
      <c r="K106" s="491"/>
      <c r="L106" s="491"/>
      <c r="M106" s="491"/>
      <c r="N106" s="491"/>
      <c r="O106" s="498"/>
      <c r="P106" s="494"/>
    </row>
    <row r="107" spans="2:16" ht="15.75">
      <c r="B107" s="33"/>
      <c r="C107" s="348"/>
      <c r="D107" s="348"/>
      <c r="E107" s="348"/>
      <c r="F107" s="348"/>
      <c r="G107" s="348"/>
      <c r="H107" s="489" t="s">
        <v>339</v>
      </c>
      <c r="I107" s="490"/>
      <c r="J107" s="499">
        <v>40250</v>
      </c>
      <c r="K107" s="500"/>
      <c r="L107" s="500"/>
      <c r="M107" s="501" t="s">
        <v>3</v>
      </c>
      <c r="N107" s="502"/>
      <c r="O107" s="498"/>
      <c r="P107" s="494"/>
    </row>
    <row r="108" spans="2:16" ht="15">
      <c r="B108" s="33"/>
      <c r="C108" s="13"/>
      <c r="D108" s="399" t="s">
        <v>393</v>
      </c>
      <c r="E108" s="348"/>
      <c r="F108" s="348"/>
      <c r="G108" s="348"/>
      <c r="H108" s="399" t="s">
        <v>393</v>
      </c>
      <c r="I108" s="348"/>
      <c r="J108" s="348"/>
      <c r="K108" s="348"/>
      <c r="L108" s="348"/>
      <c r="M108" s="348"/>
      <c r="N108" s="348"/>
      <c r="O108" s="348"/>
      <c r="P108" s="1"/>
    </row>
    <row r="109" spans="2:16" ht="15.75">
      <c r="B109" s="494"/>
      <c r="C109" s="503" t="s">
        <v>394</v>
      </c>
      <c r="D109" s="504" t="s">
        <v>24</v>
      </c>
      <c r="E109" s="505"/>
      <c r="F109" s="506"/>
      <c r="G109" s="507" t="s">
        <v>395</v>
      </c>
      <c r="H109" s="504" t="s">
        <v>6</v>
      </c>
      <c r="I109" s="508"/>
      <c r="J109" s="508"/>
      <c r="K109" s="508"/>
      <c r="L109" s="508"/>
      <c r="M109" s="508"/>
      <c r="N109" s="508"/>
      <c r="O109" s="509"/>
      <c r="P109" s="494"/>
    </row>
    <row r="110" spans="2:16" ht="15">
      <c r="B110" s="494"/>
      <c r="C110" s="510" t="s">
        <v>79</v>
      </c>
      <c r="D110" s="511" t="s">
        <v>114</v>
      </c>
      <c r="E110" s="512"/>
      <c r="F110" s="513"/>
      <c r="G110" s="514" t="s">
        <v>345</v>
      </c>
      <c r="H110" s="511" t="s">
        <v>93</v>
      </c>
      <c r="I110" s="515"/>
      <c r="J110" s="515"/>
      <c r="K110" s="515"/>
      <c r="L110" s="515"/>
      <c r="M110" s="515"/>
      <c r="N110" s="515"/>
      <c r="O110" s="516"/>
      <c r="P110" s="494"/>
    </row>
    <row r="111" spans="2:16" ht="15">
      <c r="B111" s="494"/>
      <c r="C111" s="517" t="s">
        <v>113</v>
      </c>
      <c r="D111" s="511" t="s">
        <v>125</v>
      </c>
      <c r="E111" s="512"/>
      <c r="F111" s="513"/>
      <c r="G111" s="518" t="s">
        <v>347</v>
      </c>
      <c r="H111" s="511" t="s">
        <v>117</v>
      </c>
      <c r="I111" s="515"/>
      <c r="J111" s="515"/>
      <c r="K111" s="515"/>
      <c r="L111" s="515"/>
      <c r="M111" s="515"/>
      <c r="N111" s="515"/>
      <c r="O111" s="516"/>
      <c r="P111" s="494"/>
    </row>
    <row r="112" spans="2:16" ht="15">
      <c r="B112" s="33"/>
      <c r="C112" s="519" t="s">
        <v>396</v>
      </c>
      <c r="D112" s="520"/>
      <c r="E112" s="521"/>
      <c r="F112" s="522"/>
      <c r="G112" s="519" t="s">
        <v>396</v>
      </c>
      <c r="H112" s="523"/>
      <c r="I112" s="523"/>
      <c r="J112" s="523"/>
      <c r="K112" s="523"/>
      <c r="L112" s="523"/>
      <c r="M112" s="523"/>
      <c r="N112" s="523"/>
      <c r="O112" s="523"/>
      <c r="P112" s="1"/>
    </row>
    <row r="113" spans="2:16" ht="15">
      <c r="B113" s="494"/>
      <c r="C113" s="510"/>
      <c r="D113" s="511" t="s">
        <v>125</v>
      </c>
      <c r="E113" s="512"/>
      <c r="F113" s="513"/>
      <c r="G113" s="514"/>
      <c r="H113" s="511" t="s">
        <v>93</v>
      </c>
      <c r="I113" s="515"/>
      <c r="J113" s="515"/>
      <c r="K113" s="515"/>
      <c r="L113" s="515"/>
      <c r="M113" s="515"/>
      <c r="N113" s="515"/>
      <c r="O113" s="516"/>
      <c r="P113" s="494"/>
    </row>
    <row r="114" spans="2:16" ht="15">
      <c r="B114" s="494"/>
      <c r="C114" s="524"/>
      <c r="D114" s="511" t="s">
        <v>128</v>
      </c>
      <c r="E114" s="512"/>
      <c r="F114" s="513"/>
      <c r="G114" s="525"/>
      <c r="H114" s="511" t="s">
        <v>117</v>
      </c>
      <c r="I114" s="515"/>
      <c r="J114" s="515"/>
      <c r="K114" s="515"/>
      <c r="L114" s="515"/>
      <c r="M114" s="515"/>
      <c r="N114" s="515"/>
      <c r="O114" s="516"/>
      <c r="P114" s="494"/>
    </row>
    <row r="115" spans="2:16" ht="15.75">
      <c r="B115" s="33"/>
      <c r="C115" s="348"/>
      <c r="D115" s="348"/>
      <c r="E115" s="348"/>
      <c r="F115" s="348"/>
      <c r="G115" s="399" t="s">
        <v>397</v>
      </c>
      <c r="H115" s="368"/>
      <c r="I115" s="368"/>
      <c r="J115" s="368"/>
      <c r="K115" s="348"/>
      <c r="L115" s="348"/>
      <c r="M115" s="348"/>
      <c r="N115" s="400"/>
      <c r="O115" s="13"/>
      <c r="P115" s="1"/>
    </row>
    <row r="116" spans="2:16" ht="15">
      <c r="B116" s="33"/>
      <c r="C116" s="402" t="s">
        <v>398</v>
      </c>
      <c r="D116" s="348"/>
      <c r="E116" s="348"/>
      <c r="F116" s="348"/>
      <c r="G116" s="526" t="s">
        <v>101</v>
      </c>
      <c r="H116" s="526" t="s">
        <v>102</v>
      </c>
      <c r="I116" s="526" t="s">
        <v>103</v>
      </c>
      <c r="J116" s="526" t="s">
        <v>104</v>
      </c>
      <c r="K116" s="526" t="s">
        <v>105</v>
      </c>
      <c r="L116" s="527" t="s">
        <v>399</v>
      </c>
      <c r="M116" s="528"/>
      <c r="N116" s="529" t="s">
        <v>356</v>
      </c>
      <c r="O116" s="530" t="s">
        <v>87</v>
      </c>
      <c r="P116" s="494"/>
    </row>
    <row r="117" spans="2:16" ht="15">
      <c r="B117" s="494"/>
      <c r="C117" s="531" t="s">
        <v>400</v>
      </c>
      <c r="D117" s="532" t="str">
        <f>IF(D110&gt;"",D110&amp;" - "&amp;H110,"")</f>
        <v>Eriksson Paju - Kirichenko Anna</v>
      </c>
      <c r="E117" s="532"/>
      <c r="F117" s="533"/>
      <c r="G117" s="418">
        <v>-6</v>
      </c>
      <c r="H117" s="418">
        <v>11</v>
      </c>
      <c r="I117" s="418">
        <v>-3</v>
      </c>
      <c r="J117" s="453">
        <v>-8</v>
      </c>
      <c r="K117" s="418"/>
      <c r="L117" s="534">
        <f>IF(ISBLANK(G117),"",COUNTIF(G117:K117,"&gt;=0"))</f>
        <v>1</v>
      </c>
      <c r="M117" s="535">
        <f>IF(ISBLANK(G117),"",(IF(LEFT(G117,1)="-",1,0)+IF(LEFT(H117,1)="-",1,0)+IF(LEFT(I117,1)="-",1,0)+IF(LEFT(J117,1)="-",1,0)+IF(LEFT(K117,1)="-",1,0)))</f>
        <v>3</v>
      </c>
      <c r="N117" s="536">
        <f aca="true" t="shared" si="4" ref="N117:O121">IF(L117=3,1,"")</f>
      </c>
      <c r="O117" s="537">
        <f t="shared" si="4"/>
        <v>1</v>
      </c>
      <c r="P117" s="494"/>
    </row>
    <row r="118" spans="2:16" ht="15">
      <c r="B118" s="494"/>
      <c r="C118" s="531" t="s">
        <v>401</v>
      </c>
      <c r="D118" s="532" t="str">
        <f>IF(D111&gt;"",D111&amp;" - "&amp;H111,"")</f>
        <v>Eriksson Pinja - Kannisto Fanni</v>
      </c>
      <c r="E118" s="538"/>
      <c r="F118" s="533"/>
      <c r="G118" s="426">
        <v>3</v>
      </c>
      <c r="H118" s="418">
        <v>4</v>
      </c>
      <c r="I118" s="418">
        <v>2</v>
      </c>
      <c r="J118" s="418"/>
      <c r="K118" s="418"/>
      <c r="L118" s="534">
        <f>IF(ISBLANK(G118),"",COUNTIF(G118:K118,"&gt;=0"))</f>
        <v>3</v>
      </c>
      <c r="M118" s="535">
        <f>IF(ISBLANK(G118),"",(IF(LEFT(G118,1)="-",1,0)+IF(LEFT(H118,1)="-",1,0)+IF(LEFT(I118,1)="-",1,0)+IF(LEFT(J118,1)="-",1,0)+IF(LEFT(K118,1)="-",1,0)))</f>
        <v>0</v>
      </c>
      <c r="N118" s="536">
        <f t="shared" si="4"/>
        <v>1</v>
      </c>
      <c r="O118" s="537">
        <f t="shared" si="4"/>
      </c>
      <c r="P118" s="494"/>
    </row>
    <row r="119" spans="2:16" ht="15">
      <c r="B119" s="494"/>
      <c r="C119" s="539" t="s">
        <v>402</v>
      </c>
      <c r="D119" s="540" t="str">
        <f>IF(D113&gt;"",D113&amp;" / "&amp;D114,"")</f>
        <v>Eriksson Pinja / Vastavuo Viivi-Mari</v>
      </c>
      <c r="E119" s="541" t="str">
        <f>IF(H113&gt;"",H113&amp;" / "&amp;H114,"")</f>
        <v>Kirichenko Anna / Kannisto Fanni</v>
      </c>
      <c r="F119" s="542"/>
      <c r="G119" s="543">
        <v>4</v>
      </c>
      <c r="H119" s="544">
        <v>5</v>
      </c>
      <c r="I119" s="545">
        <v>5</v>
      </c>
      <c r="J119" s="545"/>
      <c r="K119" s="545"/>
      <c r="L119" s="534">
        <f>IF(ISBLANK(G119),"",COUNTIF(G119:K119,"&gt;=0"))</f>
        <v>3</v>
      </c>
      <c r="M119" s="535">
        <f>IF(ISBLANK(G119),"",(IF(LEFT(G119,1)="-",1,0)+IF(LEFT(H119,1)="-",1,0)+IF(LEFT(I119,1)="-",1,0)+IF(LEFT(J119,1)="-",1,0)+IF(LEFT(K119,1)="-",1,0)))</f>
        <v>0</v>
      </c>
      <c r="N119" s="536">
        <f t="shared" si="4"/>
        <v>1</v>
      </c>
      <c r="O119" s="537">
        <f t="shared" si="4"/>
      </c>
      <c r="P119" s="494"/>
    </row>
    <row r="120" spans="2:16" ht="15">
      <c r="B120" s="494"/>
      <c r="C120" s="531" t="s">
        <v>403</v>
      </c>
      <c r="D120" s="532" t="str">
        <f>IF(+D110&gt;"",D110&amp;" - "&amp;H111,"")</f>
        <v>Eriksson Paju - Kannisto Fanni</v>
      </c>
      <c r="E120" s="538"/>
      <c r="F120" s="533"/>
      <c r="G120" s="447">
        <v>5</v>
      </c>
      <c r="H120" s="453">
        <v>3</v>
      </c>
      <c r="I120" s="418">
        <v>4</v>
      </c>
      <c r="J120" s="418"/>
      <c r="K120" s="453"/>
      <c r="L120" s="534">
        <f>IF(ISBLANK(G120),"",COUNTIF(G120:K120,"&gt;=0"))</f>
        <v>3</v>
      </c>
      <c r="M120" s="535">
        <f>IF(ISBLANK(G120),"",(IF(LEFT(G120,1)="-",1,0)+IF(LEFT(H120,1)="-",1,0)+IF(LEFT(I120,1)="-",1,0)+IF(LEFT(J120,1)="-",1,0)+IF(LEFT(K120,1)="-",1,0)))</f>
        <v>0</v>
      </c>
      <c r="N120" s="536">
        <f t="shared" si="4"/>
        <v>1</v>
      </c>
      <c r="O120" s="537">
        <f t="shared" si="4"/>
      </c>
      <c r="P120" s="494"/>
    </row>
    <row r="121" spans="2:16" ht="15.75" thickBot="1">
      <c r="B121" s="494"/>
      <c r="C121" s="531" t="s">
        <v>404</v>
      </c>
      <c r="D121" s="532" t="str">
        <f>IF(+D111&gt;"",D111&amp;" - "&amp;H110,"")</f>
        <v>Eriksson Pinja - Kirichenko Anna</v>
      </c>
      <c r="E121" s="538"/>
      <c r="F121" s="533"/>
      <c r="G121" s="453"/>
      <c r="H121" s="418"/>
      <c r="I121" s="453"/>
      <c r="J121" s="418"/>
      <c r="K121" s="418"/>
      <c r="L121" s="534">
        <f>IF(ISBLANK(G121),"",COUNTIF(G121:K121,"&gt;=0"))</f>
      </c>
      <c r="M121" s="546">
        <f>IF(ISBLANK(G121),"",(IF(LEFT(G121,1)="-",1,0)+IF(LEFT(H121,1)="-",1,0)+IF(LEFT(I121,1)="-",1,0)+IF(LEFT(J121,1)="-",1,0)+IF(LEFT(K121,1)="-",1,0)))</f>
      </c>
      <c r="N121" s="536">
        <f t="shared" si="4"/>
      </c>
      <c r="O121" s="537">
        <f t="shared" si="4"/>
      </c>
      <c r="P121" s="494"/>
    </row>
    <row r="122" spans="2:16" ht="16.5" thickBot="1">
      <c r="B122" s="33"/>
      <c r="C122" s="348"/>
      <c r="D122" s="348"/>
      <c r="E122" s="348"/>
      <c r="F122" s="348"/>
      <c r="G122" s="348"/>
      <c r="H122" s="348"/>
      <c r="I122" s="348"/>
      <c r="J122" s="547" t="s">
        <v>366</v>
      </c>
      <c r="K122" s="548"/>
      <c r="L122" s="549">
        <f>IF(ISBLANK(E117),"",SUM(L117:L121))</f>
      </c>
      <c r="M122" s="550">
        <f>IF(ISBLANK(F117),"",SUM(M117:M121))</f>
      </c>
      <c r="N122" s="551">
        <f>IF(ISBLANK(G117),"",SUM(N117:N121))</f>
        <v>3</v>
      </c>
      <c r="O122" s="552">
        <f>IF(ISBLANK(G117),"",SUM(O117:O121))</f>
        <v>1</v>
      </c>
      <c r="P122" s="494"/>
    </row>
    <row r="123" spans="2:16" ht="15">
      <c r="B123" s="33"/>
      <c r="C123" s="553" t="s">
        <v>367</v>
      </c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1"/>
    </row>
    <row r="124" spans="2:16" ht="15">
      <c r="B124" s="33"/>
      <c r="C124" s="464" t="s">
        <v>368</v>
      </c>
      <c r="D124" s="464"/>
      <c r="E124" s="464" t="s">
        <v>369</v>
      </c>
      <c r="F124" s="359"/>
      <c r="G124" s="464"/>
      <c r="H124" s="464" t="s">
        <v>370</v>
      </c>
      <c r="I124" s="359"/>
      <c r="J124" s="464"/>
      <c r="K124" s="99" t="s">
        <v>371</v>
      </c>
      <c r="L124" s="13"/>
      <c r="M124" s="348"/>
      <c r="N124" s="348"/>
      <c r="O124" s="348"/>
      <c r="P124" s="1"/>
    </row>
    <row r="125" spans="2:16" ht="16.5" thickBot="1">
      <c r="B125" s="33"/>
      <c r="C125" s="348"/>
      <c r="D125" s="348"/>
      <c r="E125" s="348"/>
      <c r="F125" s="348"/>
      <c r="G125" s="348"/>
      <c r="H125" s="348"/>
      <c r="I125" s="348"/>
      <c r="J125" s="348"/>
      <c r="K125" s="554" t="str">
        <f>IF(N122=3,D109,IF(O122=3,H109,""))</f>
        <v>MBF 1</v>
      </c>
      <c r="L125" s="555"/>
      <c r="M125" s="555"/>
      <c r="N125" s="555"/>
      <c r="O125" s="556"/>
      <c r="P125" s="494"/>
    </row>
    <row r="126" spans="2:16" ht="18">
      <c r="B126" s="31"/>
      <c r="C126" s="557"/>
      <c r="D126" s="557"/>
      <c r="E126" s="557"/>
      <c r="F126" s="557"/>
      <c r="G126" s="557"/>
      <c r="H126" s="557"/>
      <c r="I126" s="557"/>
      <c r="J126" s="557"/>
      <c r="K126" s="558"/>
      <c r="L126" s="558"/>
      <c r="M126" s="558"/>
      <c r="N126" s="558"/>
      <c r="O126" s="558"/>
      <c r="P126" s="69"/>
    </row>
    <row r="128" spans="2:16" ht="15.75">
      <c r="B128" s="32"/>
      <c r="C128" s="487"/>
      <c r="D128" s="14"/>
      <c r="E128" s="488"/>
      <c r="F128" s="488"/>
      <c r="G128" s="488"/>
      <c r="H128" s="488"/>
      <c r="I128" s="488"/>
      <c r="J128" s="488"/>
      <c r="K128" s="488"/>
      <c r="L128" s="488"/>
      <c r="M128" s="488"/>
      <c r="N128" s="488"/>
      <c r="O128" s="488"/>
      <c r="P128" s="68"/>
    </row>
    <row r="129" spans="2:16" ht="15.75">
      <c r="B129" s="33"/>
      <c r="C129" s="13"/>
      <c r="D129" s="402" t="s">
        <v>388</v>
      </c>
      <c r="E129" s="348"/>
      <c r="F129" s="348"/>
      <c r="G129" s="13"/>
      <c r="H129" s="489" t="s">
        <v>336</v>
      </c>
      <c r="I129" s="490"/>
      <c r="J129" s="491" t="s">
        <v>389</v>
      </c>
      <c r="K129" s="492"/>
      <c r="L129" s="492"/>
      <c r="M129" s="492"/>
      <c r="N129" s="492"/>
      <c r="O129" s="493"/>
      <c r="P129" s="494"/>
    </row>
    <row r="130" spans="2:16" ht="20.25">
      <c r="B130" s="33"/>
      <c r="C130" s="358"/>
      <c r="D130" s="495" t="s">
        <v>390</v>
      </c>
      <c r="E130" s="348"/>
      <c r="F130" s="348"/>
      <c r="G130" s="13"/>
      <c r="H130" s="489" t="s">
        <v>341</v>
      </c>
      <c r="I130" s="490"/>
      <c r="J130" s="491" t="s">
        <v>4</v>
      </c>
      <c r="K130" s="492"/>
      <c r="L130" s="492"/>
      <c r="M130" s="492"/>
      <c r="N130" s="492"/>
      <c r="O130" s="493"/>
      <c r="P130" s="494"/>
    </row>
    <row r="131" spans="2:16" ht="15">
      <c r="B131" s="33"/>
      <c r="C131" s="348"/>
      <c r="D131" s="496" t="s">
        <v>391</v>
      </c>
      <c r="E131" s="348"/>
      <c r="F131" s="348"/>
      <c r="G131" s="348"/>
      <c r="H131" s="489" t="s">
        <v>392</v>
      </c>
      <c r="I131" s="497"/>
      <c r="J131" s="491" t="s">
        <v>123</v>
      </c>
      <c r="K131" s="491"/>
      <c r="L131" s="491"/>
      <c r="M131" s="491"/>
      <c r="N131" s="491"/>
      <c r="O131" s="498"/>
      <c r="P131" s="494"/>
    </row>
    <row r="132" spans="2:16" ht="15.75">
      <c r="B132" s="33"/>
      <c r="C132" s="348"/>
      <c r="D132" s="348"/>
      <c r="E132" s="348"/>
      <c r="F132" s="348"/>
      <c r="G132" s="348"/>
      <c r="H132" s="489" t="s">
        <v>339</v>
      </c>
      <c r="I132" s="490"/>
      <c r="J132" s="499">
        <v>40250</v>
      </c>
      <c r="K132" s="500"/>
      <c r="L132" s="500"/>
      <c r="M132" s="501" t="s">
        <v>3</v>
      </c>
      <c r="N132" s="502"/>
      <c r="O132" s="498"/>
      <c r="P132" s="494"/>
    </row>
    <row r="133" spans="2:16" ht="15">
      <c r="B133" s="33"/>
      <c r="C133" s="13"/>
      <c r="D133" s="399" t="s">
        <v>393</v>
      </c>
      <c r="E133" s="348"/>
      <c r="F133" s="348"/>
      <c r="G133" s="348"/>
      <c r="H133" s="399" t="s">
        <v>393</v>
      </c>
      <c r="I133" s="348"/>
      <c r="J133" s="348"/>
      <c r="K133" s="348"/>
      <c r="L133" s="348"/>
      <c r="M133" s="348"/>
      <c r="N133" s="348"/>
      <c r="O133" s="348"/>
      <c r="P133" s="1"/>
    </row>
    <row r="134" spans="2:16" ht="15.75">
      <c r="B134" s="494"/>
      <c r="C134" s="503" t="s">
        <v>394</v>
      </c>
      <c r="D134" s="504" t="s">
        <v>25</v>
      </c>
      <c r="E134" s="505"/>
      <c r="F134" s="506"/>
      <c r="G134" s="507" t="s">
        <v>395</v>
      </c>
      <c r="H134" s="504" t="s">
        <v>24</v>
      </c>
      <c r="I134" s="508"/>
      <c r="J134" s="508"/>
      <c r="K134" s="508"/>
      <c r="L134" s="508"/>
      <c r="M134" s="508"/>
      <c r="N134" s="508"/>
      <c r="O134" s="509"/>
      <c r="P134" s="494"/>
    </row>
    <row r="135" spans="2:16" ht="15">
      <c r="B135" s="494"/>
      <c r="C135" s="510" t="s">
        <v>79</v>
      </c>
      <c r="D135" s="511" t="s">
        <v>126</v>
      </c>
      <c r="E135" s="512"/>
      <c r="F135" s="513"/>
      <c r="G135" s="514" t="s">
        <v>345</v>
      </c>
      <c r="H135" s="511" t="s">
        <v>114</v>
      </c>
      <c r="I135" s="515"/>
      <c r="J135" s="515"/>
      <c r="K135" s="515"/>
      <c r="L135" s="515"/>
      <c r="M135" s="515"/>
      <c r="N135" s="515"/>
      <c r="O135" s="516"/>
      <c r="P135" s="494"/>
    </row>
    <row r="136" spans="2:16" ht="15">
      <c r="B136" s="494"/>
      <c r="C136" s="517" t="s">
        <v>113</v>
      </c>
      <c r="D136" s="511" t="s">
        <v>332</v>
      </c>
      <c r="E136" s="512"/>
      <c r="F136" s="513"/>
      <c r="G136" s="518" t="s">
        <v>347</v>
      </c>
      <c r="H136" s="511" t="s">
        <v>125</v>
      </c>
      <c r="I136" s="515"/>
      <c r="J136" s="515"/>
      <c r="K136" s="515"/>
      <c r="L136" s="515"/>
      <c r="M136" s="515"/>
      <c r="N136" s="515"/>
      <c r="O136" s="516"/>
      <c r="P136" s="494"/>
    </row>
    <row r="137" spans="2:16" ht="15">
      <c r="B137" s="33"/>
      <c r="C137" s="519" t="s">
        <v>396</v>
      </c>
      <c r="D137" s="520"/>
      <c r="E137" s="521"/>
      <c r="F137" s="522"/>
      <c r="G137" s="519" t="s">
        <v>396</v>
      </c>
      <c r="H137" s="523"/>
      <c r="I137" s="523"/>
      <c r="J137" s="523"/>
      <c r="K137" s="523"/>
      <c r="L137" s="523"/>
      <c r="M137" s="523"/>
      <c r="N137" s="523"/>
      <c r="O137" s="523"/>
      <c r="P137" s="1"/>
    </row>
    <row r="138" spans="2:16" ht="15">
      <c r="B138" s="494"/>
      <c r="C138" s="510"/>
      <c r="D138" s="511" t="s">
        <v>120</v>
      </c>
      <c r="E138" s="512"/>
      <c r="F138" s="513"/>
      <c r="G138" s="514"/>
      <c r="H138" s="511" t="s">
        <v>125</v>
      </c>
      <c r="I138" s="515"/>
      <c r="J138" s="515"/>
      <c r="K138" s="515"/>
      <c r="L138" s="515"/>
      <c r="M138" s="515"/>
      <c r="N138" s="515"/>
      <c r="O138" s="516"/>
      <c r="P138" s="494"/>
    </row>
    <row r="139" spans="2:16" ht="15">
      <c r="B139" s="494"/>
      <c r="C139" s="524"/>
      <c r="D139" s="511" t="s">
        <v>126</v>
      </c>
      <c r="E139" s="512"/>
      <c r="F139" s="513"/>
      <c r="G139" s="525"/>
      <c r="H139" s="511" t="s">
        <v>128</v>
      </c>
      <c r="I139" s="515"/>
      <c r="J139" s="515"/>
      <c r="K139" s="515"/>
      <c r="L139" s="515"/>
      <c r="M139" s="515"/>
      <c r="N139" s="515"/>
      <c r="O139" s="516"/>
      <c r="P139" s="494"/>
    </row>
    <row r="140" spans="2:16" ht="15.75">
      <c r="B140" s="33"/>
      <c r="C140" s="348"/>
      <c r="D140" s="348"/>
      <c r="E140" s="348"/>
      <c r="F140" s="348"/>
      <c r="G140" s="399" t="s">
        <v>397</v>
      </c>
      <c r="H140" s="368"/>
      <c r="I140" s="368"/>
      <c r="J140" s="368"/>
      <c r="K140" s="348"/>
      <c r="L140" s="348"/>
      <c r="M140" s="348"/>
      <c r="N140" s="400"/>
      <c r="O140" s="13"/>
      <c r="P140" s="1"/>
    </row>
    <row r="141" spans="2:16" ht="15">
      <c r="B141" s="33"/>
      <c r="C141" s="402" t="s">
        <v>398</v>
      </c>
      <c r="D141" s="348"/>
      <c r="E141" s="348"/>
      <c r="F141" s="348"/>
      <c r="G141" s="526" t="s">
        <v>101</v>
      </c>
      <c r="H141" s="526" t="s">
        <v>102</v>
      </c>
      <c r="I141" s="526" t="s">
        <v>103</v>
      </c>
      <c r="J141" s="526" t="s">
        <v>104</v>
      </c>
      <c r="K141" s="526" t="s">
        <v>105</v>
      </c>
      <c r="L141" s="527" t="s">
        <v>399</v>
      </c>
      <c r="M141" s="528"/>
      <c r="N141" s="529" t="s">
        <v>356</v>
      </c>
      <c r="O141" s="530" t="s">
        <v>87</v>
      </c>
      <c r="P141" s="494"/>
    </row>
    <row r="142" spans="2:16" ht="15">
      <c r="B142" s="494"/>
      <c r="C142" s="531" t="s">
        <v>400</v>
      </c>
      <c r="D142" s="532" t="str">
        <f>IF(D135&gt;"",D135&amp;" - "&amp;H135,"")</f>
        <v>Myllärinen Iida - Eriksson Paju</v>
      </c>
      <c r="E142" s="532"/>
      <c r="F142" s="533"/>
      <c r="G142" s="418">
        <v>-6</v>
      </c>
      <c r="H142" s="418">
        <v>7</v>
      </c>
      <c r="I142" s="418">
        <v>6</v>
      </c>
      <c r="J142" s="453">
        <v>-9</v>
      </c>
      <c r="K142" s="418">
        <v>-9</v>
      </c>
      <c r="L142" s="534">
        <f>IF(ISBLANK(G142),"",COUNTIF(G142:K142,"&gt;=0"))</f>
        <v>2</v>
      </c>
      <c r="M142" s="535">
        <f>IF(ISBLANK(G142),"",(IF(LEFT(G142,1)="-",1,0)+IF(LEFT(H142,1)="-",1,0)+IF(LEFT(I142,1)="-",1,0)+IF(LEFT(J142,1)="-",1,0)+IF(LEFT(K142,1)="-",1,0)))</f>
        <v>3</v>
      </c>
      <c r="N142" s="536">
        <f aca="true" t="shared" si="5" ref="N142:O146">IF(L142=3,1,"")</f>
      </c>
      <c r="O142" s="537">
        <f t="shared" si="5"/>
        <v>1</v>
      </c>
      <c r="P142" s="494"/>
    </row>
    <row r="143" spans="2:16" ht="15">
      <c r="B143" s="494"/>
      <c r="C143" s="531" t="s">
        <v>401</v>
      </c>
      <c r="D143" s="532" t="str">
        <f>IF(D136&gt;"",D136&amp;" - "&amp;H136,"")</f>
        <v>Norrbo Mikaela - Eriksson Pinja</v>
      </c>
      <c r="E143" s="538"/>
      <c r="F143" s="533"/>
      <c r="G143" s="426">
        <v>-2</v>
      </c>
      <c r="H143" s="418">
        <v>-3</v>
      </c>
      <c r="I143" s="418">
        <v>-4</v>
      </c>
      <c r="J143" s="418"/>
      <c r="K143" s="418"/>
      <c r="L143" s="534">
        <f>IF(ISBLANK(G143),"",COUNTIF(G143:K143,"&gt;=0"))</f>
        <v>0</v>
      </c>
      <c r="M143" s="535">
        <f>IF(ISBLANK(G143),"",(IF(LEFT(G143,1)="-",1,0)+IF(LEFT(H143,1)="-",1,0)+IF(LEFT(I143,1)="-",1,0)+IF(LEFT(J143,1)="-",1,0)+IF(LEFT(K143,1)="-",1,0)))</f>
        <v>3</v>
      </c>
      <c r="N143" s="536">
        <f t="shared" si="5"/>
      </c>
      <c r="O143" s="537">
        <f t="shared" si="5"/>
        <v>1</v>
      </c>
      <c r="P143" s="494"/>
    </row>
    <row r="144" spans="2:16" ht="15">
      <c r="B144" s="494"/>
      <c r="C144" s="539" t="s">
        <v>402</v>
      </c>
      <c r="D144" s="540" t="str">
        <f>IF(D138&gt;"",D138&amp;" / "&amp;D139,"")</f>
        <v>Rissanen Elli / Myllärinen Iida</v>
      </c>
      <c r="E144" s="541" t="str">
        <f>IF(H138&gt;"",H138&amp;" / "&amp;H139,"")</f>
        <v>Eriksson Pinja / Vastavuo Viivi-Mari</v>
      </c>
      <c r="F144" s="542"/>
      <c r="G144" s="543">
        <v>-6</v>
      </c>
      <c r="H144" s="544">
        <v>-8</v>
      </c>
      <c r="I144" s="545">
        <v>-12</v>
      </c>
      <c r="J144" s="545"/>
      <c r="K144" s="545"/>
      <c r="L144" s="534">
        <f>IF(ISBLANK(G144),"",COUNTIF(G144:K144,"&gt;=0"))</f>
        <v>0</v>
      </c>
      <c r="M144" s="535">
        <f>IF(ISBLANK(G144),"",(IF(LEFT(G144,1)="-",1,0)+IF(LEFT(H144,1)="-",1,0)+IF(LEFT(I144,1)="-",1,0)+IF(LEFT(J144,1)="-",1,0)+IF(LEFT(K144,1)="-",1,0)))</f>
        <v>3</v>
      </c>
      <c r="N144" s="536">
        <f t="shared" si="5"/>
      </c>
      <c r="O144" s="537">
        <f t="shared" si="5"/>
        <v>1</v>
      </c>
      <c r="P144" s="494"/>
    </row>
    <row r="145" spans="2:16" ht="15">
      <c r="B145" s="494"/>
      <c r="C145" s="531" t="s">
        <v>403</v>
      </c>
      <c r="D145" s="532" t="str">
        <f>IF(+D135&gt;"",D135&amp;" - "&amp;H136,"")</f>
        <v>Myllärinen Iida - Eriksson Pinja</v>
      </c>
      <c r="E145" s="538"/>
      <c r="F145" s="533"/>
      <c r="G145" s="447"/>
      <c r="H145" s="453"/>
      <c r="I145" s="418"/>
      <c r="J145" s="418"/>
      <c r="K145" s="453"/>
      <c r="L145" s="534">
        <f>IF(ISBLANK(G145),"",COUNTIF(G145:K145,"&gt;=0"))</f>
      </c>
      <c r="M145" s="535">
        <f>IF(ISBLANK(G145),"",(IF(LEFT(G145,1)="-",1,0)+IF(LEFT(H145,1)="-",1,0)+IF(LEFT(I145,1)="-",1,0)+IF(LEFT(J145,1)="-",1,0)+IF(LEFT(K145,1)="-",1,0)))</f>
      </c>
      <c r="N145" s="536">
        <f t="shared" si="5"/>
      </c>
      <c r="O145" s="537">
        <f t="shared" si="5"/>
      </c>
      <c r="P145" s="494"/>
    </row>
    <row r="146" spans="2:16" ht="15.75" thickBot="1">
      <c r="B146" s="494"/>
      <c r="C146" s="531" t="s">
        <v>404</v>
      </c>
      <c r="D146" s="532" t="str">
        <f>IF(+D136&gt;"",D136&amp;" - "&amp;H135,"")</f>
        <v>Norrbo Mikaela - Eriksson Paju</v>
      </c>
      <c r="E146" s="538"/>
      <c r="F146" s="533"/>
      <c r="G146" s="453"/>
      <c r="H146" s="418"/>
      <c r="I146" s="453"/>
      <c r="J146" s="418"/>
      <c r="K146" s="418"/>
      <c r="L146" s="534">
        <f>IF(ISBLANK(G146),"",COUNTIF(G146:K146,"&gt;=0"))</f>
      </c>
      <c r="M146" s="546">
        <f>IF(ISBLANK(G146),"",(IF(LEFT(G146,1)="-",1,0)+IF(LEFT(H146,1)="-",1,0)+IF(LEFT(I146,1)="-",1,0)+IF(LEFT(J146,1)="-",1,0)+IF(LEFT(K146,1)="-",1,0)))</f>
      </c>
      <c r="N146" s="536">
        <f t="shared" si="5"/>
      </c>
      <c r="O146" s="537">
        <f t="shared" si="5"/>
      </c>
      <c r="P146" s="494"/>
    </row>
    <row r="147" spans="2:16" ht="16.5" thickBot="1">
      <c r="B147" s="33"/>
      <c r="C147" s="348"/>
      <c r="D147" s="348"/>
      <c r="E147" s="348"/>
      <c r="F147" s="348"/>
      <c r="G147" s="348"/>
      <c r="H147" s="348"/>
      <c r="I147" s="348"/>
      <c r="J147" s="547" t="s">
        <v>366</v>
      </c>
      <c r="K147" s="548"/>
      <c r="L147" s="549">
        <f>IF(ISBLANK(E142),"",SUM(L142:L146))</f>
      </c>
      <c r="M147" s="550">
        <f>IF(ISBLANK(F142),"",SUM(M142:M146))</f>
      </c>
      <c r="N147" s="551">
        <f>IF(ISBLANK(G142),"",SUM(N142:N146))</f>
        <v>0</v>
      </c>
      <c r="O147" s="552">
        <f>IF(ISBLANK(G142),"",SUM(O142:O146))</f>
        <v>3</v>
      </c>
      <c r="P147" s="494"/>
    </row>
    <row r="148" spans="2:16" ht="15">
      <c r="B148" s="33"/>
      <c r="C148" s="553" t="s">
        <v>367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1"/>
    </row>
    <row r="149" spans="2:16" ht="15">
      <c r="B149" s="33"/>
      <c r="C149" s="464" t="s">
        <v>368</v>
      </c>
      <c r="D149" s="464"/>
      <c r="E149" s="464" t="s">
        <v>369</v>
      </c>
      <c r="F149" s="359"/>
      <c r="G149" s="464"/>
      <c r="H149" s="464" t="s">
        <v>370</v>
      </c>
      <c r="I149" s="359"/>
      <c r="J149" s="464"/>
      <c r="K149" s="99" t="s">
        <v>371</v>
      </c>
      <c r="L149" s="13"/>
      <c r="M149" s="348"/>
      <c r="N149" s="348"/>
      <c r="O149" s="348"/>
      <c r="P149" s="1"/>
    </row>
    <row r="150" spans="2:16" ht="16.5" thickBot="1">
      <c r="B150" s="33"/>
      <c r="C150" s="348"/>
      <c r="D150" s="348"/>
      <c r="E150" s="348"/>
      <c r="F150" s="348"/>
      <c r="G150" s="348"/>
      <c r="H150" s="348"/>
      <c r="I150" s="348"/>
      <c r="J150" s="348"/>
      <c r="K150" s="554" t="str">
        <f>IF(N147=3,D134,IF(O147=3,H134,""))</f>
        <v>MBF 1</v>
      </c>
      <c r="L150" s="555"/>
      <c r="M150" s="555"/>
      <c r="N150" s="555"/>
      <c r="O150" s="556"/>
      <c r="P150" s="494"/>
    </row>
    <row r="151" spans="2:16" ht="18">
      <c r="B151" s="31"/>
      <c r="C151" s="557"/>
      <c r="D151" s="557"/>
      <c r="E151" s="557"/>
      <c r="F151" s="557"/>
      <c r="G151" s="557"/>
      <c r="H151" s="557"/>
      <c r="I151" s="557"/>
      <c r="J151" s="557"/>
      <c r="K151" s="558"/>
      <c r="L151" s="558"/>
      <c r="M151" s="558"/>
      <c r="N151" s="558"/>
      <c r="O151" s="558"/>
      <c r="P151" s="69"/>
    </row>
  </sheetData>
  <mergeCells count="96">
    <mergeCell ref="J3:O3"/>
    <mergeCell ref="J4:O4"/>
    <mergeCell ref="J5:O5"/>
    <mergeCell ref="J6:L6"/>
    <mergeCell ref="N6:O6"/>
    <mergeCell ref="D8:E8"/>
    <mergeCell ref="H8:O8"/>
    <mergeCell ref="D9:E9"/>
    <mergeCell ref="H9:O9"/>
    <mergeCell ref="D13:E13"/>
    <mergeCell ref="H13:O13"/>
    <mergeCell ref="K24:O24"/>
    <mergeCell ref="D10:E10"/>
    <mergeCell ref="H10:O10"/>
    <mergeCell ref="D12:E12"/>
    <mergeCell ref="H12:O12"/>
    <mergeCell ref="J30:O30"/>
    <mergeCell ref="J31:O31"/>
    <mergeCell ref="J32:L32"/>
    <mergeCell ref="N32:O32"/>
    <mergeCell ref="D34:E34"/>
    <mergeCell ref="H34:O34"/>
    <mergeCell ref="D35:E35"/>
    <mergeCell ref="H35:O35"/>
    <mergeCell ref="D36:E36"/>
    <mergeCell ref="H36:O36"/>
    <mergeCell ref="D38:E38"/>
    <mergeCell ref="H38:O38"/>
    <mergeCell ref="D39:E39"/>
    <mergeCell ref="H39:O39"/>
    <mergeCell ref="K50:O50"/>
    <mergeCell ref="J54:O54"/>
    <mergeCell ref="J55:O55"/>
    <mergeCell ref="J56:O56"/>
    <mergeCell ref="J57:L57"/>
    <mergeCell ref="N57:O57"/>
    <mergeCell ref="D59:E59"/>
    <mergeCell ref="H59:O59"/>
    <mergeCell ref="D60:E60"/>
    <mergeCell ref="H60:O60"/>
    <mergeCell ref="D61:E61"/>
    <mergeCell ref="H61:O61"/>
    <mergeCell ref="D63:E63"/>
    <mergeCell ref="H63:O63"/>
    <mergeCell ref="D64:E64"/>
    <mergeCell ref="H64:O64"/>
    <mergeCell ref="K75:O75"/>
    <mergeCell ref="J79:O79"/>
    <mergeCell ref="J80:O80"/>
    <mergeCell ref="J81:O81"/>
    <mergeCell ref="J82:L82"/>
    <mergeCell ref="N82:O82"/>
    <mergeCell ref="D84:E84"/>
    <mergeCell ref="H84:O84"/>
    <mergeCell ref="D85:E85"/>
    <mergeCell ref="H85:O85"/>
    <mergeCell ref="D86:E86"/>
    <mergeCell ref="H86:O86"/>
    <mergeCell ref="D88:E88"/>
    <mergeCell ref="H88:O88"/>
    <mergeCell ref="D89:E89"/>
    <mergeCell ref="H89:O89"/>
    <mergeCell ref="K100:O100"/>
    <mergeCell ref="J104:O104"/>
    <mergeCell ref="J105:O105"/>
    <mergeCell ref="J106:O106"/>
    <mergeCell ref="J107:L107"/>
    <mergeCell ref="N107:O107"/>
    <mergeCell ref="D109:E109"/>
    <mergeCell ref="H109:O109"/>
    <mergeCell ref="D110:E110"/>
    <mergeCell ref="H110:O110"/>
    <mergeCell ref="D111:E111"/>
    <mergeCell ref="H111:O111"/>
    <mergeCell ref="D113:E113"/>
    <mergeCell ref="H113:O113"/>
    <mergeCell ref="D114:E114"/>
    <mergeCell ref="H114:O114"/>
    <mergeCell ref="K125:O125"/>
    <mergeCell ref="J129:O129"/>
    <mergeCell ref="D135:E135"/>
    <mergeCell ref="H135:O135"/>
    <mergeCell ref="J130:O130"/>
    <mergeCell ref="J131:O131"/>
    <mergeCell ref="J132:L132"/>
    <mergeCell ref="N132:O132"/>
    <mergeCell ref="D139:E139"/>
    <mergeCell ref="H139:O139"/>
    <mergeCell ref="K150:O150"/>
    <mergeCell ref="J29:O29"/>
    <mergeCell ref="D136:E136"/>
    <mergeCell ref="H136:O136"/>
    <mergeCell ref="D138:E138"/>
    <mergeCell ref="H138:O138"/>
    <mergeCell ref="D134:E134"/>
    <mergeCell ref="H134:O13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B2:S151"/>
  <sheetViews>
    <sheetView workbookViewId="0" topLeftCell="A1">
      <selection activeCell="A1" sqref="A1"/>
    </sheetView>
  </sheetViews>
  <sheetFormatPr defaultColWidth="8.88671875" defaultRowHeight="15"/>
  <cols>
    <col min="1" max="1" width="1.1171875" style="0" customWidth="1"/>
    <col min="2" max="2" width="2.21484375" style="0" customWidth="1"/>
    <col min="3" max="3" width="4.5546875" style="0" customWidth="1"/>
    <col min="4" max="4" width="16.77734375" style="0" customWidth="1"/>
    <col min="5" max="5" width="13.5546875" style="0" customWidth="1"/>
    <col min="6" max="6" width="2.21484375" style="0" customWidth="1"/>
    <col min="7" max="11" width="4.77734375" style="0" customWidth="1"/>
    <col min="12" max="12" width="2.88671875" style="0" customWidth="1"/>
    <col min="13" max="13" width="2.99609375" style="0" customWidth="1"/>
    <col min="14" max="14" width="2.88671875" style="0" customWidth="1"/>
    <col min="15" max="15" width="2.77734375" style="0" customWidth="1"/>
    <col min="16" max="16" width="2.4453125" style="0" customWidth="1"/>
    <col min="18" max="18" width="21.77734375" style="0" customWidth="1"/>
  </cols>
  <sheetData>
    <row r="1" ht="7.5" customHeight="1"/>
    <row r="2" spans="2:16" ht="6.75" customHeight="1">
      <c r="B2" s="32"/>
      <c r="C2" s="487"/>
      <c r="D2" s="14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68"/>
    </row>
    <row r="3" spans="2:16" ht="15.75">
      <c r="B3" s="33"/>
      <c r="C3" s="13"/>
      <c r="D3" s="402" t="s">
        <v>388</v>
      </c>
      <c r="E3" s="348"/>
      <c r="F3" s="348"/>
      <c r="G3" s="13"/>
      <c r="H3" s="489" t="s">
        <v>336</v>
      </c>
      <c r="I3" s="490"/>
      <c r="J3" s="491" t="s">
        <v>389</v>
      </c>
      <c r="K3" s="492"/>
      <c r="L3" s="492"/>
      <c r="M3" s="492"/>
      <c r="N3" s="492"/>
      <c r="O3" s="493"/>
      <c r="P3" s="494"/>
    </row>
    <row r="4" spans="2:16" ht="17.25" customHeight="1">
      <c r="B4" s="33"/>
      <c r="C4" s="358"/>
      <c r="D4" s="495" t="s">
        <v>390</v>
      </c>
      <c r="E4" s="348"/>
      <c r="F4" s="348"/>
      <c r="G4" s="13"/>
      <c r="H4" s="489" t="s">
        <v>341</v>
      </c>
      <c r="I4" s="490"/>
      <c r="J4" s="491" t="s">
        <v>4</v>
      </c>
      <c r="K4" s="492"/>
      <c r="L4" s="492"/>
      <c r="M4" s="492"/>
      <c r="N4" s="492"/>
      <c r="O4" s="493"/>
      <c r="P4" s="494"/>
    </row>
    <row r="5" spans="2:16" ht="13.5" customHeight="1">
      <c r="B5" s="33"/>
      <c r="C5" s="348"/>
      <c r="D5" s="496" t="s">
        <v>391</v>
      </c>
      <c r="E5" s="348"/>
      <c r="F5" s="348"/>
      <c r="G5" s="348"/>
      <c r="H5" s="489" t="s">
        <v>392</v>
      </c>
      <c r="I5" s="497"/>
      <c r="J5" s="491" t="s">
        <v>77</v>
      </c>
      <c r="K5" s="491"/>
      <c r="L5" s="491"/>
      <c r="M5" s="491"/>
      <c r="N5" s="491"/>
      <c r="O5" s="498"/>
      <c r="P5" s="494"/>
    </row>
    <row r="6" spans="2:16" ht="14.25" customHeight="1">
      <c r="B6" s="33"/>
      <c r="C6" s="348"/>
      <c r="D6" s="348"/>
      <c r="E6" s="348"/>
      <c r="F6" s="348"/>
      <c r="G6" s="348"/>
      <c r="H6" s="489" t="s">
        <v>339</v>
      </c>
      <c r="I6" s="490"/>
      <c r="J6" s="499">
        <v>40250</v>
      </c>
      <c r="K6" s="500"/>
      <c r="L6" s="500"/>
      <c r="M6" s="501" t="s">
        <v>3</v>
      </c>
      <c r="N6" s="502"/>
      <c r="O6" s="498"/>
      <c r="P6" s="494"/>
    </row>
    <row r="7" spans="2:19" ht="16.5" customHeight="1">
      <c r="B7" s="33"/>
      <c r="C7" s="13"/>
      <c r="D7" s="399" t="s">
        <v>393</v>
      </c>
      <c r="E7" s="348"/>
      <c r="F7" s="348"/>
      <c r="G7" s="348"/>
      <c r="H7" s="399" t="s">
        <v>393</v>
      </c>
      <c r="I7" s="348"/>
      <c r="J7" s="348"/>
      <c r="K7" s="348"/>
      <c r="L7" s="348"/>
      <c r="M7" s="348"/>
      <c r="N7" s="348"/>
      <c r="O7" s="348"/>
      <c r="P7" s="1"/>
      <c r="R7" s="473"/>
      <c r="S7" s="473"/>
    </row>
    <row r="8" spans="2:19" ht="14.25" customHeight="1">
      <c r="B8" s="494"/>
      <c r="C8" s="503" t="s">
        <v>394</v>
      </c>
      <c r="D8" s="504" t="s">
        <v>44</v>
      </c>
      <c r="E8" s="505"/>
      <c r="F8" s="506"/>
      <c r="G8" s="507" t="s">
        <v>395</v>
      </c>
      <c r="H8" s="504" t="s">
        <v>36</v>
      </c>
      <c r="I8" s="508"/>
      <c r="J8" s="508"/>
      <c r="K8" s="508"/>
      <c r="L8" s="508"/>
      <c r="M8" s="508"/>
      <c r="N8" s="508"/>
      <c r="O8" s="509"/>
      <c r="P8" s="494"/>
      <c r="R8" s="473"/>
      <c r="S8" s="473"/>
    </row>
    <row r="9" spans="2:19" ht="15">
      <c r="B9" s="494"/>
      <c r="C9" s="510" t="s">
        <v>79</v>
      </c>
      <c r="D9" s="511" t="s">
        <v>121</v>
      </c>
      <c r="E9" s="512"/>
      <c r="F9" s="513"/>
      <c r="G9" s="514" t="s">
        <v>345</v>
      </c>
      <c r="H9" s="511" t="s">
        <v>116</v>
      </c>
      <c r="I9" s="515"/>
      <c r="J9" s="515"/>
      <c r="K9" s="515"/>
      <c r="L9" s="515"/>
      <c r="M9" s="515"/>
      <c r="N9" s="515"/>
      <c r="O9" s="516"/>
      <c r="P9" s="494"/>
      <c r="R9" s="473"/>
      <c r="S9" s="473"/>
    </row>
    <row r="10" spans="2:19" ht="15">
      <c r="B10" s="494"/>
      <c r="C10" s="517" t="s">
        <v>113</v>
      </c>
      <c r="D10" s="511" t="s">
        <v>406</v>
      </c>
      <c r="E10" s="512"/>
      <c r="F10" s="513"/>
      <c r="G10" s="518" t="s">
        <v>347</v>
      </c>
      <c r="H10" s="511" t="s">
        <v>94</v>
      </c>
      <c r="I10" s="515"/>
      <c r="J10" s="515"/>
      <c r="K10" s="515"/>
      <c r="L10" s="515"/>
      <c r="M10" s="515"/>
      <c r="N10" s="515"/>
      <c r="O10" s="516"/>
      <c r="P10" s="494"/>
      <c r="R10" s="473"/>
      <c r="S10" s="473"/>
    </row>
    <row r="11" spans="2:19" ht="15">
      <c r="B11" s="33"/>
      <c r="C11" s="519" t="s">
        <v>396</v>
      </c>
      <c r="D11" s="520"/>
      <c r="E11" s="521"/>
      <c r="F11" s="522"/>
      <c r="G11" s="519" t="s">
        <v>396</v>
      </c>
      <c r="H11" s="523"/>
      <c r="I11" s="523"/>
      <c r="J11" s="523"/>
      <c r="K11" s="523"/>
      <c r="L11" s="523"/>
      <c r="M11" s="523"/>
      <c r="N11" s="523"/>
      <c r="O11" s="523"/>
      <c r="P11" s="1"/>
      <c r="R11" s="473"/>
      <c r="S11" s="473"/>
    </row>
    <row r="12" spans="2:19" ht="15">
      <c r="B12" s="494"/>
      <c r="C12" s="510"/>
      <c r="D12" s="511" t="s">
        <v>406</v>
      </c>
      <c r="E12" s="512"/>
      <c r="F12" s="513"/>
      <c r="G12" s="514"/>
      <c r="H12" s="511" t="s">
        <v>116</v>
      </c>
      <c r="I12" s="515"/>
      <c r="J12" s="515"/>
      <c r="K12" s="515"/>
      <c r="L12" s="515"/>
      <c r="M12" s="515"/>
      <c r="N12" s="515"/>
      <c r="O12" s="516"/>
      <c r="P12" s="494"/>
      <c r="R12" s="473"/>
      <c r="S12" s="473"/>
    </row>
    <row r="13" spans="2:19" ht="15">
      <c r="B13" s="494"/>
      <c r="C13" s="524"/>
      <c r="D13" s="511" t="s">
        <v>121</v>
      </c>
      <c r="E13" s="512"/>
      <c r="F13" s="513"/>
      <c r="G13" s="525"/>
      <c r="H13" s="511" t="s">
        <v>94</v>
      </c>
      <c r="I13" s="515"/>
      <c r="J13" s="515"/>
      <c r="K13" s="515"/>
      <c r="L13" s="515"/>
      <c r="M13" s="515"/>
      <c r="N13" s="515"/>
      <c r="O13" s="516"/>
      <c r="P13" s="494"/>
      <c r="R13" s="473"/>
      <c r="S13" s="473"/>
    </row>
    <row r="14" spans="2:19" ht="15.75">
      <c r="B14" s="33"/>
      <c r="C14" s="348"/>
      <c r="D14" s="348"/>
      <c r="E14" s="348"/>
      <c r="F14" s="348"/>
      <c r="G14" s="399" t="s">
        <v>397</v>
      </c>
      <c r="H14" s="368"/>
      <c r="I14" s="368"/>
      <c r="J14" s="368"/>
      <c r="K14" s="348"/>
      <c r="L14" s="348"/>
      <c r="M14" s="348"/>
      <c r="N14" s="400"/>
      <c r="O14" s="13"/>
      <c r="P14" s="1"/>
      <c r="R14" s="473"/>
      <c r="S14" s="473"/>
    </row>
    <row r="15" spans="2:19" ht="13.5" customHeight="1">
      <c r="B15" s="33"/>
      <c r="C15" s="402" t="s">
        <v>398</v>
      </c>
      <c r="D15" s="348"/>
      <c r="E15" s="348"/>
      <c r="F15" s="348"/>
      <c r="G15" s="526" t="s">
        <v>101</v>
      </c>
      <c r="H15" s="526" t="s">
        <v>102</v>
      </c>
      <c r="I15" s="526" t="s">
        <v>103</v>
      </c>
      <c r="J15" s="526" t="s">
        <v>104</v>
      </c>
      <c r="K15" s="526" t="s">
        <v>105</v>
      </c>
      <c r="L15" s="527" t="s">
        <v>399</v>
      </c>
      <c r="M15" s="528"/>
      <c r="N15" s="529" t="s">
        <v>356</v>
      </c>
      <c r="O15" s="530" t="s">
        <v>87</v>
      </c>
      <c r="P15" s="494"/>
      <c r="R15" s="473"/>
      <c r="S15" s="473"/>
    </row>
    <row r="16" spans="2:19" ht="15">
      <c r="B16" s="494"/>
      <c r="C16" s="531" t="s">
        <v>400</v>
      </c>
      <c r="D16" s="532" t="str">
        <f>IF(D9&gt;"",D9&amp;" - "&amp;H9,"")</f>
        <v>Nurmiaho Elma - Lundström Annika</v>
      </c>
      <c r="E16" s="532"/>
      <c r="F16" s="533"/>
      <c r="G16" s="418">
        <v>-4</v>
      </c>
      <c r="H16" s="418">
        <v>-3</v>
      </c>
      <c r="I16" s="418">
        <v>-4</v>
      </c>
      <c r="J16" s="453"/>
      <c r="K16" s="418"/>
      <c r="L16" s="534">
        <f>IF(ISBLANK(G16),"",COUNTIF(G16:K16,"&gt;=0"))</f>
        <v>0</v>
      </c>
      <c r="M16" s="535">
        <f>IF(ISBLANK(G16),"",(IF(LEFT(G16,1)="-",1,0)+IF(LEFT(H16,1)="-",1,0)+IF(LEFT(I16,1)="-",1,0)+IF(LEFT(J16,1)="-",1,0)+IF(LEFT(K16,1)="-",1,0)))</f>
        <v>3</v>
      </c>
      <c r="N16" s="536">
        <f aca="true" t="shared" si="0" ref="N16:O20">IF(L16=3,1,"")</f>
      </c>
      <c r="O16" s="537">
        <f t="shared" si="0"/>
        <v>1</v>
      </c>
      <c r="P16" s="494"/>
      <c r="R16" s="473"/>
      <c r="S16" s="473"/>
    </row>
    <row r="17" spans="2:19" ht="15">
      <c r="B17" s="494"/>
      <c r="C17" s="531" t="s">
        <v>401</v>
      </c>
      <c r="D17" s="532" t="str">
        <f>IF(D10&gt;"",D10&amp;" - "&amp;H10,"")</f>
        <v>Lotto Alexandra - Eriksson Pihla</v>
      </c>
      <c r="E17" s="538"/>
      <c r="F17" s="533"/>
      <c r="G17" s="426">
        <v>-6</v>
      </c>
      <c r="H17" s="418">
        <v>-1</v>
      </c>
      <c r="I17" s="418">
        <v>-6</v>
      </c>
      <c r="J17" s="418"/>
      <c r="K17" s="418"/>
      <c r="L17" s="534">
        <f>IF(ISBLANK(G17),"",COUNTIF(G17:K17,"&gt;=0"))</f>
        <v>0</v>
      </c>
      <c r="M17" s="535">
        <f>IF(ISBLANK(G17),"",(IF(LEFT(G17,1)="-",1,0)+IF(LEFT(H17,1)="-",1,0)+IF(LEFT(I17,1)="-",1,0)+IF(LEFT(J17,1)="-",1,0)+IF(LEFT(K17,1)="-",1,0)))</f>
        <v>3</v>
      </c>
      <c r="N17" s="536">
        <f t="shared" si="0"/>
      </c>
      <c r="O17" s="537">
        <f t="shared" si="0"/>
        <v>1</v>
      </c>
      <c r="P17" s="494"/>
      <c r="R17" s="473"/>
      <c r="S17" s="473"/>
    </row>
    <row r="18" spans="2:19" ht="15">
      <c r="B18" s="494"/>
      <c r="C18" s="539" t="s">
        <v>402</v>
      </c>
      <c r="D18" s="540" t="str">
        <f>IF(D12&gt;"",D12&amp;" / "&amp;D13,"")</f>
        <v>Lotto Alexandra / Nurmiaho Elma</v>
      </c>
      <c r="E18" s="541" t="str">
        <f>IF(H12&gt;"",H12&amp;" / "&amp;H13,"")</f>
        <v>Lundström Annika / Eriksson Pihla</v>
      </c>
      <c r="F18" s="542"/>
      <c r="G18" s="543">
        <v>-6</v>
      </c>
      <c r="H18" s="544">
        <v>-7</v>
      </c>
      <c r="I18" s="545">
        <v>-2</v>
      </c>
      <c r="J18" s="545"/>
      <c r="K18" s="545"/>
      <c r="L18" s="534">
        <f>IF(ISBLANK(G18),"",COUNTIF(G18:K18,"&gt;=0"))</f>
        <v>0</v>
      </c>
      <c r="M18" s="535">
        <f>IF(ISBLANK(G18),"",(IF(LEFT(G18,1)="-",1,0)+IF(LEFT(H18,1)="-",1,0)+IF(LEFT(I18,1)="-",1,0)+IF(LEFT(J18,1)="-",1,0)+IF(LEFT(K18,1)="-",1,0)))</f>
        <v>3</v>
      </c>
      <c r="N18" s="536">
        <f t="shared" si="0"/>
      </c>
      <c r="O18" s="537">
        <f t="shared" si="0"/>
        <v>1</v>
      </c>
      <c r="P18" s="494"/>
      <c r="R18" s="473"/>
      <c r="S18" s="473"/>
    </row>
    <row r="19" spans="2:19" ht="15">
      <c r="B19" s="494"/>
      <c r="C19" s="531" t="s">
        <v>403</v>
      </c>
      <c r="D19" s="532" t="str">
        <f>IF(+D9&gt;"",D9&amp;" - "&amp;H10,"")</f>
        <v>Nurmiaho Elma - Eriksson Pihla</v>
      </c>
      <c r="E19" s="538"/>
      <c r="F19" s="533"/>
      <c r="G19" s="447"/>
      <c r="H19" s="453"/>
      <c r="I19" s="418"/>
      <c r="J19" s="418"/>
      <c r="K19" s="453"/>
      <c r="L19" s="534">
        <f>IF(ISBLANK(G19),"",COUNTIF(G19:K19,"&gt;=0"))</f>
      </c>
      <c r="M19" s="535">
        <f>IF(ISBLANK(G19),"",(IF(LEFT(G19,1)="-",1,0)+IF(LEFT(H19,1)="-",1,0)+IF(LEFT(I19,1)="-",1,0)+IF(LEFT(J19,1)="-",1,0)+IF(LEFT(K19,1)="-",1,0)))</f>
      </c>
      <c r="N19" s="536">
        <f t="shared" si="0"/>
      </c>
      <c r="O19" s="537">
        <f t="shared" si="0"/>
      </c>
      <c r="P19" s="494"/>
      <c r="R19" s="473"/>
      <c r="S19" s="473"/>
    </row>
    <row r="20" spans="2:19" ht="15.75" thickBot="1">
      <c r="B20" s="494"/>
      <c r="C20" s="531" t="s">
        <v>404</v>
      </c>
      <c r="D20" s="532" t="str">
        <f>IF(+D10&gt;"",D10&amp;" - "&amp;H9,"")</f>
        <v>Lotto Alexandra - Lundström Annika</v>
      </c>
      <c r="E20" s="538"/>
      <c r="F20" s="533"/>
      <c r="G20" s="453"/>
      <c r="H20" s="418"/>
      <c r="I20" s="453"/>
      <c r="J20" s="418"/>
      <c r="K20" s="418"/>
      <c r="L20" s="534">
        <f>IF(ISBLANK(G20),"",COUNTIF(G20:K20,"&gt;=0"))</f>
      </c>
      <c r="M20" s="546">
        <f>IF(ISBLANK(G20),"",(IF(LEFT(G20,1)="-",1,0)+IF(LEFT(H20,1)="-",1,0)+IF(LEFT(I20,1)="-",1,0)+IF(LEFT(J20,1)="-",1,0)+IF(LEFT(K20,1)="-",1,0)))</f>
      </c>
      <c r="N20" s="536">
        <f t="shared" si="0"/>
      </c>
      <c r="O20" s="537">
        <f t="shared" si="0"/>
      </c>
      <c r="P20" s="494"/>
      <c r="R20" s="473"/>
      <c r="S20" s="473"/>
    </row>
    <row r="21" spans="2:19" ht="16.5" thickBot="1">
      <c r="B21" s="33"/>
      <c r="C21" s="348"/>
      <c r="D21" s="348"/>
      <c r="E21" s="348"/>
      <c r="F21" s="348"/>
      <c r="G21" s="348"/>
      <c r="H21" s="348"/>
      <c r="I21" s="348"/>
      <c r="J21" s="547" t="s">
        <v>366</v>
      </c>
      <c r="K21" s="548"/>
      <c r="L21" s="549">
        <f>IF(ISBLANK(E16),"",SUM(L16:L20))</f>
      </c>
      <c r="M21" s="550">
        <f>IF(ISBLANK(F16),"",SUM(M16:M20))</f>
      </c>
      <c r="N21" s="551">
        <f>IF(ISBLANK(G16),"",SUM(N16:N20))</f>
        <v>0</v>
      </c>
      <c r="O21" s="552">
        <f>IF(ISBLANK(G16),"",SUM(O16:O20))</f>
        <v>3</v>
      </c>
      <c r="P21" s="494"/>
      <c r="R21" s="473"/>
      <c r="S21" s="473"/>
    </row>
    <row r="22" spans="2:19" ht="12" customHeight="1">
      <c r="B22" s="33"/>
      <c r="C22" s="553" t="s">
        <v>367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1"/>
      <c r="R22" s="473"/>
      <c r="S22" s="473"/>
    </row>
    <row r="23" spans="2:19" ht="13.5" customHeight="1">
      <c r="B23" s="33"/>
      <c r="C23" s="464" t="s">
        <v>368</v>
      </c>
      <c r="D23" s="464"/>
      <c r="E23" s="464" t="s">
        <v>369</v>
      </c>
      <c r="F23" s="359"/>
      <c r="G23" s="464"/>
      <c r="H23" s="464" t="s">
        <v>370</v>
      </c>
      <c r="I23" s="359"/>
      <c r="J23" s="464"/>
      <c r="K23" s="99" t="s">
        <v>371</v>
      </c>
      <c r="L23" s="13"/>
      <c r="M23" s="348"/>
      <c r="N23" s="348"/>
      <c r="O23" s="348"/>
      <c r="P23" s="1"/>
      <c r="R23" s="473"/>
      <c r="S23" s="473"/>
    </row>
    <row r="24" spans="2:19" ht="16.5" thickBot="1">
      <c r="B24" s="33"/>
      <c r="C24" s="348"/>
      <c r="D24" s="348"/>
      <c r="E24" s="348"/>
      <c r="F24" s="348"/>
      <c r="G24" s="348"/>
      <c r="H24" s="348"/>
      <c r="I24" s="348"/>
      <c r="J24" s="348"/>
      <c r="K24" s="554" t="str">
        <f>IF(N21=3,D8,IF(O21=3,H8,""))</f>
        <v>MBF 2</v>
      </c>
      <c r="L24" s="555"/>
      <c r="M24" s="555"/>
      <c r="N24" s="555"/>
      <c r="O24" s="556"/>
      <c r="P24" s="494"/>
      <c r="R24" s="473"/>
      <c r="S24" s="473"/>
    </row>
    <row r="25" spans="2:19" ht="9" customHeight="1">
      <c r="B25" s="31"/>
      <c r="C25" s="557"/>
      <c r="D25" s="557"/>
      <c r="E25" s="557"/>
      <c r="F25" s="557"/>
      <c r="G25" s="557"/>
      <c r="H25" s="557"/>
      <c r="I25" s="557"/>
      <c r="J25" s="557"/>
      <c r="K25" s="558"/>
      <c r="L25" s="558"/>
      <c r="M25" s="558"/>
      <c r="N25" s="558"/>
      <c r="O25" s="558"/>
      <c r="P25" s="69"/>
      <c r="R25" s="473"/>
      <c r="S25" s="473"/>
    </row>
    <row r="26" spans="3:19" ht="15">
      <c r="C26" s="559" t="s">
        <v>405</v>
      </c>
      <c r="R26" s="473"/>
      <c r="S26" s="473"/>
    </row>
    <row r="27" spans="18:19" ht="15">
      <c r="R27" s="473"/>
      <c r="S27" s="473"/>
    </row>
    <row r="28" spans="2:19" ht="15.75">
      <c r="B28" s="32"/>
      <c r="C28" s="487"/>
      <c r="D28" s="14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68"/>
      <c r="R28" s="473"/>
      <c r="S28" s="473"/>
    </row>
    <row r="29" spans="2:19" ht="15.75">
      <c r="B29" s="33"/>
      <c r="C29" s="13"/>
      <c r="D29" s="402" t="s">
        <v>388</v>
      </c>
      <c r="E29" s="348"/>
      <c r="F29" s="348"/>
      <c r="G29" s="13"/>
      <c r="H29" s="489" t="s">
        <v>336</v>
      </c>
      <c r="I29" s="490"/>
      <c r="J29" s="491" t="s">
        <v>389</v>
      </c>
      <c r="K29" s="492"/>
      <c r="L29" s="492"/>
      <c r="M29" s="492"/>
      <c r="N29" s="492"/>
      <c r="O29" s="493"/>
      <c r="P29" s="494"/>
      <c r="R29" s="473"/>
      <c r="S29" s="473"/>
    </row>
    <row r="30" spans="2:19" ht="20.25">
      <c r="B30" s="33"/>
      <c r="C30" s="358"/>
      <c r="D30" s="495" t="s">
        <v>390</v>
      </c>
      <c r="E30" s="348"/>
      <c r="F30" s="348"/>
      <c r="G30" s="13"/>
      <c r="H30" s="489" t="s">
        <v>341</v>
      </c>
      <c r="I30" s="490"/>
      <c r="J30" s="491" t="s">
        <v>4</v>
      </c>
      <c r="K30" s="492"/>
      <c r="L30" s="492"/>
      <c r="M30" s="492"/>
      <c r="N30" s="492"/>
      <c r="O30" s="493"/>
      <c r="P30" s="494"/>
      <c r="R30" s="473"/>
      <c r="S30" s="473"/>
    </row>
    <row r="31" spans="2:19" ht="15">
      <c r="B31" s="33"/>
      <c r="C31" s="348"/>
      <c r="D31" s="496" t="s">
        <v>391</v>
      </c>
      <c r="E31" s="348"/>
      <c r="F31" s="348"/>
      <c r="G31" s="348"/>
      <c r="H31" s="489" t="s">
        <v>392</v>
      </c>
      <c r="I31" s="497"/>
      <c r="J31" s="491" t="s">
        <v>77</v>
      </c>
      <c r="K31" s="491"/>
      <c r="L31" s="491"/>
      <c r="M31" s="491"/>
      <c r="N31" s="491"/>
      <c r="O31" s="498"/>
      <c r="P31" s="494"/>
      <c r="R31" s="473"/>
      <c r="S31" s="473"/>
    </row>
    <row r="32" spans="2:19" ht="15.75">
      <c r="B32" s="33"/>
      <c r="C32" s="348"/>
      <c r="D32" s="348"/>
      <c r="E32" s="348"/>
      <c r="F32" s="348"/>
      <c r="G32" s="348"/>
      <c r="H32" s="489" t="s">
        <v>339</v>
      </c>
      <c r="I32" s="490"/>
      <c r="J32" s="499">
        <v>40250</v>
      </c>
      <c r="K32" s="500"/>
      <c r="L32" s="500"/>
      <c r="M32" s="501" t="s">
        <v>3</v>
      </c>
      <c r="N32" s="502"/>
      <c r="O32" s="498"/>
      <c r="P32" s="494"/>
      <c r="R32" s="473"/>
      <c r="S32" s="473"/>
    </row>
    <row r="33" spans="2:19" ht="15">
      <c r="B33" s="33"/>
      <c r="C33" s="13"/>
      <c r="D33" s="399" t="s">
        <v>393</v>
      </c>
      <c r="E33" s="348"/>
      <c r="F33" s="348"/>
      <c r="G33" s="348"/>
      <c r="H33" s="399" t="s">
        <v>393</v>
      </c>
      <c r="I33" s="348"/>
      <c r="J33" s="348"/>
      <c r="K33" s="348"/>
      <c r="L33" s="348"/>
      <c r="M33" s="348"/>
      <c r="N33" s="348"/>
      <c r="O33" s="348"/>
      <c r="P33" s="1"/>
      <c r="R33" s="473"/>
      <c r="S33" s="473"/>
    </row>
    <row r="34" spans="2:19" ht="15.75">
      <c r="B34" s="494"/>
      <c r="C34" s="503" t="s">
        <v>394</v>
      </c>
      <c r="D34" s="504" t="s">
        <v>6</v>
      </c>
      <c r="E34" s="505"/>
      <c r="F34" s="506"/>
      <c r="G34" s="507" t="s">
        <v>395</v>
      </c>
      <c r="H34" s="504" t="s">
        <v>36</v>
      </c>
      <c r="I34" s="508"/>
      <c r="J34" s="508"/>
      <c r="K34" s="508"/>
      <c r="L34" s="508"/>
      <c r="M34" s="508"/>
      <c r="N34" s="508"/>
      <c r="O34" s="509"/>
      <c r="P34" s="494"/>
      <c r="R34" s="473"/>
      <c r="S34" s="473"/>
    </row>
    <row r="35" spans="2:19" ht="15">
      <c r="B35" s="494"/>
      <c r="C35" s="510" t="s">
        <v>79</v>
      </c>
      <c r="D35" s="511" t="s">
        <v>93</v>
      </c>
      <c r="E35" s="512"/>
      <c r="F35" s="513"/>
      <c r="G35" s="514" t="s">
        <v>345</v>
      </c>
      <c r="H35" s="511" t="s">
        <v>116</v>
      </c>
      <c r="I35" s="515"/>
      <c r="J35" s="515"/>
      <c r="K35" s="515"/>
      <c r="L35" s="515"/>
      <c r="M35" s="515"/>
      <c r="N35" s="515"/>
      <c r="O35" s="516"/>
      <c r="P35" s="494"/>
      <c r="R35" s="473"/>
      <c r="S35" s="473"/>
    </row>
    <row r="36" spans="2:19" ht="15">
      <c r="B36" s="494"/>
      <c r="C36" s="517" t="s">
        <v>113</v>
      </c>
      <c r="D36" s="511" t="s">
        <v>117</v>
      </c>
      <c r="E36" s="512"/>
      <c r="F36" s="513"/>
      <c r="G36" s="518" t="s">
        <v>347</v>
      </c>
      <c r="H36" s="511" t="s">
        <v>94</v>
      </c>
      <c r="I36" s="515"/>
      <c r="J36" s="515"/>
      <c r="K36" s="515"/>
      <c r="L36" s="515"/>
      <c r="M36" s="515"/>
      <c r="N36" s="515"/>
      <c r="O36" s="516"/>
      <c r="P36" s="494"/>
      <c r="R36" s="473"/>
      <c r="S36" s="473"/>
    </row>
    <row r="37" spans="2:19" ht="15">
      <c r="B37" s="33"/>
      <c r="C37" s="519" t="s">
        <v>396</v>
      </c>
      <c r="D37" s="520"/>
      <c r="E37" s="521"/>
      <c r="F37" s="522"/>
      <c r="G37" s="519" t="s">
        <v>396</v>
      </c>
      <c r="H37" s="523"/>
      <c r="I37" s="523"/>
      <c r="J37" s="523"/>
      <c r="K37" s="523"/>
      <c r="L37" s="523"/>
      <c r="M37" s="523"/>
      <c r="N37" s="523"/>
      <c r="O37" s="523"/>
      <c r="P37" s="1"/>
      <c r="R37" s="473"/>
      <c r="S37" s="473"/>
    </row>
    <row r="38" spans="2:19" ht="15">
      <c r="B38" s="494"/>
      <c r="C38" s="510"/>
      <c r="D38" s="511" t="s">
        <v>93</v>
      </c>
      <c r="E38" s="512"/>
      <c r="F38" s="513"/>
      <c r="G38" s="514"/>
      <c r="H38" s="511" t="s">
        <v>116</v>
      </c>
      <c r="I38" s="515"/>
      <c r="J38" s="515"/>
      <c r="K38" s="515"/>
      <c r="L38" s="515"/>
      <c r="M38" s="515"/>
      <c r="N38" s="515"/>
      <c r="O38" s="516"/>
      <c r="P38" s="494"/>
      <c r="R38" s="473"/>
      <c r="S38" s="473"/>
    </row>
    <row r="39" spans="2:19" ht="15">
      <c r="B39" s="494"/>
      <c r="C39" s="524"/>
      <c r="D39" s="511" t="s">
        <v>117</v>
      </c>
      <c r="E39" s="512"/>
      <c r="F39" s="513"/>
      <c r="G39" s="525"/>
      <c r="H39" s="511" t="s">
        <v>94</v>
      </c>
      <c r="I39" s="515"/>
      <c r="J39" s="515"/>
      <c r="K39" s="515"/>
      <c r="L39" s="515"/>
      <c r="M39" s="515"/>
      <c r="N39" s="515"/>
      <c r="O39" s="516"/>
      <c r="P39" s="494"/>
      <c r="R39" s="473"/>
      <c r="S39" s="473"/>
    </row>
    <row r="40" spans="2:19" ht="15.75">
      <c r="B40" s="33"/>
      <c r="C40" s="348"/>
      <c r="D40" s="348"/>
      <c r="E40" s="348"/>
      <c r="F40" s="348"/>
      <c r="G40" s="399" t="s">
        <v>397</v>
      </c>
      <c r="H40" s="368"/>
      <c r="I40" s="368"/>
      <c r="J40" s="368"/>
      <c r="K40" s="348"/>
      <c r="L40" s="348"/>
      <c r="M40" s="348"/>
      <c r="N40" s="400"/>
      <c r="O40" s="13"/>
      <c r="P40" s="1"/>
      <c r="R40" s="473"/>
      <c r="S40" s="473"/>
    </row>
    <row r="41" spans="2:19" ht="15">
      <c r="B41" s="33"/>
      <c r="C41" s="402" t="s">
        <v>398</v>
      </c>
      <c r="D41" s="348"/>
      <c r="E41" s="348"/>
      <c r="F41" s="348"/>
      <c r="G41" s="526" t="s">
        <v>101</v>
      </c>
      <c r="H41" s="526" t="s">
        <v>102</v>
      </c>
      <c r="I41" s="526" t="s">
        <v>103</v>
      </c>
      <c r="J41" s="526" t="s">
        <v>104</v>
      </c>
      <c r="K41" s="526" t="s">
        <v>105</v>
      </c>
      <c r="L41" s="527" t="s">
        <v>399</v>
      </c>
      <c r="M41" s="528"/>
      <c r="N41" s="529" t="s">
        <v>356</v>
      </c>
      <c r="O41" s="530" t="s">
        <v>87</v>
      </c>
      <c r="P41" s="494"/>
      <c r="R41" s="473"/>
      <c r="S41" s="473"/>
    </row>
    <row r="42" spans="2:19" ht="15">
      <c r="B42" s="494"/>
      <c r="C42" s="531" t="s">
        <v>400</v>
      </c>
      <c r="D42" s="532" t="str">
        <f>IF(D35&gt;"",D35&amp;" - "&amp;H35,"")</f>
        <v>Kirichenko Anna - Lundström Annika</v>
      </c>
      <c r="E42" s="532"/>
      <c r="F42" s="533"/>
      <c r="G42" s="418">
        <v>4</v>
      </c>
      <c r="H42" s="418">
        <v>4</v>
      </c>
      <c r="I42" s="418">
        <v>1</v>
      </c>
      <c r="J42" s="453"/>
      <c r="K42" s="418"/>
      <c r="L42" s="534">
        <f>IF(ISBLANK(G42),"",COUNTIF(G42:K42,"&gt;=0"))</f>
        <v>3</v>
      </c>
      <c r="M42" s="535">
        <f>IF(ISBLANK(G42),"",(IF(LEFT(G42,1)="-",1,0)+IF(LEFT(H42,1)="-",1,0)+IF(LEFT(I42,1)="-",1,0)+IF(LEFT(J42,1)="-",1,0)+IF(LEFT(K42,1)="-",1,0)))</f>
        <v>0</v>
      </c>
      <c r="N42" s="536">
        <f aca="true" t="shared" si="1" ref="N42:O46">IF(L42=3,1,"")</f>
        <v>1</v>
      </c>
      <c r="O42" s="537">
        <f t="shared" si="1"/>
      </c>
      <c r="P42" s="494"/>
      <c r="R42" s="473"/>
      <c r="S42" s="473"/>
    </row>
    <row r="43" spans="2:19" ht="15">
      <c r="B43" s="494"/>
      <c r="C43" s="531" t="s">
        <v>401</v>
      </c>
      <c r="D43" s="532" t="str">
        <f>IF(D36&gt;"",D36&amp;" - "&amp;H36,"")</f>
        <v>Kannisto Fanni - Eriksson Pihla</v>
      </c>
      <c r="E43" s="538"/>
      <c r="F43" s="533"/>
      <c r="G43" s="417">
        <v>-4</v>
      </c>
      <c r="H43" s="418">
        <v>-1</v>
      </c>
      <c r="I43" s="418">
        <v>-5</v>
      </c>
      <c r="J43" s="418"/>
      <c r="K43" s="418"/>
      <c r="L43" s="534">
        <f>IF(ISBLANK(G43),"",COUNTIF(G43:K43,"&gt;=0"))</f>
        <v>0</v>
      </c>
      <c r="M43" s="535">
        <f>IF(ISBLANK(G43),"",(IF(LEFT(G43,1)="-",1,0)+IF(LEFT(H43,1)="-",1,0)+IF(LEFT(I43,1)="-",1,0)+IF(LEFT(J43,1)="-",1,0)+IF(LEFT(K43,1)="-",1,0)))</f>
        <v>3</v>
      </c>
      <c r="N43" s="536">
        <f t="shared" si="1"/>
      </c>
      <c r="O43" s="537">
        <f t="shared" si="1"/>
        <v>1</v>
      </c>
      <c r="P43" s="494"/>
      <c r="R43" s="473"/>
      <c r="S43" s="473"/>
    </row>
    <row r="44" spans="2:19" ht="15">
      <c r="B44" s="494"/>
      <c r="C44" s="539" t="s">
        <v>402</v>
      </c>
      <c r="D44" s="540" t="str">
        <f>IF(D38&gt;"",D38&amp;" / "&amp;D39,"")</f>
        <v>Kirichenko Anna / Kannisto Fanni</v>
      </c>
      <c r="E44" s="541" t="str">
        <f>IF(H38&gt;"",H38&amp;" / "&amp;H39,"")</f>
        <v>Lundström Annika / Eriksson Pihla</v>
      </c>
      <c r="F44" s="542"/>
      <c r="G44" s="543">
        <v>-4</v>
      </c>
      <c r="H44" s="544">
        <v>-3</v>
      </c>
      <c r="I44" s="545">
        <v>-9</v>
      </c>
      <c r="J44" s="545"/>
      <c r="K44" s="545"/>
      <c r="L44" s="534">
        <f>IF(ISBLANK(G44),"",COUNTIF(G44:K44,"&gt;=0"))</f>
        <v>0</v>
      </c>
      <c r="M44" s="535">
        <f>IF(ISBLANK(G44),"",(IF(LEFT(G44,1)="-",1,0)+IF(LEFT(H44,1)="-",1,0)+IF(LEFT(I44,1)="-",1,0)+IF(LEFT(J44,1)="-",1,0)+IF(LEFT(K44,1)="-",1,0)))</f>
        <v>3</v>
      </c>
      <c r="N44" s="536">
        <f t="shared" si="1"/>
      </c>
      <c r="O44" s="537">
        <f t="shared" si="1"/>
        <v>1</v>
      </c>
      <c r="P44" s="494"/>
      <c r="R44" s="473"/>
      <c r="S44" s="473"/>
    </row>
    <row r="45" spans="2:16" ht="15">
      <c r="B45" s="494"/>
      <c r="C45" s="531" t="s">
        <v>403</v>
      </c>
      <c r="D45" s="532" t="str">
        <f>IF(+D35&gt;"",D35&amp;" - "&amp;H36,"")</f>
        <v>Kirichenko Anna - Eriksson Pihla</v>
      </c>
      <c r="E45" s="538"/>
      <c r="F45" s="533"/>
      <c r="G45" s="447">
        <v>4</v>
      </c>
      <c r="H45" s="453">
        <v>6</v>
      </c>
      <c r="I45" s="418">
        <v>4</v>
      </c>
      <c r="J45" s="418"/>
      <c r="K45" s="453"/>
      <c r="L45" s="534">
        <f>IF(ISBLANK(G45),"",COUNTIF(G45:K45,"&gt;=0"))</f>
        <v>3</v>
      </c>
      <c r="M45" s="535">
        <f>IF(ISBLANK(G45),"",(IF(LEFT(G45,1)="-",1,0)+IF(LEFT(H45,1)="-",1,0)+IF(LEFT(I45,1)="-",1,0)+IF(LEFT(J45,1)="-",1,0)+IF(LEFT(K45,1)="-",1,0)))</f>
        <v>0</v>
      </c>
      <c r="N45" s="536">
        <f t="shared" si="1"/>
        <v>1</v>
      </c>
      <c r="O45" s="537">
        <f t="shared" si="1"/>
      </c>
      <c r="P45" s="494"/>
    </row>
    <row r="46" spans="2:16" ht="15.75" thickBot="1">
      <c r="B46" s="494"/>
      <c r="C46" s="531" t="s">
        <v>404</v>
      </c>
      <c r="D46" s="532" t="str">
        <f>IF(+D36&gt;"",D36&amp;" - "&amp;H35,"")</f>
        <v>Kannisto Fanni - Lundström Annika</v>
      </c>
      <c r="E46" s="538"/>
      <c r="F46" s="533"/>
      <c r="G46" s="453">
        <v>-3</v>
      </c>
      <c r="H46" s="418">
        <v>-3</v>
      </c>
      <c r="I46" s="453">
        <v>-4</v>
      </c>
      <c r="J46" s="418"/>
      <c r="K46" s="418"/>
      <c r="L46" s="534">
        <f>IF(ISBLANK(G46),"",COUNTIF(G46:K46,"&gt;=0"))</f>
        <v>0</v>
      </c>
      <c r="M46" s="546">
        <f>IF(ISBLANK(G46),"",(IF(LEFT(G46,1)="-",1,0)+IF(LEFT(H46,1)="-",1,0)+IF(LEFT(I46,1)="-",1,0)+IF(LEFT(J46,1)="-",1,0)+IF(LEFT(K46,1)="-",1,0)))</f>
        <v>3</v>
      </c>
      <c r="N46" s="536">
        <f t="shared" si="1"/>
      </c>
      <c r="O46" s="537">
        <f t="shared" si="1"/>
        <v>1</v>
      </c>
      <c r="P46" s="494"/>
    </row>
    <row r="47" spans="2:16" ht="16.5" thickBot="1">
      <c r="B47" s="33"/>
      <c r="C47" s="348"/>
      <c r="D47" s="348"/>
      <c r="E47" s="348"/>
      <c r="F47" s="348"/>
      <c r="G47" s="348"/>
      <c r="H47" s="348"/>
      <c r="I47" s="348"/>
      <c r="J47" s="547" t="s">
        <v>366</v>
      </c>
      <c r="K47" s="548"/>
      <c r="L47" s="549">
        <f>IF(ISBLANK(E42),"",SUM(L42:L46))</f>
      </c>
      <c r="M47" s="550">
        <f>IF(ISBLANK(F42),"",SUM(M42:M46))</f>
      </c>
      <c r="N47" s="551">
        <f>IF(ISBLANK(G42),"",SUM(N42:N46))</f>
        <v>2</v>
      </c>
      <c r="O47" s="552">
        <f>IF(ISBLANK(G42),"",SUM(O42:O46))</f>
        <v>3</v>
      </c>
      <c r="P47" s="494"/>
    </row>
    <row r="48" spans="2:16" ht="15">
      <c r="B48" s="33"/>
      <c r="C48" s="553" t="s">
        <v>367</v>
      </c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1"/>
    </row>
    <row r="49" spans="2:16" ht="15">
      <c r="B49" s="33"/>
      <c r="C49" s="464" t="s">
        <v>368</v>
      </c>
      <c r="D49" s="464"/>
      <c r="E49" s="464" t="s">
        <v>369</v>
      </c>
      <c r="F49" s="359"/>
      <c r="G49" s="464"/>
      <c r="H49" s="464" t="s">
        <v>370</v>
      </c>
      <c r="I49" s="359"/>
      <c r="J49" s="464"/>
      <c r="K49" s="99" t="s">
        <v>371</v>
      </c>
      <c r="L49" s="13"/>
      <c r="M49" s="348"/>
      <c r="N49" s="348"/>
      <c r="O49" s="348"/>
      <c r="P49" s="1"/>
    </row>
    <row r="50" spans="2:16" ht="16.5" thickBot="1">
      <c r="B50" s="33"/>
      <c r="C50" s="348"/>
      <c r="D50" s="348"/>
      <c r="E50" s="348"/>
      <c r="F50" s="348"/>
      <c r="G50" s="348"/>
      <c r="H50" s="348"/>
      <c r="I50" s="348"/>
      <c r="J50" s="348"/>
      <c r="K50" s="554" t="str">
        <f>IF(N47=3,D34,IF(O47=3,H34,""))</f>
        <v>MBF 2</v>
      </c>
      <c r="L50" s="555"/>
      <c r="M50" s="555"/>
      <c r="N50" s="555"/>
      <c r="O50" s="556"/>
      <c r="P50" s="494"/>
    </row>
    <row r="51" spans="2:16" ht="18">
      <c r="B51" s="31"/>
      <c r="C51" s="557"/>
      <c r="D51" s="557"/>
      <c r="E51" s="557"/>
      <c r="F51" s="557"/>
      <c r="G51" s="557"/>
      <c r="H51" s="557"/>
      <c r="I51" s="557"/>
      <c r="J51" s="557"/>
      <c r="K51" s="558"/>
      <c r="L51" s="558"/>
      <c r="M51" s="558"/>
      <c r="N51" s="558"/>
      <c r="O51" s="558"/>
      <c r="P51" s="69"/>
    </row>
    <row r="53" spans="2:16" ht="15.75">
      <c r="B53" s="32"/>
      <c r="C53" s="487"/>
      <c r="D53" s="14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68"/>
    </row>
    <row r="54" spans="2:16" ht="15.75">
      <c r="B54" s="33"/>
      <c r="C54" s="13"/>
      <c r="D54" s="402" t="s">
        <v>388</v>
      </c>
      <c r="E54" s="348"/>
      <c r="F54" s="348"/>
      <c r="G54" s="13"/>
      <c r="H54" s="489" t="s">
        <v>336</v>
      </c>
      <c r="I54" s="490"/>
      <c r="J54" s="491" t="s">
        <v>389</v>
      </c>
      <c r="K54" s="492"/>
      <c r="L54" s="492"/>
      <c r="M54" s="492"/>
      <c r="N54" s="492"/>
      <c r="O54" s="493"/>
      <c r="P54" s="494"/>
    </row>
    <row r="55" spans="2:16" ht="20.25">
      <c r="B55" s="33"/>
      <c r="C55" s="358"/>
      <c r="D55" s="495" t="s">
        <v>390</v>
      </c>
      <c r="E55" s="348"/>
      <c r="F55" s="348"/>
      <c r="G55" s="13"/>
      <c r="H55" s="489" t="s">
        <v>341</v>
      </c>
      <c r="I55" s="490"/>
      <c r="J55" s="491" t="s">
        <v>4</v>
      </c>
      <c r="K55" s="492"/>
      <c r="L55" s="492"/>
      <c r="M55" s="492"/>
      <c r="N55" s="492"/>
      <c r="O55" s="493"/>
      <c r="P55" s="494"/>
    </row>
    <row r="56" spans="2:16" ht="15">
      <c r="B56" s="33"/>
      <c r="C56" s="348"/>
      <c r="D56" s="496" t="s">
        <v>391</v>
      </c>
      <c r="E56" s="348"/>
      <c r="F56" s="348"/>
      <c r="G56" s="348"/>
      <c r="H56" s="489" t="s">
        <v>392</v>
      </c>
      <c r="I56" s="497"/>
      <c r="J56" s="491" t="s">
        <v>77</v>
      </c>
      <c r="K56" s="491"/>
      <c r="L56" s="491"/>
      <c r="M56" s="491"/>
      <c r="N56" s="491"/>
      <c r="O56" s="498"/>
      <c r="P56" s="494"/>
    </row>
    <row r="57" spans="2:16" ht="15.75">
      <c r="B57" s="33"/>
      <c r="C57" s="348"/>
      <c r="D57" s="348"/>
      <c r="E57" s="348"/>
      <c r="F57" s="348"/>
      <c r="G57" s="348"/>
      <c r="H57" s="489" t="s">
        <v>339</v>
      </c>
      <c r="I57" s="490"/>
      <c r="J57" s="499">
        <v>40250</v>
      </c>
      <c r="K57" s="500"/>
      <c r="L57" s="500"/>
      <c r="M57" s="501" t="s">
        <v>3</v>
      </c>
      <c r="N57" s="502"/>
      <c r="O57" s="498"/>
      <c r="P57" s="494"/>
    </row>
    <row r="58" spans="2:16" ht="15">
      <c r="B58" s="33"/>
      <c r="C58" s="13"/>
      <c r="D58" s="399" t="s">
        <v>393</v>
      </c>
      <c r="E58" s="348"/>
      <c r="F58" s="348"/>
      <c r="G58" s="348"/>
      <c r="H58" s="399" t="s">
        <v>393</v>
      </c>
      <c r="I58" s="348"/>
      <c r="J58" s="348"/>
      <c r="K58" s="348"/>
      <c r="L58" s="348"/>
      <c r="M58" s="348"/>
      <c r="N58" s="348"/>
      <c r="O58" s="348"/>
      <c r="P58" s="1"/>
    </row>
    <row r="59" spans="2:16" ht="15.75">
      <c r="B59" s="494"/>
      <c r="C59" s="503" t="s">
        <v>394</v>
      </c>
      <c r="D59" s="504" t="s">
        <v>6</v>
      </c>
      <c r="E59" s="505"/>
      <c r="F59" s="506"/>
      <c r="G59" s="507" t="s">
        <v>395</v>
      </c>
      <c r="H59" s="504" t="s">
        <v>24</v>
      </c>
      <c r="I59" s="508"/>
      <c r="J59" s="508"/>
      <c r="K59" s="508"/>
      <c r="L59" s="508"/>
      <c r="M59" s="508"/>
      <c r="N59" s="508"/>
      <c r="O59" s="509"/>
      <c r="P59" s="494"/>
    </row>
    <row r="60" spans="2:16" ht="15">
      <c r="B60" s="494"/>
      <c r="C60" s="510" t="s">
        <v>79</v>
      </c>
      <c r="D60" s="511" t="s">
        <v>93</v>
      </c>
      <c r="E60" s="512"/>
      <c r="F60" s="513"/>
      <c r="G60" s="514" t="s">
        <v>345</v>
      </c>
      <c r="H60" s="511" t="s">
        <v>128</v>
      </c>
      <c r="I60" s="515"/>
      <c r="J60" s="515"/>
      <c r="K60" s="515"/>
      <c r="L60" s="515"/>
      <c r="M60" s="515"/>
      <c r="N60" s="515"/>
      <c r="O60" s="516"/>
      <c r="P60" s="494"/>
    </row>
    <row r="61" spans="2:16" ht="15">
      <c r="B61" s="494"/>
      <c r="C61" s="517" t="s">
        <v>113</v>
      </c>
      <c r="D61" s="511" t="s">
        <v>117</v>
      </c>
      <c r="E61" s="512"/>
      <c r="F61" s="513"/>
      <c r="G61" s="518" t="s">
        <v>347</v>
      </c>
      <c r="H61" s="511" t="s">
        <v>114</v>
      </c>
      <c r="I61" s="515"/>
      <c r="J61" s="515"/>
      <c r="K61" s="515"/>
      <c r="L61" s="515"/>
      <c r="M61" s="515"/>
      <c r="N61" s="515"/>
      <c r="O61" s="516"/>
      <c r="P61" s="494"/>
    </row>
    <row r="62" spans="2:16" ht="15">
      <c r="B62" s="33"/>
      <c r="C62" s="519" t="s">
        <v>396</v>
      </c>
      <c r="D62" s="520"/>
      <c r="E62" s="521"/>
      <c r="F62" s="522"/>
      <c r="G62" s="519" t="s">
        <v>396</v>
      </c>
      <c r="H62" s="523"/>
      <c r="I62" s="523"/>
      <c r="J62" s="523"/>
      <c r="K62" s="523"/>
      <c r="L62" s="523"/>
      <c r="M62" s="523"/>
      <c r="N62" s="523"/>
      <c r="O62" s="523"/>
      <c r="P62" s="1"/>
    </row>
    <row r="63" spans="2:16" ht="15">
      <c r="B63" s="494"/>
      <c r="C63" s="510"/>
      <c r="D63" s="511" t="s">
        <v>93</v>
      </c>
      <c r="E63" s="512"/>
      <c r="F63" s="513"/>
      <c r="G63" s="514"/>
      <c r="H63" s="511" t="s">
        <v>128</v>
      </c>
      <c r="I63" s="515"/>
      <c r="J63" s="515"/>
      <c r="K63" s="515"/>
      <c r="L63" s="515"/>
      <c r="M63" s="515"/>
      <c r="N63" s="515"/>
      <c r="O63" s="516"/>
      <c r="P63" s="494"/>
    </row>
    <row r="64" spans="2:16" ht="15">
      <c r="B64" s="494"/>
      <c r="C64" s="524"/>
      <c r="D64" s="511" t="s">
        <v>117</v>
      </c>
      <c r="E64" s="512"/>
      <c r="F64" s="513"/>
      <c r="G64" s="525"/>
      <c r="H64" s="511" t="s">
        <v>114</v>
      </c>
      <c r="I64" s="515"/>
      <c r="J64" s="515"/>
      <c r="K64" s="515"/>
      <c r="L64" s="515"/>
      <c r="M64" s="515"/>
      <c r="N64" s="515"/>
      <c r="O64" s="516"/>
      <c r="P64" s="494"/>
    </row>
    <row r="65" spans="2:16" ht="15.75">
      <c r="B65" s="33"/>
      <c r="C65" s="348"/>
      <c r="D65" s="348"/>
      <c r="E65" s="348"/>
      <c r="F65" s="348"/>
      <c r="G65" s="399" t="s">
        <v>397</v>
      </c>
      <c r="H65" s="368"/>
      <c r="I65" s="368"/>
      <c r="J65" s="368"/>
      <c r="K65" s="348"/>
      <c r="L65" s="348"/>
      <c r="M65" s="348"/>
      <c r="N65" s="400"/>
      <c r="O65" s="13"/>
      <c r="P65" s="1"/>
    </row>
    <row r="66" spans="2:16" ht="15">
      <c r="B66" s="33"/>
      <c r="C66" s="402" t="s">
        <v>398</v>
      </c>
      <c r="D66" s="348"/>
      <c r="E66" s="348"/>
      <c r="F66" s="348"/>
      <c r="G66" s="526" t="s">
        <v>101</v>
      </c>
      <c r="H66" s="526" t="s">
        <v>102</v>
      </c>
      <c r="I66" s="526" t="s">
        <v>103</v>
      </c>
      <c r="J66" s="526" t="s">
        <v>104</v>
      </c>
      <c r="K66" s="526" t="s">
        <v>105</v>
      </c>
      <c r="L66" s="527" t="s">
        <v>399</v>
      </c>
      <c r="M66" s="528"/>
      <c r="N66" s="529" t="s">
        <v>356</v>
      </c>
      <c r="O66" s="530" t="s">
        <v>87</v>
      </c>
      <c r="P66" s="494"/>
    </row>
    <row r="67" spans="2:16" ht="15">
      <c r="B67" s="494"/>
      <c r="C67" s="531" t="s">
        <v>400</v>
      </c>
      <c r="D67" s="532" t="str">
        <f>IF(D60&gt;"",D60&amp;" - "&amp;H60,"")</f>
        <v>Kirichenko Anna - Vastavuo Viivi-Mari</v>
      </c>
      <c r="E67" s="532"/>
      <c r="F67" s="533"/>
      <c r="G67" s="418">
        <v>1</v>
      </c>
      <c r="H67" s="418">
        <v>-7</v>
      </c>
      <c r="I67" s="418">
        <v>16</v>
      </c>
      <c r="J67" s="453">
        <v>5</v>
      </c>
      <c r="K67" s="418"/>
      <c r="L67" s="534">
        <f>IF(ISBLANK(G67),"",COUNTIF(G67:K67,"&gt;=0"))</f>
        <v>3</v>
      </c>
      <c r="M67" s="535">
        <f>IF(ISBLANK(G67),"",(IF(LEFT(G67,1)="-",1,0)+IF(LEFT(H67,1)="-",1,0)+IF(LEFT(I67,1)="-",1,0)+IF(LEFT(J67,1)="-",1,0)+IF(LEFT(K67,1)="-",1,0)))</f>
        <v>1</v>
      </c>
      <c r="N67" s="536">
        <f aca="true" t="shared" si="2" ref="N67:O71">IF(L67=3,1,"")</f>
        <v>1</v>
      </c>
      <c r="O67" s="537">
        <f t="shared" si="2"/>
      </c>
      <c r="P67" s="494"/>
    </row>
    <row r="68" spans="2:16" ht="15">
      <c r="B68" s="494"/>
      <c r="C68" s="531" t="s">
        <v>401</v>
      </c>
      <c r="D68" s="532" t="str">
        <f>IF(D61&gt;"",D61&amp;" - "&amp;H61,"")</f>
        <v>Kannisto Fanni - Eriksson Paju</v>
      </c>
      <c r="E68" s="538"/>
      <c r="F68" s="533"/>
      <c r="G68" s="417">
        <v>-5</v>
      </c>
      <c r="H68" s="418">
        <v>-3</v>
      </c>
      <c r="I68" s="418">
        <v>-1</v>
      </c>
      <c r="J68" s="418"/>
      <c r="K68" s="418"/>
      <c r="L68" s="534">
        <f>IF(ISBLANK(G68),"",COUNTIF(G68:K68,"&gt;=0"))</f>
        <v>0</v>
      </c>
      <c r="M68" s="535">
        <f>IF(ISBLANK(G68),"",(IF(LEFT(G68,1)="-",1,0)+IF(LEFT(H68,1)="-",1,0)+IF(LEFT(I68,1)="-",1,0)+IF(LEFT(J68,1)="-",1,0)+IF(LEFT(K68,1)="-",1,0)))</f>
        <v>3</v>
      </c>
      <c r="N68" s="536">
        <f t="shared" si="2"/>
      </c>
      <c r="O68" s="537">
        <f t="shared" si="2"/>
        <v>1</v>
      </c>
      <c r="P68" s="494"/>
    </row>
    <row r="69" spans="2:16" ht="15">
      <c r="B69" s="494"/>
      <c r="C69" s="539" t="s">
        <v>402</v>
      </c>
      <c r="D69" s="560" t="str">
        <f>IF(D63&gt;"",D63&amp;" / "&amp;D64,"")</f>
        <v>Kirichenko Anna / Kannisto Fanni</v>
      </c>
      <c r="E69" s="561" t="str">
        <f>IF(H63&gt;"",H63&amp;" / "&amp;H64,"")</f>
        <v>Vastavuo Viivi-Mari / Eriksson Paju</v>
      </c>
      <c r="F69" s="542"/>
      <c r="G69" s="543">
        <v>-3</v>
      </c>
      <c r="H69" s="544">
        <v>-2</v>
      </c>
      <c r="I69" s="545">
        <v>-14</v>
      </c>
      <c r="J69" s="545"/>
      <c r="K69" s="545"/>
      <c r="L69" s="534">
        <f>IF(ISBLANK(G69),"",COUNTIF(G69:K69,"&gt;=0"))</f>
        <v>0</v>
      </c>
      <c r="M69" s="535">
        <f>IF(ISBLANK(G69),"",(IF(LEFT(G69,1)="-",1,0)+IF(LEFT(H69,1)="-",1,0)+IF(LEFT(I69,1)="-",1,0)+IF(LEFT(J69,1)="-",1,0)+IF(LEFT(K69,1)="-",1,0)))</f>
        <v>3</v>
      </c>
      <c r="N69" s="536">
        <f t="shared" si="2"/>
      </c>
      <c r="O69" s="537">
        <f t="shared" si="2"/>
        <v>1</v>
      </c>
      <c r="P69" s="494"/>
    </row>
    <row r="70" spans="2:16" ht="15">
      <c r="B70" s="494"/>
      <c r="C70" s="531" t="s">
        <v>403</v>
      </c>
      <c r="D70" s="532" t="str">
        <f>IF(+D60&gt;"",D60&amp;" - "&amp;H61,"")</f>
        <v>Kirichenko Anna - Eriksson Paju</v>
      </c>
      <c r="E70" s="538"/>
      <c r="F70" s="533"/>
      <c r="G70" s="447">
        <v>4</v>
      </c>
      <c r="H70" s="453">
        <v>5</v>
      </c>
      <c r="I70" s="418">
        <v>6</v>
      </c>
      <c r="J70" s="418"/>
      <c r="K70" s="453"/>
      <c r="L70" s="534">
        <f>IF(ISBLANK(G70),"",COUNTIF(G70:K70,"&gt;=0"))</f>
        <v>3</v>
      </c>
      <c r="M70" s="535">
        <f>IF(ISBLANK(G70),"",(IF(LEFT(G70,1)="-",1,0)+IF(LEFT(H70,1)="-",1,0)+IF(LEFT(I70,1)="-",1,0)+IF(LEFT(J70,1)="-",1,0)+IF(LEFT(K70,1)="-",1,0)))</f>
        <v>0</v>
      </c>
      <c r="N70" s="536">
        <f t="shared" si="2"/>
        <v>1</v>
      </c>
      <c r="O70" s="537">
        <f t="shared" si="2"/>
      </c>
      <c r="P70" s="494"/>
    </row>
    <row r="71" spans="2:16" ht="15.75" thickBot="1">
      <c r="B71" s="494"/>
      <c r="C71" s="531" t="s">
        <v>404</v>
      </c>
      <c r="D71" s="532" t="str">
        <f>IF(+D61&gt;"",D61&amp;" - "&amp;H60,"")</f>
        <v>Kannisto Fanni - Vastavuo Viivi-Mari</v>
      </c>
      <c r="E71" s="538"/>
      <c r="F71" s="533"/>
      <c r="G71" s="453">
        <v>-3</v>
      </c>
      <c r="H71" s="418">
        <v>-6</v>
      </c>
      <c r="I71" s="453">
        <v>-4</v>
      </c>
      <c r="J71" s="418"/>
      <c r="K71" s="418"/>
      <c r="L71" s="534">
        <f>IF(ISBLANK(G71),"",COUNTIF(G71:K71,"&gt;=0"))</f>
        <v>0</v>
      </c>
      <c r="M71" s="546">
        <f>IF(ISBLANK(G71),"",(IF(LEFT(G71,1)="-",1,0)+IF(LEFT(H71,1)="-",1,0)+IF(LEFT(I71,1)="-",1,0)+IF(LEFT(J71,1)="-",1,0)+IF(LEFT(K71,1)="-",1,0)))</f>
        <v>3</v>
      </c>
      <c r="N71" s="536">
        <f t="shared" si="2"/>
      </c>
      <c r="O71" s="537">
        <f t="shared" si="2"/>
        <v>1</v>
      </c>
      <c r="P71" s="494"/>
    </row>
    <row r="72" spans="2:16" ht="16.5" thickBot="1">
      <c r="B72" s="33"/>
      <c r="C72" s="348"/>
      <c r="D72" s="348"/>
      <c r="E72" s="348"/>
      <c r="F72" s="348"/>
      <c r="G72" s="348"/>
      <c r="H72" s="348"/>
      <c r="I72" s="348"/>
      <c r="J72" s="547" t="s">
        <v>366</v>
      </c>
      <c r="K72" s="548"/>
      <c r="L72" s="549">
        <f>IF(ISBLANK(E67),"",SUM(L67:L71))</f>
      </c>
      <c r="M72" s="550">
        <f>IF(ISBLANK(F67),"",SUM(M67:M71))</f>
      </c>
      <c r="N72" s="551">
        <f>IF(ISBLANK(G67),"",SUM(N67:N71))</f>
        <v>2</v>
      </c>
      <c r="O72" s="552">
        <f>IF(ISBLANK(G67),"",SUM(O67:O71))</f>
        <v>3</v>
      </c>
      <c r="P72" s="494"/>
    </row>
    <row r="73" spans="2:16" ht="15">
      <c r="B73" s="33"/>
      <c r="C73" s="553" t="s">
        <v>367</v>
      </c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1"/>
    </row>
    <row r="74" spans="2:16" ht="15">
      <c r="B74" s="33"/>
      <c r="C74" s="464" t="s">
        <v>368</v>
      </c>
      <c r="D74" s="464"/>
      <c r="E74" s="464" t="s">
        <v>369</v>
      </c>
      <c r="F74" s="359"/>
      <c r="G74" s="464"/>
      <c r="H74" s="464" t="s">
        <v>370</v>
      </c>
      <c r="I74" s="359"/>
      <c r="J74" s="464"/>
      <c r="K74" s="99" t="s">
        <v>371</v>
      </c>
      <c r="L74" s="13"/>
      <c r="M74" s="348"/>
      <c r="N74" s="348"/>
      <c r="O74" s="348"/>
      <c r="P74" s="1"/>
    </row>
    <row r="75" spans="2:16" ht="16.5" thickBot="1">
      <c r="B75" s="33"/>
      <c r="C75" s="348"/>
      <c r="D75" s="348"/>
      <c r="E75" s="348"/>
      <c r="F75" s="348"/>
      <c r="G75" s="348"/>
      <c r="H75" s="348"/>
      <c r="I75" s="348"/>
      <c r="J75" s="348"/>
      <c r="K75" s="554" t="str">
        <f>IF(N72=3,D59,IF(O72=3,H59,""))</f>
        <v>MBF 1</v>
      </c>
      <c r="L75" s="555"/>
      <c r="M75" s="555"/>
      <c r="N75" s="555"/>
      <c r="O75" s="556"/>
      <c r="P75" s="494"/>
    </row>
    <row r="76" spans="2:16" ht="18">
      <c r="B76" s="31"/>
      <c r="C76" s="557"/>
      <c r="D76" s="557"/>
      <c r="E76" s="557"/>
      <c r="F76" s="557"/>
      <c r="G76" s="557"/>
      <c r="H76" s="557"/>
      <c r="I76" s="557"/>
      <c r="J76" s="557"/>
      <c r="K76" s="558"/>
      <c r="L76" s="558"/>
      <c r="M76" s="558"/>
      <c r="N76" s="558"/>
      <c r="O76" s="558"/>
      <c r="P76" s="69"/>
    </row>
    <row r="78" spans="2:16" ht="15.75">
      <c r="B78" s="32"/>
      <c r="C78" s="487"/>
      <c r="D78" s="14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68"/>
    </row>
    <row r="79" spans="2:16" ht="15.75">
      <c r="B79" s="33"/>
      <c r="C79" s="13"/>
      <c r="D79" s="402" t="s">
        <v>388</v>
      </c>
      <c r="E79" s="348"/>
      <c r="F79" s="348"/>
      <c r="G79" s="13"/>
      <c r="H79" s="489" t="s">
        <v>336</v>
      </c>
      <c r="I79" s="490"/>
      <c r="J79" s="491" t="s">
        <v>389</v>
      </c>
      <c r="K79" s="492"/>
      <c r="L79" s="492"/>
      <c r="M79" s="492"/>
      <c r="N79" s="492"/>
      <c r="O79" s="493"/>
      <c r="P79" s="494"/>
    </row>
    <row r="80" spans="2:16" ht="20.25">
      <c r="B80" s="33"/>
      <c r="C80" s="358"/>
      <c r="D80" s="495" t="s">
        <v>390</v>
      </c>
      <c r="E80" s="348"/>
      <c r="F80" s="348"/>
      <c r="G80" s="13"/>
      <c r="H80" s="489" t="s">
        <v>341</v>
      </c>
      <c r="I80" s="490"/>
      <c r="J80" s="491" t="s">
        <v>4</v>
      </c>
      <c r="K80" s="492"/>
      <c r="L80" s="492"/>
      <c r="M80" s="492"/>
      <c r="N80" s="492"/>
      <c r="O80" s="493"/>
      <c r="P80" s="494"/>
    </row>
    <row r="81" spans="2:16" ht="15">
      <c r="B81" s="33"/>
      <c r="C81" s="348"/>
      <c r="D81" s="496" t="s">
        <v>391</v>
      </c>
      <c r="E81" s="348"/>
      <c r="F81" s="348"/>
      <c r="G81" s="348"/>
      <c r="H81" s="489" t="s">
        <v>392</v>
      </c>
      <c r="I81" s="497"/>
      <c r="J81" s="491" t="s">
        <v>77</v>
      </c>
      <c r="K81" s="491"/>
      <c r="L81" s="491"/>
      <c r="M81" s="491"/>
      <c r="N81" s="491"/>
      <c r="O81" s="498"/>
      <c r="P81" s="494"/>
    </row>
    <row r="82" spans="2:16" ht="15.75">
      <c r="B82" s="33"/>
      <c r="C82" s="348"/>
      <c r="D82" s="348"/>
      <c r="E82" s="348"/>
      <c r="F82" s="348"/>
      <c r="G82" s="348"/>
      <c r="H82" s="489" t="s">
        <v>339</v>
      </c>
      <c r="I82" s="490"/>
      <c r="J82" s="499">
        <v>40250</v>
      </c>
      <c r="K82" s="500"/>
      <c r="L82" s="500"/>
      <c r="M82" s="501" t="s">
        <v>3</v>
      </c>
      <c r="N82" s="502"/>
      <c r="O82" s="498"/>
      <c r="P82" s="494"/>
    </row>
    <row r="83" spans="2:16" ht="15">
      <c r="B83" s="33"/>
      <c r="C83" s="13"/>
      <c r="D83" s="399" t="s">
        <v>393</v>
      </c>
      <c r="E83" s="348"/>
      <c r="F83" s="348"/>
      <c r="G83" s="348"/>
      <c r="H83" s="399" t="s">
        <v>393</v>
      </c>
      <c r="I83" s="348"/>
      <c r="J83" s="348"/>
      <c r="K83" s="348"/>
      <c r="L83" s="348"/>
      <c r="M83" s="348"/>
      <c r="N83" s="348"/>
      <c r="O83" s="348"/>
      <c r="P83" s="1"/>
    </row>
    <row r="84" spans="2:16" ht="15.75">
      <c r="B84" s="494"/>
      <c r="C84" s="503" t="s">
        <v>394</v>
      </c>
      <c r="D84" s="504" t="s">
        <v>24</v>
      </c>
      <c r="E84" s="505"/>
      <c r="F84" s="506"/>
      <c r="G84" s="507" t="s">
        <v>395</v>
      </c>
      <c r="H84" s="504" t="s">
        <v>36</v>
      </c>
      <c r="I84" s="508"/>
      <c r="J84" s="508"/>
      <c r="K84" s="508"/>
      <c r="L84" s="508"/>
      <c r="M84" s="508"/>
      <c r="N84" s="508"/>
      <c r="O84" s="509"/>
      <c r="P84" s="494"/>
    </row>
    <row r="85" spans="2:16" ht="15">
      <c r="B85" s="494"/>
      <c r="C85" s="510" t="s">
        <v>79</v>
      </c>
      <c r="D85" s="511" t="s">
        <v>114</v>
      </c>
      <c r="E85" s="512"/>
      <c r="F85" s="513"/>
      <c r="G85" s="514" t="s">
        <v>345</v>
      </c>
      <c r="H85" s="511" t="s">
        <v>116</v>
      </c>
      <c r="I85" s="515"/>
      <c r="J85" s="515"/>
      <c r="K85" s="515"/>
      <c r="L85" s="515"/>
      <c r="M85" s="515"/>
      <c r="N85" s="515"/>
      <c r="O85" s="516"/>
      <c r="P85" s="494"/>
    </row>
    <row r="86" spans="2:16" ht="15">
      <c r="B86" s="494"/>
      <c r="C86" s="517" t="s">
        <v>113</v>
      </c>
      <c r="D86" s="511" t="s">
        <v>128</v>
      </c>
      <c r="E86" s="512"/>
      <c r="F86" s="513"/>
      <c r="G86" s="518" t="s">
        <v>347</v>
      </c>
      <c r="H86" s="511" t="s">
        <v>94</v>
      </c>
      <c r="I86" s="515"/>
      <c r="J86" s="515"/>
      <c r="K86" s="515"/>
      <c r="L86" s="515"/>
      <c r="M86" s="515"/>
      <c r="N86" s="515"/>
      <c r="O86" s="516"/>
      <c r="P86" s="494"/>
    </row>
    <row r="87" spans="2:16" ht="15">
      <c r="B87" s="33"/>
      <c r="C87" s="519" t="s">
        <v>396</v>
      </c>
      <c r="D87" s="520"/>
      <c r="E87" s="521"/>
      <c r="F87" s="522"/>
      <c r="G87" s="519" t="s">
        <v>396</v>
      </c>
      <c r="H87" s="523"/>
      <c r="I87" s="523"/>
      <c r="J87" s="523"/>
      <c r="K87" s="523"/>
      <c r="L87" s="523"/>
      <c r="M87" s="523"/>
      <c r="N87" s="523"/>
      <c r="O87" s="523"/>
      <c r="P87" s="1"/>
    </row>
    <row r="88" spans="2:16" ht="15">
      <c r="B88" s="494"/>
      <c r="C88" s="510"/>
      <c r="D88" s="511" t="s">
        <v>114</v>
      </c>
      <c r="E88" s="512"/>
      <c r="F88" s="513"/>
      <c r="G88" s="514"/>
      <c r="H88" s="511" t="s">
        <v>116</v>
      </c>
      <c r="I88" s="515"/>
      <c r="J88" s="515"/>
      <c r="K88" s="515"/>
      <c r="L88" s="515"/>
      <c r="M88" s="515"/>
      <c r="N88" s="515"/>
      <c r="O88" s="516"/>
      <c r="P88" s="494"/>
    </row>
    <row r="89" spans="2:16" ht="15">
      <c r="B89" s="494"/>
      <c r="C89" s="524"/>
      <c r="D89" s="511" t="s">
        <v>128</v>
      </c>
      <c r="E89" s="512"/>
      <c r="F89" s="513"/>
      <c r="G89" s="525"/>
      <c r="H89" s="511" t="s">
        <v>94</v>
      </c>
      <c r="I89" s="515"/>
      <c r="J89" s="515"/>
      <c r="K89" s="515"/>
      <c r="L89" s="515"/>
      <c r="M89" s="515"/>
      <c r="N89" s="515"/>
      <c r="O89" s="516"/>
      <c r="P89" s="494"/>
    </row>
    <row r="90" spans="2:16" ht="15.75">
      <c r="B90" s="33"/>
      <c r="C90" s="348"/>
      <c r="D90" s="348"/>
      <c r="E90" s="348"/>
      <c r="F90" s="348"/>
      <c r="G90" s="399" t="s">
        <v>397</v>
      </c>
      <c r="H90" s="368"/>
      <c r="I90" s="368"/>
      <c r="J90" s="368"/>
      <c r="K90" s="348"/>
      <c r="L90" s="348"/>
      <c r="M90" s="348"/>
      <c r="N90" s="400"/>
      <c r="O90" s="13"/>
      <c r="P90" s="1"/>
    </row>
    <row r="91" spans="2:16" ht="15">
      <c r="B91" s="33"/>
      <c r="C91" s="402" t="s">
        <v>398</v>
      </c>
      <c r="D91" s="348"/>
      <c r="E91" s="348"/>
      <c r="F91" s="348"/>
      <c r="G91" s="526" t="s">
        <v>101</v>
      </c>
      <c r="H91" s="526" t="s">
        <v>102</v>
      </c>
      <c r="I91" s="526" t="s">
        <v>103</v>
      </c>
      <c r="J91" s="526" t="s">
        <v>104</v>
      </c>
      <c r="K91" s="526" t="s">
        <v>105</v>
      </c>
      <c r="L91" s="527" t="s">
        <v>399</v>
      </c>
      <c r="M91" s="528"/>
      <c r="N91" s="529" t="s">
        <v>356</v>
      </c>
      <c r="O91" s="530" t="s">
        <v>87</v>
      </c>
      <c r="P91" s="494"/>
    </row>
    <row r="92" spans="2:16" ht="15">
      <c r="B92" s="494"/>
      <c r="C92" s="531" t="s">
        <v>400</v>
      </c>
      <c r="D92" s="532" t="str">
        <f>IF(D85&gt;"",D85&amp;" - "&amp;H85,"")</f>
        <v>Eriksson Paju - Lundström Annika</v>
      </c>
      <c r="E92" s="532"/>
      <c r="F92" s="533"/>
      <c r="G92" s="418">
        <v>8</v>
      </c>
      <c r="H92" s="418">
        <v>6</v>
      </c>
      <c r="I92" s="418">
        <v>8</v>
      </c>
      <c r="J92" s="453"/>
      <c r="K92" s="418"/>
      <c r="L92" s="534">
        <f>IF(ISBLANK(G92),"",COUNTIF(G92:K92,"&gt;=0"))</f>
        <v>3</v>
      </c>
      <c r="M92" s="535">
        <f>IF(ISBLANK(G92),"",(IF(LEFT(G92,1)="-",1,0)+IF(LEFT(H92,1)="-",1,0)+IF(LEFT(I92,1)="-",1,0)+IF(LEFT(J92,1)="-",1,0)+IF(LEFT(K92,1)="-",1,0)))</f>
        <v>0</v>
      </c>
      <c r="N92" s="536">
        <f aca="true" t="shared" si="3" ref="N92:O96">IF(L92=3,1,"")</f>
        <v>1</v>
      </c>
      <c r="O92" s="537">
        <f t="shared" si="3"/>
      </c>
      <c r="P92" s="494"/>
    </row>
    <row r="93" spans="2:16" ht="15">
      <c r="B93" s="494"/>
      <c r="C93" s="531" t="s">
        <v>401</v>
      </c>
      <c r="D93" s="532" t="str">
        <f>IF(D86&gt;"",D86&amp;" - "&amp;H86,"")</f>
        <v>Vastavuo Viivi-Mari - Eriksson Pihla</v>
      </c>
      <c r="E93" s="538"/>
      <c r="F93" s="533"/>
      <c r="G93" s="417">
        <v>5</v>
      </c>
      <c r="H93" s="418">
        <v>9</v>
      </c>
      <c r="I93" s="418">
        <v>8</v>
      </c>
      <c r="J93" s="418"/>
      <c r="K93" s="418"/>
      <c r="L93" s="534">
        <f>IF(ISBLANK(G93),"",COUNTIF(G93:K93,"&gt;=0"))</f>
        <v>3</v>
      </c>
      <c r="M93" s="535">
        <f>IF(ISBLANK(G93),"",(IF(LEFT(G93,1)="-",1,0)+IF(LEFT(H93,1)="-",1,0)+IF(LEFT(I93,1)="-",1,0)+IF(LEFT(J93,1)="-",1,0)+IF(LEFT(K93,1)="-",1,0)))</f>
        <v>0</v>
      </c>
      <c r="N93" s="536">
        <f t="shared" si="3"/>
        <v>1</v>
      </c>
      <c r="O93" s="537">
        <f t="shared" si="3"/>
      </c>
      <c r="P93" s="494"/>
    </row>
    <row r="94" spans="2:16" ht="15">
      <c r="B94" s="494"/>
      <c r="C94" s="539" t="s">
        <v>402</v>
      </c>
      <c r="D94" s="540" t="str">
        <f>IF(D88&gt;"",D88&amp;" / "&amp;D89,"")</f>
        <v>Eriksson Paju / Vastavuo Viivi-Mari</v>
      </c>
      <c r="E94" s="541" t="str">
        <f>IF(H88&gt;"",H88&amp;" / "&amp;H89,"")</f>
        <v>Lundström Annika / Eriksson Pihla</v>
      </c>
      <c r="F94" s="542"/>
      <c r="G94" s="543">
        <v>5</v>
      </c>
      <c r="H94" s="544">
        <v>-13</v>
      </c>
      <c r="I94" s="545">
        <v>-7</v>
      </c>
      <c r="J94" s="545">
        <v>11</v>
      </c>
      <c r="K94" s="545">
        <v>5</v>
      </c>
      <c r="L94" s="534">
        <f>IF(ISBLANK(G94),"",COUNTIF(G94:K94,"&gt;=0"))</f>
        <v>3</v>
      </c>
      <c r="M94" s="535">
        <f>IF(ISBLANK(G94),"",(IF(LEFT(G94,1)="-",1,0)+IF(LEFT(H94,1)="-",1,0)+IF(LEFT(I94,1)="-",1,0)+IF(LEFT(J94,1)="-",1,0)+IF(LEFT(K94,1)="-",1,0)))</f>
        <v>2</v>
      </c>
      <c r="N94" s="536">
        <f t="shared" si="3"/>
        <v>1</v>
      </c>
      <c r="O94" s="537">
        <f t="shared" si="3"/>
      </c>
      <c r="P94" s="494"/>
    </row>
    <row r="95" spans="2:16" ht="15">
      <c r="B95" s="494"/>
      <c r="C95" s="531" t="s">
        <v>403</v>
      </c>
      <c r="D95" s="532" t="str">
        <f>IF(+D85&gt;"",D85&amp;" - "&amp;H86,"")</f>
        <v>Eriksson Paju - Eriksson Pihla</v>
      </c>
      <c r="E95" s="538"/>
      <c r="F95" s="533"/>
      <c r="G95" s="447"/>
      <c r="H95" s="453"/>
      <c r="I95" s="418"/>
      <c r="J95" s="418"/>
      <c r="K95" s="453"/>
      <c r="L95" s="534">
        <f>IF(ISBLANK(G95),"",COUNTIF(G95:K95,"&gt;=0"))</f>
      </c>
      <c r="M95" s="535">
        <f>IF(ISBLANK(G95),"",(IF(LEFT(G95,1)="-",1,0)+IF(LEFT(H95,1)="-",1,0)+IF(LEFT(I95,1)="-",1,0)+IF(LEFT(J95,1)="-",1,0)+IF(LEFT(K95,1)="-",1,0)))</f>
      </c>
      <c r="N95" s="536">
        <f t="shared" si="3"/>
      </c>
      <c r="O95" s="537">
        <f t="shared" si="3"/>
      </c>
      <c r="P95" s="494"/>
    </row>
    <row r="96" spans="2:16" ht="15.75" thickBot="1">
      <c r="B96" s="494"/>
      <c r="C96" s="531" t="s">
        <v>404</v>
      </c>
      <c r="D96" s="532" t="str">
        <f>IF(+D86&gt;"",D86&amp;" - "&amp;H85,"")</f>
        <v>Vastavuo Viivi-Mari - Lundström Annika</v>
      </c>
      <c r="E96" s="538"/>
      <c r="F96" s="533"/>
      <c r="G96" s="453"/>
      <c r="H96" s="418"/>
      <c r="I96" s="453"/>
      <c r="J96" s="418"/>
      <c r="K96" s="418"/>
      <c r="L96" s="534">
        <f>IF(ISBLANK(G96),"",COUNTIF(G96:K96,"&gt;=0"))</f>
      </c>
      <c r="M96" s="546">
        <f>IF(ISBLANK(G96),"",(IF(LEFT(G96,1)="-",1,0)+IF(LEFT(H96,1)="-",1,0)+IF(LEFT(I96,1)="-",1,0)+IF(LEFT(J96,1)="-",1,0)+IF(LEFT(K96,1)="-",1,0)))</f>
      </c>
      <c r="N96" s="536">
        <f t="shared" si="3"/>
      </c>
      <c r="O96" s="537">
        <f t="shared" si="3"/>
      </c>
      <c r="P96" s="494"/>
    </row>
    <row r="97" spans="2:16" ht="16.5" thickBot="1">
      <c r="B97" s="33"/>
      <c r="C97" s="348"/>
      <c r="D97" s="348"/>
      <c r="E97" s="348"/>
      <c r="F97" s="348"/>
      <c r="G97" s="348"/>
      <c r="H97" s="348"/>
      <c r="I97" s="348"/>
      <c r="J97" s="547" t="s">
        <v>366</v>
      </c>
      <c r="K97" s="548"/>
      <c r="L97" s="549">
        <f>IF(ISBLANK(E92),"",SUM(L92:L96))</f>
      </c>
      <c r="M97" s="550">
        <f>IF(ISBLANK(F92),"",SUM(M92:M96))</f>
      </c>
      <c r="N97" s="551">
        <f>IF(ISBLANK(G92),"",SUM(N92:N96))</f>
        <v>3</v>
      </c>
      <c r="O97" s="552">
        <f>IF(ISBLANK(G92),"",SUM(O92:O96))</f>
        <v>0</v>
      </c>
      <c r="P97" s="494"/>
    </row>
    <row r="98" spans="2:16" ht="15">
      <c r="B98" s="33"/>
      <c r="C98" s="553" t="s">
        <v>367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1"/>
    </row>
    <row r="99" spans="2:16" ht="15">
      <c r="B99" s="33"/>
      <c r="C99" s="464" t="s">
        <v>368</v>
      </c>
      <c r="D99" s="464"/>
      <c r="E99" s="464" t="s">
        <v>369</v>
      </c>
      <c r="F99" s="359"/>
      <c r="G99" s="464"/>
      <c r="H99" s="464" t="s">
        <v>370</v>
      </c>
      <c r="I99" s="359"/>
      <c r="J99" s="464"/>
      <c r="K99" s="99" t="s">
        <v>371</v>
      </c>
      <c r="L99" s="13"/>
      <c r="M99" s="348"/>
      <c r="N99" s="348"/>
      <c r="O99" s="348"/>
      <c r="P99" s="1"/>
    </row>
    <row r="100" spans="2:16" ht="16.5" thickBot="1">
      <c r="B100" s="33"/>
      <c r="C100" s="348"/>
      <c r="D100" s="348"/>
      <c r="E100" s="348"/>
      <c r="F100" s="348"/>
      <c r="G100" s="348"/>
      <c r="H100" s="348"/>
      <c r="I100" s="348"/>
      <c r="J100" s="348"/>
      <c r="K100" s="554" t="str">
        <f>IF(N97=3,D84,IF(O97=3,H84,""))</f>
        <v>MBF 1</v>
      </c>
      <c r="L100" s="555"/>
      <c r="M100" s="555"/>
      <c r="N100" s="555"/>
      <c r="O100" s="556"/>
      <c r="P100" s="494"/>
    </row>
    <row r="101" spans="2:16" ht="18">
      <c r="B101" s="31"/>
      <c r="C101" s="557"/>
      <c r="D101" s="557"/>
      <c r="E101" s="557"/>
      <c r="F101" s="557"/>
      <c r="G101" s="557"/>
      <c r="H101" s="557"/>
      <c r="I101" s="557"/>
      <c r="J101" s="557"/>
      <c r="K101" s="558"/>
      <c r="L101" s="558"/>
      <c r="M101" s="558"/>
      <c r="N101" s="558"/>
      <c r="O101" s="558"/>
      <c r="P101" s="69"/>
    </row>
    <row r="103" spans="2:16" ht="15.75">
      <c r="B103" s="32"/>
      <c r="C103" s="487"/>
      <c r="D103" s="14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68"/>
    </row>
    <row r="104" spans="2:16" ht="15.75">
      <c r="B104" s="33"/>
      <c r="C104" s="13"/>
      <c r="D104" s="402" t="s">
        <v>388</v>
      </c>
      <c r="E104" s="348"/>
      <c r="F104" s="348"/>
      <c r="G104" s="13"/>
      <c r="H104" s="489" t="s">
        <v>336</v>
      </c>
      <c r="I104" s="490"/>
      <c r="J104" s="491" t="s">
        <v>389</v>
      </c>
      <c r="K104" s="492"/>
      <c r="L104" s="492"/>
      <c r="M104" s="492"/>
      <c r="N104" s="492"/>
      <c r="O104" s="493"/>
      <c r="P104" s="494"/>
    </row>
    <row r="105" spans="2:16" ht="20.25">
      <c r="B105" s="33"/>
      <c r="C105" s="358"/>
      <c r="D105" s="495" t="s">
        <v>390</v>
      </c>
      <c r="E105" s="348"/>
      <c r="F105" s="348"/>
      <c r="G105" s="13"/>
      <c r="H105" s="489" t="s">
        <v>341</v>
      </c>
      <c r="I105" s="490"/>
      <c r="J105" s="491" t="s">
        <v>4</v>
      </c>
      <c r="K105" s="492"/>
      <c r="L105" s="492"/>
      <c r="M105" s="492"/>
      <c r="N105" s="492"/>
      <c r="O105" s="493"/>
      <c r="P105" s="494"/>
    </row>
    <row r="106" spans="2:16" ht="15">
      <c r="B106" s="33"/>
      <c r="C106" s="348"/>
      <c r="D106" s="496" t="s">
        <v>391</v>
      </c>
      <c r="E106" s="348"/>
      <c r="F106" s="348"/>
      <c r="G106" s="348"/>
      <c r="H106" s="489" t="s">
        <v>392</v>
      </c>
      <c r="I106" s="497"/>
      <c r="J106" s="491" t="s">
        <v>77</v>
      </c>
      <c r="K106" s="491"/>
      <c r="L106" s="491"/>
      <c r="M106" s="491"/>
      <c r="N106" s="491"/>
      <c r="O106" s="498"/>
      <c r="P106" s="494"/>
    </row>
    <row r="107" spans="2:16" ht="15.75">
      <c r="B107" s="33"/>
      <c r="C107" s="348"/>
      <c r="D107" s="348"/>
      <c r="E107" s="348"/>
      <c r="F107" s="348"/>
      <c r="G107" s="348"/>
      <c r="H107" s="489" t="s">
        <v>339</v>
      </c>
      <c r="I107" s="490"/>
      <c r="J107" s="499">
        <v>40250</v>
      </c>
      <c r="K107" s="500"/>
      <c r="L107" s="500"/>
      <c r="M107" s="501" t="s">
        <v>3</v>
      </c>
      <c r="N107" s="502"/>
      <c r="O107" s="498"/>
      <c r="P107" s="494"/>
    </row>
    <row r="108" spans="2:16" ht="15">
      <c r="B108" s="33"/>
      <c r="C108" s="13"/>
      <c r="D108" s="399" t="s">
        <v>393</v>
      </c>
      <c r="E108" s="348"/>
      <c r="F108" s="348"/>
      <c r="G108" s="348"/>
      <c r="H108" s="399" t="s">
        <v>393</v>
      </c>
      <c r="I108" s="348"/>
      <c r="J108" s="348"/>
      <c r="K108" s="348"/>
      <c r="L108" s="348"/>
      <c r="M108" s="348"/>
      <c r="N108" s="348"/>
      <c r="O108" s="348"/>
      <c r="P108" s="1"/>
    </row>
    <row r="109" spans="2:16" ht="15.75">
      <c r="B109" s="494"/>
      <c r="C109" s="503" t="s">
        <v>394</v>
      </c>
      <c r="D109" s="504" t="s">
        <v>44</v>
      </c>
      <c r="E109" s="505"/>
      <c r="F109" s="506"/>
      <c r="G109" s="507" t="s">
        <v>395</v>
      </c>
      <c r="H109" s="504" t="s">
        <v>6</v>
      </c>
      <c r="I109" s="508"/>
      <c r="J109" s="508"/>
      <c r="K109" s="508"/>
      <c r="L109" s="508"/>
      <c r="M109" s="508"/>
      <c r="N109" s="508"/>
      <c r="O109" s="509"/>
      <c r="P109" s="494"/>
    </row>
    <row r="110" spans="2:16" ht="15">
      <c r="B110" s="494"/>
      <c r="C110" s="510" t="s">
        <v>79</v>
      </c>
      <c r="D110" s="511" t="s">
        <v>406</v>
      </c>
      <c r="E110" s="512"/>
      <c r="F110" s="513"/>
      <c r="G110" s="514" t="s">
        <v>345</v>
      </c>
      <c r="H110" s="511" t="s">
        <v>117</v>
      </c>
      <c r="I110" s="515"/>
      <c r="J110" s="515" t="s">
        <v>117</v>
      </c>
      <c r="K110" s="515"/>
      <c r="L110" s="515" t="s">
        <v>117</v>
      </c>
      <c r="M110" s="515"/>
      <c r="N110" s="515" t="s">
        <v>117</v>
      </c>
      <c r="O110" s="516"/>
      <c r="P110" s="494"/>
    </row>
    <row r="111" spans="2:16" ht="15">
      <c r="B111" s="494"/>
      <c r="C111" s="517" t="s">
        <v>113</v>
      </c>
      <c r="D111" s="511" t="s">
        <v>121</v>
      </c>
      <c r="E111" s="512"/>
      <c r="F111" s="513"/>
      <c r="G111" s="518" t="s">
        <v>347</v>
      </c>
      <c r="H111" s="511" t="s">
        <v>93</v>
      </c>
      <c r="I111" s="515"/>
      <c r="J111" s="515" t="s">
        <v>93</v>
      </c>
      <c r="K111" s="515"/>
      <c r="L111" s="515" t="s">
        <v>93</v>
      </c>
      <c r="M111" s="515"/>
      <c r="N111" s="515" t="s">
        <v>93</v>
      </c>
      <c r="O111" s="516"/>
      <c r="P111" s="494"/>
    </row>
    <row r="112" spans="2:16" ht="15">
      <c r="B112" s="33"/>
      <c r="C112" s="519" t="s">
        <v>396</v>
      </c>
      <c r="D112" s="520"/>
      <c r="E112" s="521"/>
      <c r="F112" s="522"/>
      <c r="G112" s="519" t="s">
        <v>396</v>
      </c>
      <c r="H112" s="562"/>
      <c r="I112" s="523"/>
      <c r="J112" s="562"/>
      <c r="K112" s="523"/>
      <c r="L112" s="562"/>
      <c r="M112" s="523"/>
      <c r="N112" s="562"/>
      <c r="O112" s="523"/>
      <c r="P112" s="1"/>
    </row>
    <row r="113" spans="2:16" ht="15">
      <c r="B113" s="494"/>
      <c r="C113" s="510"/>
      <c r="D113" s="511" t="s">
        <v>406</v>
      </c>
      <c r="E113" s="512"/>
      <c r="F113" s="513"/>
      <c r="G113" s="514"/>
      <c r="H113" s="511" t="s">
        <v>93</v>
      </c>
      <c r="I113" s="515"/>
      <c r="J113" s="515" t="s">
        <v>93</v>
      </c>
      <c r="K113" s="515"/>
      <c r="L113" s="515" t="s">
        <v>93</v>
      </c>
      <c r="M113" s="515"/>
      <c r="N113" s="515" t="s">
        <v>93</v>
      </c>
      <c r="O113" s="516"/>
      <c r="P113" s="494"/>
    </row>
    <row r="114" spans="2:16" ht="15">
      <c r="B114" s="494"/>
      <c r="C114" s="524"/>
      <c r="D114" s="511" t="s">
        <v>121</v>
      </c>
      <c r="E114" s="512"/>
      <c r="F114" s="513"/>
      <c r="G114" s="525"/>
      <c r="H114" s="511" t="s">
        <v>117</v>
      </c>
      <c r="I114" s="515"/>
      <c r="J114" s="515" t="s">
        <v>117</v>
      </c>
      <c r="K114" s="515"/>
      <c r="L114" s="515" t="s">
        <v>117</v>
      </c>
      <c r="M114" s="515"/>
      <c r="N114" s="515" t="s">
        <v>117</v>
      </c>
      <c r="O114" s="516"/>
      <c r="P114" s="494"/>
    </row>
    <row r="115" spans="2:16" ht="15.75">
      <c r="B115" s="33"/>
      <c r="C115" s="348"/>
      <c r="D115" s="348"/>
      <c r="E115" s="348"/>
      <c r="F115" s="348"/>
      <c r="G115" s="399" t="s">
        <v>397</v>
      </c>
      <c r="H115" s="368"/>
      <c r="I115" s="368"/>
      <c r="J115" s="368"/>
      <c r="K115" s="348"/>
      <c r="L115" s="348"/>
      <c r="M115" s="348"/>
      <c r="N115" s="400"/>
      <c r="O115" s="13"/>
      <c r="P115" s="1"/>
    </row>
    <row r="116" spans="2:16" ht="15">
      <c r="B116" s="33"/>
      <c r="C116" s="402" t="s">
        <v>398</v>
      </c>
      <c r="D116" s="348"/>
      <c r="E116" s="348"/>
      <c r="F116" s="348"/>
      <c r="G116" s="526" t="s">
        <v>101</v>
      </c>
      <c r="H116" s="526" t="s">
        <v>102</v>
      </c>
      <c r="I116" s="526" t="s">
        <v>103</v>
      </c>
      <c r="J116" s="526" t="s">
        <v>104</v>
      </c>
      <c r="K116" s="526" t="s">
        <v>105</v>
      </c>
      <c r="L116" s="527" t="s">
        <v>399</v>
      </c>
      <c r="M116" s="528"/>
      <c r="N116" s="529" t="s">
        <v>356</v>
      </c>
      <c r="O116" s="530" t="s">
        <v>87</v>
      </c>
      <c r="P116" s="494"/>
    </row>
    <row r="117" spans="2:16" ht="15">
      <c r="B117" s="494"/>
      <c r="C117" s="531" t="s">
        <v>400</v>
      </c>
      <c r="D117" s="532" t="str">
        <f>IF(D110&gt;"",D110&amp;" - "&amp;H110,"")</f>
        <v>Lotto Alexandra - Kannisto Fanni</v>
      </c>
      <c r="E117" s="532"/>
      <c r="F117" s="533"/>
      <c r="G117" s="418">
        <v>6</v>
      </c>
      <c r="H117" s="418">
        <v>-13</v>
      </c>
      <c r="I117" s="418">
        <v>-4</v>
      </c>
      <c r="J117" s="453">
        <v>-4</v>
      </c>
      <c r="K117" s="418"/>
      <c r="L117" s="534">
        <f>IF(ISBLANK(G117),"",COUNTIF(G117:K117,"&gt;=0"))</f>
        <v>1</v>
      </c>
      <c r="M117" s="535">
        <f>IF(ISBLANK(G117),"",(IF(LEFT(G117,1)="-",1,0)+IF(LEFT(H117,1)="-",1,0)+IF(LEFT(I117,1)="-",1,0)+IF(LEFT(J117,1)="-",1,0)+IF(LEFT(K117,1)="-",1,0)))</f>
        <v>3</v>
      </c>
      <c r="N117" s="536">
        <f aca="true" t="shared" si="4" ref="N117:O121">IF(L117=3,1,"")</f>
      </c>
      <c r="O117" s="537">
        <f t="shared" si="4"/>
        <v>1</v>
      </c>
      <c r="P117" s="494"/>
    </row>
    <row r="118" spans="2:16" ht="15">
      <c r="B118" s="494"/>
      <c r="C118" s="531" t="s">
        <v>401</v>
      </c>
      <c r="D118" s="532" t="str">
        <f>IF(D111&gt;"",D111&amp;" - "&amp;H111,"")</f>
        <v>Nurmiaho Elma - Kirichenko Anna</v>
      </c>
      <c r="E118" s="538"/>
      <c r="F118" s="533"/>
      <c r="G118" s="426" t="s">
        <v>380</v>
      </c>
      <c r="H118" s="418">
        <v>-5</v>
      </c>
      <c r="I118" s="418">
        <v>-2</v>
      </c>
      <c r="J118" s="418"/>
      <c r="K118" s="418"/>
      <c r="L118" s="534">
        <f>IF(ISBLANK(G118),"",COUNTIF(G118:K118,"&gt;=0"))</f>
        <v>0</v>
      </c>
      <c r="M118" s="535">
        <f>IF(ISBLANK(G118),"",(IF(LEFT(G118,1)="-",1,0)+IF(LEFT(H118,1)="-",1,0)+IF(LEFT(I118,1)="-",1,0)+IF(LEFT(J118,1)="-",1,0)+IF(LEFT(K118,1)="-",1,0)))</f>
        <v>3</v>
      </c>
      <c r="N118" s="536">
        <f t="shared" si="4"/>
      </c>
      <c r="O118" s="537">
        <f t="shared" si="4"/>
        <v>1</v>
      </c>
      <c r="P118" s="494"/>
    </row>
    <row r="119" spans="2:16" ht="15">
      <c r="B119" s="494"/>
      <c r="C119" s="539" t="s">
        <v>402</v>
      </c>
      <c r="D119" s="540" t="str">
        <f>IF(D113&gt;"",D113&amp;" / "&amp;D114,"")</f>
        <v>Lotto Alexandra / Nurmiaho Elma</v>
      </c>
      <c r="E119" s="541" t="str">
        <f>IF(H113&gt;"",H113&amp;" / "&amp;H114,"")</f>
        <v>Kirichenko Anna / Kannisto Fanni</v>
      </c>
      <c r="F119" s="542"/>
      <c r="G119" s="543">
        <v>-5</v>
      </c>
      <c r="H119" s="544">
        <v>6</v>
      </c>
      <c r="I119" s="545">
        <v>-5</v>
      </c>
      <c r="J119" s="545">
        <v>-6</v>
      </c>
      <c r="K119" s="545"/>
      <c r="L119" s="534">
        <f>IF(ISBLANK(G119),"",COUNTIF(G119:K119,"&gt;=0"))</f>
        <v>1</v>
      </c>
      <c r="M119" s="535">
        <f>IF(ISBLANK(G119),"",(IF(LEFT(G119,1)="-",1,0)+IF(LEFT(H119,1)="-",1,0)+IF(LEFT(I119,1)="-",1,0)+IF(LEFT(J119,1)="-",1,0)+IF(LEFT(K119,1)="-",1,0)))</f>
        <v>3</v>
      </c>
      <c r="N119" s="536">
        <f t="shared" si="4"/>
      </c>
      <c r="O119" s="537">
        <f t="shared" si="4"/>
        <v>1</v>
      </c>
      <c r="P119" s="494"/>
    </row>
    <row r="120" spans="2:16" ht="15">
      <c r="B120" s="494"/>
      <c r="C120" s="531" t="s">
        <v>403</v>
      </c>
      <c r="D120" s="532" t="str">
        <f>IF(+D110&gt;"",D110&amp;" - "&amp;H111,"")</f>
        <v>Lotto Alexandra - Kirichenko Anna</v>
      </c>
      <c r="E120" s="538"/>
      <c r="F120" s="533"/>
      <c r="G120" s="447"/>
      <c r="H120" s="453"/>
      <c r="I120" s="418"/>
      <c r="J120" s="418"/>
      <c r="K120" s="453"/>
      <c r="L120" s="534">
        <f>IF(ISBLANK(G120),"",COUNTIF(G120:K120,"&gt;=0"))</f>
      </c>
      <c r="M120" s="535">
        <f>IF(ISBLANK(G120),"",(IF(LEFT(G120,1)="-",1,0)+IF(LEFT(H120,1)="-",1,0)+IF(LEFT(I120,1)="-",1,0)+IF(LEFT(J120,1)="-",1,0)+IF(LEFT(K120,1)="-",1,0)))</f>
      </c>
      <c r="N120" s="536">
        <f t="shared" si="4"/>
      </c>
      <c r="O120" s="537">
        <f t="shared" si="4"/>
      </c>
      <c r="P120" s="494"/>
    </row>
    <row r="121" spans="2:16" ht="15.75" thickBot="1">
      <c r="B121" s="494"/>
      <c r="C121" s="531" t="s">
        <v>404</v>
      </c>
      <c r="D121" s="532" t="str">
        <f>IF(+D111&gt;"",D111&amp;" - "&amp;H110,"")</f>
        <v>Nurmiaho Elma - Kannisto Fanni</v>
      </c>
      <c r="E121" s="538"/>
      <c r="F121" s="533"/>
      <c r="G121" s="453"/>
      <c r="H121" s="418"/>
      <c r="I121" s="453"/>
      <c r="J121" s="418"/>
      <c r="K121" s="418"/>
      <c r="L121" s="534">
        <f>IF(ISBLANK(G121),"",COUNTIF(G121:K121,"&gt;=0"))</f>
      </c>
      <c r="M121" s="546">
        <f>IF(ISBLANK(G121),"",(IF(LEFT(G121,1)="-",1,0)+IF(LEFT(H121,1)="-",1,0)+IF(LEFT(I121,1)="-",1,0)+IF(LEFT(J121,1)="-",1,0)+IF(LEFT(K121,1)="-",1,0)))</f>
      </c>
      <c r="N121" s="536">
        <f t="shared" si="4"/>
      </c>
      <c r="O121" s="537">
        <f t="shared" si="4"/>
      </c>
      <c r="P121" s="494"/>
    </row>
    <row r="122" spans="2:16" ht="16.5" thickBot="1">
      <c r="B122" s="33"/>
      <c r="C122" s="348"/>
      <c r="D122" s="348"/>
      <c r="E122" s="348"/>
      <c r="F122" s="348"/>
      <c r="G122" s="348"/>
      <c r="H122" s="348"/>
      <c r="I122" s="348"/>
      <c r="J122" s="547" t="s">
        <v>366</v>
      </c>
      <c r="K122" s="548"/>
      <c r="L122" s="549">
        <f>IF(ISBLANK(E117),"",SUM(L117:L121))</f>
      </c>
      <c r="M122" s="550">
        <f>IF(ISBLANK(F117),"",SUM(M117:M121))</f>
      </c>
      <c r="N122" s="551">
        <f>IF(ISBLANK(G117),"",SUM(N117:N121))</f>
        <v>0</v>
      </c>
      <c r="O122" s="552">
        <f>IF(ISBLANK(G117),"",SUM(O117:O121))</f>
        <v>3</v>
      </c>
      <c r="P122" s="494"/>
    </row>
    <row r="123" spans="2:16" ht="15">
      <c r="B123" s="33"/>
      <c r="C123" s="553" t="s">
        <v>367</v>
      </c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1"/>
    </row>
    <row r="124" spans="2:16" ht="15">
      <c r="B124" s="33"/>
      <c r="C124" s="464" t="s">
        <v>368</v>
      </c>
      <c r="D124" s="464"/>
      <c r="E124" s="464" t="s">
        <v>369</v>
      </c>
      <c r="F124" s="359"/>
      <c r="G124" s="464"/>
      <c r="H124" s="464" t="s">
        <v>370</v>
      </c>
      <c r="I124" s="359"/>
      <c r="J124" s="464"/>
      <c r="K124" s="99" t="s">
        <v>371</v>
      </c>
      <c r="L124" s="13"/>
      <c r="M124" s="348"/>
      <c r="N124" s="348"/>
      <c r="O124" s="348"/>
      <c r="P124" s="1"/>
    </row>
    <row r="125" spans="2:16" ht="16.5" thickBot="1">
      <c r="B125" s="33"/>
      <c r="C125" s="348"/>
      <c r="D125" s="348"/>
      <c r="E125" s="348"/>
      <c r="F125" s="348"/>
      <c r="G125" s="348"/>
      <c r="H125" s="348"/>
      <c r="I125" s="348"/>
      <c r="J125" s="348"/>
      <c r="K125" s="554" t="str">
        <f>IF(N122=3,D109,IF(O122=3,H109,""))</f>
        <v>PT Espoo</v>
      </c>
      <c r="L125" s="555"/>
      <c r="M125" s="555"/>
      <c r="N125" s="555"/>
      <c r="O125" s="556"/>
      <c r="P125" s="494"/>
    </row>
    <row r="126" spans="2:16" ht="18">
      <c r="B126" s="31"/>
      <c r="C126" s="557"/>
      <c r="D126" s="557"/>
      <c r="E126" s="557"/>
      <c r="F126" s="557"/>
      <c r="G126" s="557"/>
      <c r="H126" s="557"/>
      <c r="I126" s="557"/>
      <c r="J126" s="557"/>
      <c r="K126" s="558"/>
      <c r="L126" s="558"/>
      <c r="M126" s="558"/>
      <c r="N126" s="558"/>
      <c r="O126" s="558"/>
      <c r="P126" s="69"/>
    </row>
    <row r="128" spans="2:16" ht="15.75">
      <c r="B128" s="32"/>
      <c r="C128" s="487"/>
      <c r="D128" s="14"/>
      <c r="E128" s="488"/>
      <c r="F128" s="488"/>
      <c r="G128" s="488"/>
      <c r="H128" s="488"/>
      <c r="I128" s="488"/>
      <c r="J128" s="488"/>
      <c r="K128" s="488"/>
      <c r="L128" s="488"/>
      <c r="M128" s="488"/>
      <c r="N128" s="488"/>
      <c r="O128" s="488"/>
      <c r="P128" s="68"/>
    </row>
    <row r="129" spans="2:16" ht="15.75">
      <c r="B129" s="33"/>
      <c r="C129" s="13"/>
      <c r="D129" s="402" t="s">
        <v>388</v>
      </c>
      <c r="E129" s="348"/>
      <c r="F129" s="348"/>
      <c r="G129" s="13"/>
      <c r="H129" s="489" t="s">
        <v>336</v>
      </c>
      <c r="I129" s="490"/>
      <c r="J129" s="491" t="s">
        <v>389</v>
      </c>
      <c r="K129" s="492"/>
      <c r="L129" s="492"/>
      <c r="M129" s="492"/>
      <c r="N129" s="492"/>
      <c r="O129" s="493"/>
      <c r="P129" s="494"/>
    </row>
    <row r="130" spans="2:16" ht="20.25">
      <c r="B130" s="33"/>
      <c r="C130" s="358"/>
      <c r="D130" s="495" t="s">
        <v>390</v>
      </c>
      <c r="E130" s="348"/>
      <c r="F130" s="348"/>
      <c r="G130" s="13"/>
      <c r="H130" s="489" t="s">
        <v>341</v>
      </c>
      <c r="I130" s="490"/>
      <c r="J130" s="491" t="s">
        <v>4</v>
      </c>
      <c r="K130" s="492"/>
      <c r="L130" s="492"/>
      <c r="M130" s="492"/>
      <c r="N130" s="492"/>
      <c r="O130" s="493"/>
      <c r="P130" s="494"/>
    </row>
    <row r="131" spans="2:16" ht="15">
      <c r="B131" s="33"/>
      <c r="C131" s="348"/>
      <c r="D131" s="496" t="s">
        <v>391</v>
      </c>
      <c r="E131" s="348"/>
      <c r="F131" s="348"/>
      <c r="G131" s="348"/>
      <c r="H131" s="489" t="s">
        <v>392</v>
      </c>
      <c r="I131" s="497"/>
      <c r="J131" s="491" t="s">
        <v>77</v>
      </c>
      <c r="K131" s="491"/>
      <c r="L131" s="491"/>
      <c r="M131" s="491"/>
      <c r="N131" s="491"/>
      <c r="O131" s="498"/>
      <c r="P131" s="494"/>
    </row>
    <row r="132" spans="2:16" ht="15.75">
      <c r="B132" s="33"/>
      <c r="C132" s="348"/>
      <c r="D132" s="348"/>
      <c r="E132" s="348"/>
      <c r="F132" s="348"/>
      <c r="G132" s="348"/>
      <c r="H132" s="489" t="s">
        <v>339</v>
      </c>
      <c r="I132" s="490"/>
      <c r="J132" s="499">
        <v>40250</v>
      </c>
      <c r="K132" s="500"/>
      <c r="L132" s="500"/>
      <c r="M132" s="501" t="s">
        <v>3</v>
      </c>
      <c r="N132" s="502"/>
      <c r="O132" s="498"/>
      <c r="P132" s="494"/>
    </row>
    <row r="133" spans="2:16" ht="15">
      <c r="B133" s="33"/>
      <c r="C133" s="13"/>
      <c r="D133" s="399" t="s">
        <v>393</v>
      </c>
      <c r="E133" s="348"/>
      <c r="F133" s="348"/>
      <c r="G133" s="348"/>
      <c r="H133" s="399" t="s">
        <v>393</v>
      </c>
      <c r="I133" s="348"/>
      <c r="J133" s="348"/>
      <c r="K133" s="348"/>
      <c r="L133" s="348"/>
      <c r="M133" s="348"/>
      <c r="N133" s="348"/>
      <c r="O133" s="348"/>
      <c r="P133" s="1"/>
    </row>
    <row r="134" spans="2:16" ht="15.75">
      <c r="B134" s="494"/>
      <c r="C134" s="503" t="s">
        <v>394</v>
      </c>
      <c r="D134" s="504" t="s">
        <v>24</v>
      </c>
      <c r="E134" s="505"/>
      <c r="F134" s="506"/>
      <c r="G134" s="507" t="s">
        <v>395</v>
      </c>
      <c r="H134" s="504" t="s">
        <v>44</v>
      </c>
      <c r="I134" s="508"/>
      <c r="J134" s="508"/>
      <c r="K134" s="508"/>
      <c r="L134" s="508"/>
      <c r="M134" s="508"/>
      <c r="N134" s="508"/>
      <c r="O134" s="509"/>
      <c r="P134" s="494"/>
    </row>
    <row r="135" spans="2:16" ht="15">
      <c r="B135" s="494"/>
      <c r="C135" s="510" t="s">
        <v>79</v>
      </c>
      <c r="D135" s="511" t="s">
        <v>114</v>
      </c>
      <c r="E135" s="512"/>
      <c r="F135" s="513"/>
      <c r="G135" s="514" t="s">
        <v>345</v>
      </c>
      <c r="H135" s="511" t="s">
        <v>406</v>
      </c>
      <c r="I135" s="515"/>
      <c r="J135" s="515"/>
      <c r="K135" s="515"/>
      <c r="L135" s="515"/>
      <c r="M135" s="515"/>
      <c r="N135" s="515"/>
      <c r="O135" s="516"/>
      <c r="P135" s="494"/>
    </row>
    <row r="136" spans="2:16" ht="15">
      <c r="B136" s="494"/>
      <c r="C136" s="517" t="s">
        <v>113</v>
      </c>
      <c r="D136" s="511" t="s">
        <v>128</v>
      </c>
      <c r="E136" s="512"/>
      <c r="F136" s="513"/>
      <c r="G136" s="518" t="s">
        <v>347</v>
      </c>
      <c r="H136" s="511" t="s">
        <v>121</v>
      </c>
      <c r="I136" s="515"/>
      <c r="J136" s="515"/>
      <c r="K136" s="515"/>
      <c r="L136" s="515"/>
      <c r="M136" s="515"/>
      <c r="N136" s="515"/>
      <c r="O136" s="516"/>
      <c r="P136" s="494"/>
    </row>
    <row r="137" spans="2:16" ht="15">
      <c r="B137" s="33"/>
      <c r="C137" s="519" t="s">
        <v>396</v>
      </c>
      <c r="D137" s="520"/>
      <c r="E137" s="521"/>
      <c r="F137" s="522"/>
      <c r="G137" s="519" t="s">
        <v>396</v>
      </c>
      <c r="H137" s="562"/>
      <c r="I137" s="523"/>
      <c r="J137" s="562"/>
      <c r="K137" s="523"/>
      <c r="L137" s="562"/>
      <c r="M137" s="523"/>
      <c r="N137" s="562"/>
      <c r="O137" s="523"/>
      <c r="P137" s="1"/>
    </row>
    <row r="138" spans="2:16" ht="15">
      <c r="B138" s="494"/>
      <c r="C138" s="510"/>
      <c r="D138" s="511" t="s">
        <v>114</v>
      </c>
      <c r="E138" s="512"/>
      <c r="F138" s="513"/>
      <c r="G138" s="514"/>
      <c r="H138" s="511" t="s">
        <v>406</v>
      </c>
      <c r="I138" s="515"/>
      <c r="J138" s="515"/>
      <c r="K138" s="515"/>
      <c r="L138" s="515"/>
      <c r="M138" s="515"/>
      <c r="N138" s="515"/>
      <c r="O138" s="516"/>
      <c r="P138" s="494"/>
    </row>
    <row r="139" spans="2:16" ht="15">
      <c r="B139" s="494"/>
      <c r="C139" s="524"/>
      <c r="D139" s="511" t="s">
        <v>128</v>
      </c>
      <c r="E139" s="512"/>
      <c r="F139" s="513"/>
      <c r="G139" s="525"/>
      <c r="H139" s="511" t="s">
        <v>121</v>
      </c>
      <c r="I139" s="515"/>
      <c r="J139" s="515"/>
      <c r="K139" s="515"/>
      <c r="L139" s="515"/>
      <c r="M139" s="515"/>
      <c r="N139" s="515"/>
      <c r="O139" s="516"/>
      <c r="P139" s="494"/>
    </row>
    <row r="140" spans="2:16" ht="15.75">
      <c r="B140" s="33"/>
      <c r="C140" s="348"/>
      <c r="D140" s="348"/>
      <c r="E140" s="348"/>
      <c r="F140" s="348"/>
      <c r="G140" s="399" t="s">
        <v>397</v>
      </c>
      <c r="H140" s="368"/>
      <c r="I140" s="368"/>
      <c r="J140" s="368"/>
      <c r="K140" s="348"/>
      <c r="L140" s="348"/>
      <c r="M140" s="348"/>
      <c r="N140" s="400"/>
      <c r="O140" s="13"/>
      <c r="P140" s="1"/>
    </row>
    <row r="141" spans="2:16" ht="15">
      <c r="B141" s="33"/>
      <c r="C141" s="402" t="s">
        <v>398</v>
      </c>
      <c r="D141" s="348"/>
      <c r="E141" s="348"/>
      <c r="F141" s="348"/>
      <c r="G141" s="526" t="s">
        <v>101</v>
      </c>
      <c r="H141" s="526" t="s">
        <v>102</v>
      </c>
      <c r="I141" s="526" t="s">
        <v>103</v>
      </c>
      <c r="J141" s="526" t="s">
        <v>104</v>
      </c>
      <c r="K141" s="526" t="s">
        <v>105</v>
      </c>
      <c r="L141" s="527" t="s">
        <v>399</v>
      </c>
      <c r="M141" s="528"/>
      <c r="N141" s="529" t="s">
        <v>356</v>
      </c>
      <c r="O141" s="530" t="s">
        <v>87</v>
      </c>
      <c r="P141" s="494"/>
    </row>
    <row r="142" spans="2:16" ht="15">
      <c r="B142" s="494"/>
      <c r="C142" s="531" t="s">
        <v>400</v>
      </c>
      <c r="D142" s="532" t="str">
        <f>IF(D135&gt;"",D135&amp;" - "&amp;H135,"")</f>
        <v>Eriksson Paju - Lotto Alexandra</v>
      </c>
      <c r="E142" s="532"/>
      <c r="F142" s="533"/>
      <c r="G142" s="418">
        <v>1</v>
      </c>
      <c r="H142" s="418">
        <v>2</v>
      </c>
      <c r="I142" s="418">
        <v>2</v>
      </c>
      <c r="J142" s="453"/>
      <c r="K142" s="418"/>
      <c r="L142" s="534">
        <f>IF(ISBLANK(G142),"",COUNTIF(G142:K142,"&gt;=0"))</f>
        <v>3</v>
      </c>
      <c r="M142" s="535">
        <f>IF(ISBLANK(G142),"",(IF(LEFT(G142,1)="-",1,0)+IF(LEFT(H142,1)="-",1,0)+IF(LEFT(I142,1)="-",1,0)+IF(LEFT(J142,1)="-",1,0)+IF(LEFT(K142,1)="-",1,0)))</f>
        <v>0</v>
      </c>
      <c r="N142" s="536">
        <f aca="true" t="shared" si="5" ref="N142:O146">IF(L142=3,1,"")</f>
        <v>1</v>
      </c>
      <c r="O142" s="537">
        <f t="shared" si="5"/>
      </c>
      <c r="P142" s="494"/>
    </row>
    <row r="143" spans="2:16" ht="15">
      <c r="B143" s="494"/>
      <c r="C143" s="531" t="s">
        <v>401</v>
      </c>
      <c r="D143" s="532" t="str">
        <f>IF(D136&gt;"",D136&amp;" - "&amp;H136,"")</f>
        <v>Vastavuo Viivi-Mari - Nurmiaho Elma</v>
      </c>
      <c r="E143" s="538"/>
      <c r="F143" s="533"/>
      <c r="G143" s="426">
        <v>3</v>
      </c>
      <c r="H143" s="418">
        <v>4</v>
      </c>
      <c r="I143" s="418">
        <v>6</v>
      </c>
      <c r="J143" s="418"/>
      <c r="K143" s="418"/>
      <c r="L143" s="534">
        <f>IF(ISBLANK(G143),"",COUNTIF(G143:K143,"&gt;=0"))</f>
        <v>3</v>
      </c>
      <c r="M143" s="535">
        <f>IF(ISBLANK(G143),"",(IF(LEFT(G143,1)="-",1,0)+IF(LEFT(H143,1)="-",1,0)+IF(LEFT(I143,1)="-",1,0)+IF(LEFT(J143,1)="-",1,0)+IF(LEFT(K143,1)="-",1,0)))</f>
        <v>0</v>
      </c>
      <c r="N143" s="536">
        <f t="shared" si="5"/>
        <v>1</v>
      </c>
      <c r="O143" s="537">
        <f t="shared" si="5"/>
      </c>
      <c r="P143" s="494"/>
    </row>
    <row r="144" spans="2:16" ht="15">
      <c r="B144" s="494"/>
      <c r="C144" s="539" t="s">
        <v>402</v>
      </c>
      <c r="D144" s="540" t="str">
        <f>IF(D138&gt;"",D138&amp;" / "&amp;D139,"")</f>
        <v>Eriksson Paju / Vastavuo Viivi-Mari</v>
      </c>
      <c r="E144" s="541" t="str">
        <f>IF(H138&gt;"",H138&amp;" / "&amp;H139,"")</f>
        <v>Lotto Alexandra / Nurmiaho Elma</v>
      </c>
      <c r="F144" s="542"/>
      <c r="G144" s="543">
        <v>0</v>
      </c>
      <c r="H144" s="544">
        <v>5</v>
      </c>
      <c r="I144" s="545">
        <v>4</v>
      </c>
      <c r="J144" s="545"/>
      <c r="K144" s="545"/>
      <c r="L144" s="534">
        <f>IF(ISBLANK(G144),"",COUNTIF(G144:K144,"&gt;=0"))</f>
        <v>3</v>
      </c>
      <c r="M144" s="535">
        <f>IF(ISBLANK(G144),"",(IF(LEFT(G144,1)="-",1,0)+IF(LEFT(H144,1)="-",1,0)+IF(LEFT(I144,1)="-",1,0)+IF(LEFT(J144,1)="-",1,0)+IF(LEFT(K144,1)="-",1,0)))</f>
        <v>0</v>
      </c>
      <c r="N144" s="536">
        <f t="shared" si="5"/>
        <v>1</v>
      </c>
      <c r="O144" s="537">
        <f t="shared" si="5"/>
      </c>
      <c r="P144" s="494"/>
    </row>
    <row r="145" spans="2:16" ht="15">
      <c r="B145" s="494"/>
      <c r="C145" s="531" t="s">
        <v>403</v>
      </c>
      <c r="D145" s="532" t="str">
        <f>IF(+D135&gt;"",D135&amp;" - "&amp;H136,"")</f>
        <v>Eriksson Paju - Nurmiaho Elma</v>
      </c>
      <c r="E145" s="538"/>
      <c r="F145" s="533"/>
      <c r="G145" s="447"/>
      <c r="H145" s="453"/>
      <c r="I145" s="418"/>
      <c r="J145" s="418"/>
      <c r="K145" s="453"/>
      <c r="L145" s="534">
        <f>IF(ISBLANK(G145),"",COUNTIF(G145:K145,"&gt;=0"))</f>
      </c>
      <c r="M145" s="535">
        <f>IF(ISBLANK(G145),"",(IF(LEFT(G145,1)="-",1,0)+IF(LEFT(H145,1)="-",1,0)+IF(LEFT(I145,1)="-",1,0)+IF(LEFT(J145,1)="-",1,0)+IF(LEFT(K145,1)="-",1,0)))</f>
      </c>
      <c r="N145" s="536">
        <f t="shared" si="5"/>
      </c>
      <c r="O145" s="537">
        <f t="shared" si="5"/>
      </c>
      <c r="P145" s="494"/>
    </row>
    <row r="146" spans="2:16" ht="15.75" thickBot="1">
      <c r="B146" s="494"/>
      <c r="C146" s="531" t="s">
        <v>404</v>
      </c>
      <c r="D146" s="532" t="str">
        <f>IF(+D136&gt;"",D136&amp;" - "&amp;H135,"")</f>
        <v>Vastavuo Viivi-Mari - Lotto Alexandra</v>
      </c>
      <c r="E146" s="538"/>
      <c r="F146" s="533"/>
      <c r="G146" s="453"/>
      <c r="H146" s="418"/>
      <c r="I146" s="453"/>
      <c r="J146" s="418"/>
      <c r="K146" s="418"/>
      <c r="L146" s="534">
        <f>IF(ISBLANK(G146),"",COUNTIF(G146:K146,"&gt;=0"))</f>
      </c>
      <c r="M146" s="546">
        <f>IF(ISBLANK(G146),"",(IF(LEFT(G146,1)="-",1,0)+IF(LEFT(H146,1)="-",1,0)+IF(LEFT(I146,1)="-",1,0)+IF(LEFT(J146,1)="-",1,0)+IF(LEFT(K146,1)="-",1,0)))</f>
      </c>
      <c r="N146" s="536">
        <f t="shared" si="5"/>
      </c>
      <c r="O146" s="537">
        <f t="shared" si="5"/>
      </c>
      <c r="P146" s="494"/>
    </row>
    <row r="147" spans="2:16" ht="16.5" thickBot="1">
      <c r="B147" s="33"/>
      <c r="C147" s="348"/>
      <c r="D147" s="348"/>
      <c r="E147" s="348"/>
      <c r="F147" s="348"/>
      <c r="G147" s="348"/>
      <c r="H147" s="348"/>
      <c r="I147" s="348"/>
      <c r="J147" s="547" t="s">
        <v>366</v>
      </c>
      <c r="K147" s="548"/>
      <c r="L147" s="549">
        <f>IF(ISBLANK(E142),"",SUM(L142:L146))</f>
      </c>
      <c r="M147" s="550">
        <f>IF(ISBLANK(F142),"",SUM(M142:M146))</f>
      </c>
      <c r="N147" s="551">
        <f>IF(ISBLANK(G142),"",SUM(N142:N146))</f>
        <v>3</v>
      </c>
      <c r="O147" s="552">
        <f>IF(ISBLANK(G142),"",SUM(O142:O146))</f>
        <v>0</v>
      </c>
      <c r="P147" s="494"/>
    </row>
    <row r="148" spans="2:16" ht="15">
      <c r="B148" s="33"/>
      <c r="C148" s="553" t="s">
        <v>367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1"/>
    </row>
    <row r="149" spans="2:16" ht="15">
      <c r="B149" s="33"/>
      <c r="C149" s="464" t="s">
        <v>368</v>
      </c>
      <c r="D149" s="464"/>
      <c r="E149" s="464" t="s">
        <v>369</v>
      </c>
      <c r="F149" s="359"/>
      <c r="G149" s="464"/>
      <c r="H149" s="464" t="s">
        <v>370</v>
      </c>
      <c r="I149" s="359"/>
      <c r="J149" s="464"/>
      <c r="K149" s="99" t="s">
        <v>371</v>
      </c>
      <c r="L149" s="13"/>
      <c r="M149" s="348"/>
      <c r="N149" s="348"/>
      <c r="O149" s="348"/>
      <c r="P149" s="1"/>
    </row>
    <row r="150" spans="2:16" ht="16.5" thickBot="1">
      <c r="B150" s="33"/>
      <c r="C150" s="348"/>
      <c r="D150" s="348"/>
      <c r="E150" s="348"/>
      <c r="F150" s="348"/>
      <c r="G150" s="348"/>
      <c r="H150" s="348"/>
      <c r="I150" s="348"/>
      <c r="J150" s="348"/>
      <c r="K150" s="554" t="str">
        <f>IF(N147=3,D134,IF(O147=3,H134,""))</f>
        <v>MBF 1</v>
      </c>
      <c r="L150" s="555"/>
      <c r="M150" s="555"/>
      <c r="N150" s="555"/>
      <c r="O150" s="556"/>
      <c r="P150" s="494"/>
    </row>
    <row r="151" spans="2:16" ht="18">
      <c r="B151" s="31"/>
      <c r="C151" s="557"/>
      <c r="D151" s="557"/>
      <c r="E151" s="557"/>
      <c r="F151" s="557"/>
      <c r="G151" s="557"/>
      <c r="H151" s="557"/>
      <c r="I151" s="557"/>
      <c r="J151" s="557"/>
      <c r="K151" s="558"/>
      <c r="L151" s="558"/>
      <c r="M151" s="558"/>
      <c r="N151" s="558"/>
      <c r="O151" s="558"/>
      <c r="P151" s="69"/>
    </row>
  </sheetData>
  <sheetProtection/>
  <mergeCells count="96">
    <mergeCell ref="D13:E13"/>
    <mergeCell ref="H8:O8"/>
    <mergeCell ref="H10:O10"/>
    <mergeCell ref="H12:O12"/>
    <mergeCell ref="D8:E8"/>
    <mergeCell ref="D9:E9"/>
    <mergeCell ref="D10:E10"/>
    <mergeCell ref="D12:E12"/>
    <mergeCell ref="H9:O9"/>
    <mergeCell ref="H13:O13"/>
    <mergeCell ref="J3:O3"/>
    <mergeCell ref="J4:O4"/>
    <mergeCell ref="J5:O5"/>
    <mergeCell ref="J6:L6"/>
    <mergeCell ref="N6:O6"/>
    <mergeCell ref="K24:O24"/>
    <mergeCell ref="J29:O29"/>
    <mergeCell ref="J30:O30"/>
    <mergeCell ref="J31:O31"/>
    <mergeCell ref="J32:L32"/>
    <mergeCell ref="N32:O32"/>
    <mergeCell ref="D34:E34"/>
    <mergeCell ref="H34:O34"/>
    <mergeCell ref="D35:E35"/>
    <mergeCell ref="H35:O35"/>
    <mergeCell ref="D36:E36"/>
    <mergeCell ref="H36:O36"/>
    <mergeCell ref="D38:E38"/>
    <mergeCell ref="H38:O38"/>
    <mergeCell ref="D39:E39"/>
    <mergeCell ref="H39:O39"/>
    <mergeCell ref="K50:O50"/>
    <mergeCell ref="J54:O54"/>
    <mergeCell ref="J55:O55"/>
    <mergeCell ref="J56:O56"/>
    <mergeCell ref="J57:L57"/>
    <mergeCell ref="N57:O57"/>
    <mergeCell ref="D59:E59"/>
    <mergeCell ref="H59:O59"/>
    <mergeCell ref="D60:E60"/>
    <mergeCell ref="H60:O60"/>
    <mergeCell ref="D61:E61"/>
    <mergeCell ref="H61:O61"/>
    <mergeCell ref="D63:E63"/>
    <mergeCell ref="H63:O63"/>
    <mergeCell ref="D64:E64"/>
    <mergeCell ref="H64:O64"/>
    <mergeCell ref="K75:O75"/>
    <mergeCell ref="J79:O79"/>
    <mergeCell ref="J80:O80"/>
    <mergeCell ref="J81:O81"/>
    <mergeCell ref="J82:L82"/>
    <mergeCell ref="N82:O82"/>
    <mergeCell ref="D84:E84"/>
    <mergeCell ref="H84:O84"/>
    <mergeCell ref="D85:E85"/>
    <mergeCell ref="H85:O85"/>
    <mergeCell ref="D86:E86"/>
    <mergeCell ref="H86:O86"/>
    <mergeCell ref="D88:E88"/>
    <mergeCell ref="H88:O88"/>
    <mergeCell ref="D89:E89"/>
    <mergeCell ref="H89:O89"/>
    <mergeCell ref="K100:O100"/>
    <mergeCell ref="J104:O104"/>
    <mergeCell ref="J105:O105"/>
    <mergeCell ref="J106:O106"/>
    <mergeCell ref="J107:L107"/>
    <mergeCell ref="N107:O107"/>
    <mergeCell ref="D109:E109"/>
    <mergeCell ref="H109:O109"/>
    <mergeCell ref="D110:E110"/>
    <mergeCell ref="H110:O110"/>
    <mergeCell ref="D111:E111"/>
    <mergeCell ref="H111:O111"/>
    <mergeCell ref="D113:E113"/>
    <mergeCell ref="H113:O113"/>
    <mergeCell ref="D114:E114"/>
    <mergeCell ref="H114:O114"/>
    <mergeCell ref="K125:O125"/>
    <mergeCell ref="J129:O129"/>
    <mergeCell ref="J130:O130"/>
    <mergeCell ref="J131:O131"/>
    <mergeCell ref="J132:L132"/>
    <mergeCell ref="N132:O132"/>
    <mergeCell ref="D134:E134"/>
    <mergeCell ref="H134:O134"/>
    <mergeCell ref="D135:E135"/>
    <mergeCell ref="H135:O135"/>
    <mergeCell ref="D136:E136"/>
    <mergeCell ref="H136:O136"/>
    <mergeCell ref="K150:O150"/>
    <mergeCell ref="D138:E138"/>
    <mergeCell ref="H138:O138"/>
    <mergeCell ref="D139:E139"/>
    <mergeCell ref="H139:O139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44"/>
  <sheetViews>
    <sheetView workbookViewId="0" topLeftCell="A1">
      <selection activeCell="A1" sqref="A1"/>
    </sheetView>
  </sheetViews>
  <sheetFormatPr defaultColWidth="8.88671875" defaultRowHeight="15"/>
  <cols>
    <col min="1" max="1" width="4.5546875" style="0" customWidth="1"/>
    <col min="2" max="2" width="21.4453125" style="0" customWidth="1"/>
    <col min="3" max="3" width="11.4453125" style="0" customWidth="1"/>
    <col min="4" max="14" width="2.99609375" style="0" customWidth="1"/>
    <col min="15" max="15" width="3.10546875" style="0" customWidth="1"/>
    <col min="16" max="16" width="2.99609375" style="0" customWidth="1"/>
    <col min="17" max="17" width="2.88671875" style="0" customWidth="1"/>
    <col min="18" max="19" width="2.6640625" style="0" customWidth="1"/>
    <col min="20" max="20" width="3.88671875" style="0" customWidth="1"/>
    <col min="21" max="24" width="3.10546875" style="0" customWidth="1"/>
    <col min="25" max="33" width="2.6640625" style="0" customWidth="1"/>
    <col min="34" max="35" width="3.3359375" style="0" customWidth="1"/>
    <col min="36" max="36" width="2.6640625" style="0" customWidth="1"/>
    <col min="37" max="37" width="4.3359375" style="0" customWidth="1"/>
    <col min="38" max="43" width="2.6640625" style="0" customWidth="1"/>
    <col min="44" max="44" width="4.99609375" style="0" customWidth="1"/>
    <col min="45" max="45" width="6.99609375" style="0" customWidth="1"/>
    <col min="46" max="16384" width="8.6640625" style="0" customWidth="1"/>
  </cols>
  <sheetData>
    <row r="1" spans="38:45" ht="15.75" thickBot="1">
      <c r="AL1" s="129"/>
      <c r="AM1" s="129"/>
      <c r="AN1" s="129"/>
      <c r="AO1" s="129"/>
      <c r="AP1" s="129"/>
      <c r="AQ1" s="129"/>
      <c r="AR1" s="129"/>
      <c r="AS1" s="129"/>
    </row>
    <row r="2" spans="1:19" ht="16.5" thickTop="1">
      <c r="A2" s="130"/>
      <c r="B2" s="131" t="s">
        <v>20</v>
      </c>
      <c r="C2" s="132"/>
      <c r="D2" s="132"/>
      <c r="E2" s="132"/>
      <c r="F2" s="133"/>
      <c r="G2" s="132"/>
      <c r="H2" s="134" t="s">
        <v>76</v>
      </c>
      <c r="I2" s="135"/>
      <c r="J2" s="318" t="s">
        <v>130</v>
      </c>
      <c r="K2" s="319"/>
      <c r="L2" s="319"/>
      <c r="M2" s="320"/>
      <c r="N2" s="321" t="s">
        <v>78</v>
      </c>
      <c r="O2" s="322"/>
      <c r="P2" s="322"/>
      <c r="Q2" s="323" t="s">
        <v>79</v>
      </c>
      <c r="R2" s="324"/>
      <c r="S2" s="325"/>
    </row>
    <row r="3" spans="1:19" ht="16.5" thickBot="1">
      <c r="A3" s="136"/>
      <c r="B3" s="137" t="s">
        <v>4</v>
      </c>
      <c r="C3" s="138" t="s">
        <v>80</v>
      </c>
      <c r="D3" s="305">
        <v>4</v>
      </c>
      <c r="E3" s="306"/>
      <c r="F3" s="307"/>
      <c r="G3" s="308" t="s">
        <v>81</v>
      </c>
      <c r="H3" s="309"/>
      <c r="I3" s="309"/>
      <c r="J3" s="310">
        <v>40251</v>
      </c>
      <c r="K3" s="310"/>
      <c r="L3" s="310"/>
      <c r="M3" s="311"/>
      <c r="N3" s="139" t="s">
        <v>82</v>
      </c>
      <c r="O3" s="140"/>
      <c r="P3" s="140"/>
      <c r="Q3" s="312" t="s">
        <v>83</v>
      </c>
      <c r="R3" s="312"/>
      <c r="S3" s="313"/>
    </row>
    <row r="4" spans="1:23" ht="15.75" thickTop="1">
      <c r="A4" s="141"/>
      <c r="B4" s="142" t="s">
        <v>84</v>
      </c>
      <c r="C4" s="143" t="s">
        <v>85</v>
      </c>
      <c r="D4" s="299" t="s">
        <v>74</v>
      </c>
      <c r="E4" s="300"/>
      <c r="F4" s="299" t="s">
        <v>73</v>
      </c>
      <c r="G4" s="300"/>
      <c r="H4" s="299" t="s">
        <v>72</v>
      </c>
      <c r="I4" s="300"/>
      <c r="J4" s="299" t="s">
        <v>86</v>
      </c>
      <c r="K4" s="300"/>
      <c r="L4" s="299"/>
      <c r="M4" s="300"/>
      <c r="N4" s="144" t="s">
        <v>87</v>
      </c>
      <c r="O4" s="145" t="s">
        <v>88</v>
      </c>
      <c r="P4" s="146" t="s">
        <v>89</v>
      </c>
      <c r="Q4" s="147"/>
      <c r="R4" s="301" t="s">
        <v>90</v>
      </c>
      <c r="S4" s="302"/>
      <c r="U4" s="148" t="s">
        <v>91</v>
      </c>
      <c r="V4" s="149"/>
      <c r="W4" s="150" t="s">
        <v>92</v>
      </c>
    </row>
    <row r="5" spans="1:23" ht="15">
      <c r="A5" s="151" t="s">
        <v>74</v>
      </c>
      <c r="B5" s="152" t="s">
        <v>131</v>
      </c>
      <c r="C5" s="153" t="s">
        <v>69</v>
      </c>
      <c r="D5" s="154"/>
      <c r="E5" s="155"/>
      <c r="F5" s="156">
        <f>+P15</f>
        <v>3</v>
      </c>
      <c r="G5" s="157">
        <f>+Q15</f>
        <v>0</v>
      </c>
      <c r="H5" s="156">
        <f>P11</f>
        <v>3</v>
      </c>
      <c r="I5" s="157">
        <f>Q11</f>
        <v>1</v>
      </c>
      <c r="J5" s="156">
        <f>P13</f>
      </c>
      <c r="K5" s="157">
        <f>Q13</f>
      </c>
      <c r="L5" s="156"/>
      <c r="M5" s="157"/>
      <c r="N5" s="158">
        <f>IF(SUM(D5:M5)=0,"",COUNTIF(E5:E8,"3"))</f>
        <v>2</v>
      </c>
      <c r="O5" s="159">
        <f>IF(SUM(E5:N5)=0,"",COUNTIF(D5:D8,"3"))</f>
        <v>0</v>
      </c>
      <c r="P5" s="160">
        <f>IF(SUM(D5:M5)=0,"",SUM(E5:E8))</f>
        <v>6</v>
      </c>
      <c r="Q5" s="161">
        <f>IF(SUM(D5:M5)=0,"",SUM(D5:D8))</f>
        <v>1</v>
      </c>
      <c r="R5" s="303">
        <v>1</v>
      </c>
      <c r="S5" s="304"/>
      <c r="U5" s="162">
        <f>+U11+U13+U15</f>
        <v>75</v>
      </c>
      <c r="V5" s="163">
        <f>+V11+V13+V15</f>
        <v>41</v>
      </c>
      <c r="W5" s="164">
        <f>+U5-V5</f>
        <v>34</v>
      </c>
    </row>
    <row r="6" spans="1:23" ht="15">
      <c r="A6" s="165" t="s">
        <v>73</v>
      </c>
      <c r="B6" s="152" t="s">
        <v>132</v>
      </c>
      <c r="C6" s="166" t="s">
        <v>43</v>
      </c>
      <c r="D6" s="167">
        <f>+Q15</f>
        <v>0</v>
      </c>
      <c r="E6" s="168">
        <f>+P15</f>
        <v>3</v>
      </c>
      <c r="F6" s="169"/>
      <c r="G6" s="170"/>
      <c r="H6" s="167">
        <f>P14</f>
        <v>3</v>
      </c>
      <c r="I6" s="168">
        <f>Q14</f>
        <v>0</v>
      </c>
      <c r="J6" s="167">
        <f>P12</f>
      </c>
      <c r="K6" s="168">
        <f>Q12</f>
      </c>
      <c r="L6" s="167"/>
      <c r="M6" s="168"/>
      <c r="N6" s="158">
        <f>IF(SUM(D6:M6)=0,"",COUNTIF(G5:G8,"3"))</f>
        <v>1</v>
      </c>
      <c r="O6" s="159">
        <f>IF(SUM(E6:N6)=0,"",COUNTIF(F5:F8,"3"))</f>
        <v>1</v>
      </c>
      <c r="P6" s="160">
        <f>IF(SUM(D6:M6)=0,"",SUM(G5:G8))</f>
        <v>3</v>
      </c>
      <c r="Q6" s="161">
        <f>IF(SUM(D6:M6)=0,"",SUM(F5:F8))</f>
        <v>3</v>
      </c>
      <c r="R6" s="303">
        <v>2</v>
      </c>
      <c r="S6" s="304"/>
      <c r="U6" s="162">
        <f>+U12+U14+V15</f>
        <v>52</v>
      </c>
      <c r="V6" s="163">
        <f>+V12+V14+U15</f>
        <v>41</v>
      </c>
      <c r="W6" s="164">
        <f>+U6-V6</f>
        <v>11</v>
      </c>
    </row>
    <row r="7" spans="1:23" ht="15">
      <c r="A7" s="165" t="s">
        <v>72</v>
      </c>
      <c r="B7" s="152" t="s">
        <v>133</v>
      </c>
      <c r="C7" s="166" t="s">
        <v>44</v>
      </c>
      <c r="D7" s="167">
        <f>+Q11</f>
        <v>1</v>
      </c>
      <c r="E7" s="168">
        <f>+P11</f>
        <v>3</v>
      </c>
      <c r="F7" s="167">
        <f>Q14</f>
        <v>0</v>
      </c>
      <c r="G7" s="168">
        <f>P14</f>
        <v>3</v>
      </c>
      <c r="H7" s="169"/>
      <c r="I7" s="170"/>
      <c r="J7" s="167">
        <f>P16</f>
      </c>
      <c r="K7" s="168">
        <f>Q16</f>
      </c>
      <c r="L7" s="167"/>
      <c r="M7" s="168"/>
      <c r="N7" s="158">
        <f>IF(SUM(D7:M7)=0,"",COUNTIF(I5:I8,"3"))</f>
        <v>0</v>
      </c>
      <c r="O7" s="159">
        <f>IF(SUM(E7:N7)=0,"",COUNTIF(H5:H8,"3"))</f>
        <v>2</v>
      </c>
      <c r="P7" s="160">
        <f>IF(SUM(D7:M7)=0,"",SUM(I5:I8))</f>
        <v>1</v>
      </c>
      <c r="Q7" s="161">
        <f>IF(SUM(D7:M7)=0,"",SUM(H5:H8))</f>
        <v>6</v>
      </c>
      <c r="R7" s="303">
        <v>3</v>
      </c>
      <c r="S7" s="304"/>
      <c r="U7" s="162">
        <f>+V11+V14+U16</f>
        <v>30</v>
      </c>
      <c r="V7" s="163">
        <f>+U11+U14+V16</f>
        <v>75</v>
      </c>
      <c r="W7" s="164">
        <f>+U7-V7</f>
        <v>-45</v>
      </c>
    </row>
    <row r="8" spans="1:23" ht="15.75" thickBot="1">
      <c r="A8" s="171" t="s">
        <v>86</v>
      </c>
      <c r="B8" s="172" t="s">
        <v>134</v>
      </c>
      <c r="C8" s="173" t="s">
        <v>7</v>
      </c>
      <c r="D8" s="174">
        <f>Q13</f>
      </c>
      <c r="E8" s="175">
        <f>P13</f>
      </c>
      <c r="F8" s="174">
        <f>Q12</f>
      </c>
      <c r="G8" s="175">
        <f>P12</f>
      </c>
      <c r="H8" s="174">
        <f>Q16</f>
      </c>
      <c r="I8" s="175">
        <f>P16</f>
      </c>
      <c r="J8" s="176"/>
      <c r="K8" s="177"/>
      <c r="L8" s="174"/>
      <c r="M8" s="175"/>
      <c r="N8" s="178">
        <f>IF(SUM(D8:M8)=0,"",COUNTIF(K5:K8,"3"))</f>
      </c>
      <c r="O8" s="179">
        <f>IF(SUM(E8:N8)=0,"",COUNTIF(J5:J8,"3"))</f>
      </c>
      <c r="P8" s="180">
        <f>IF(SUM(D8:M9)=0,"",SUM(K5:K8))</f>
      </c>
      <c r="Q8" s="181">
        <f>IF(SUM(D8:M8)=0,"",SUM(J5:J8))</f>
      </c>
      <c r="R8" s="329"/>
      <c r="S8" s="330"/>
      <c r="U8" s="162">
        <f>+V12+V13+V16</f>
        <v>0</v>
      </c>
      <c r="V8" s="163">
        <f>+U12+U13+U16</f>
        <v>0</v>
      </c>
      <c r="W8" s="164">
        <f>+U8-V8</f>
        <v>0</v>
      </c>
    </row>
    <row r="9" spans="1:24" ht="15.75" thickTop="1">
      <c r="A9" s="182"/>
      <c r="B9" s="183" t="s">
        <v>98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86"/>
      <c r="U9" s="187"/>
      <c r="V9" s="188" t="s">
        <v>99</v>
      </c>
      <c r="W9" s="189">
        <f>SUM(W5:W8)</f>
        <v>0</v>
      </c>
      <c r="X9" s="188" t="str">
        <f>IF(W9=0,"OK","Virhe")</f>
        <v>OK</v>
      </c>
    </row>
    <row r="10" spans="1:23" ht="15.75" thickBot="1">
      <c r="A10" s="190"/>
      <c r="B10" s="191" t="s">
        <v>100</v>
      </c>
      <c r="C10" s="192"/>
      <c r="D10" s="192"/>
      <c r="E10" s="193"/>
      <c r="F10" s="328" t="s">
        <v>101</v>
      </c>
      <c r="G10" s="315"/>
      <c r="H10" s="314" t="s">
        <v>102</v>
      </c>
      <c r="I10" s="315"/>
      <c r="J10" s="314" t="s">
        <v>103</v>
      </c>
      <c r="K10" s="315"/>
      <c r="L10" s="314" t="s">
        <v>104</v>
      </c>
      <c r="M10" s="315"/>
      <c r="N10" s="314" t="s">
        <v>105</v>
      </c>
      <c r="O10" s="315"/>
      <c r="P10" s="316" t="s">
        <v>106</v>
      </c>
      <c r="Q10" s="317"/>
      <c r="S10" s="194"/>
      <c r="U10" s="195" t="s">
        <v>91</v>
      </c>
      <c r="V10" s="196"/>
      <c r="W10" s="150" t="s">
        <v>92</v>
      </c>
    </row>
    <row r="11" spans="1:34" ht="15.75">
      <c r="A11" s="197" t="s">
        <v>107</v>
      </c>
      <c r="B11" s="198" t="str">
        <f>IF(B5&gt;"",B5,"")</f>
        <v>Lundström Thomas</v>
      </c>
      <c r="C11" s="199" t="str">
        <f>IF(B7&gt;"",B7,"")</f>
        <v>Jansons Rolands</v>
      </c>
      <c r="D11" s="184"/>
      <c r="E11" s="200"/>
      <c r="F11" s="296">
        <v>5</v>
      </c>
      <c r="G11" s="298"/>
      <c r="H11" s="296">
        <v>-9</v>
      </c>
      <c r="I11" s="297"/>
      <c r="J11" s="296">
        <v>4</v>
      </c>
      <c r="K11" s="297"/>
      <c r="L11" s="296">
        <v>2</v>
      </c>
      <c r="M11" s="297"/>
      <c r="N11" s="331"/>
      <c r="O11" s="297"/>
      <c r="P11" s="201">
        <f aca="true" t="shared" si="0" ref="P11:P16">IF(COUNT(F11:N11)=0,"",COUNTIF(F11:N11,"&gt;=0"))</f>
        <v>3</v>
      </c>
      <c r="Q11" s="202">
        <f aca="true" t="shared" si="1" ref="Q11:Q16">IF(COUNT(F11:N11)=0,"",(IF(LEFT(F11,1)="-",1,0)+IF(LEFT(H11,1)="-",1,0)+IF(LEFT(J11,1)="-",1,0)+IF(LEFT(L11,1)="-",1,0)+IF(LEFT(N11,1)="-",1,0)))</f>
        <v>1</v>
      </c>
      <c r="R11" s="203"/>
      <c r="S11" s="204"/>
      <c r="U11" s="205">
        <f aca="true" t="shared" si="2" ref="U11:V16">+Y11+AA11+AC11+AE11+AG11</f>
        <v>42</v>
      </c>
      <c r="V11" s="206">
        <f t="shared" si="2"/>
        <v>22</v>
      </c>
      <c r="W11" s="207">
        <f aca="true" t="shared" si="3" ref="W11:W16">+U11-V11</f>
        <v>20</v>
      </c>
      <c r="Y11" s="208">
        <f>IF(F11="",0,IF(LEFT(F11,1)="-",ABS(F11),(IF(F11&gt;9,F11+2,11))))</f>
        <v>11</v>
      </c>
      <c r="Z11" s="209">
        <f aca="true" t="shared" si="4" ref="Z11:Z16">IF(F11="",0,IF(LEFT(F11,1)="-",(IF(ABS(F11)&gt;9,(ABS(F11)+2),11)),F11))</f>
        <v>5</v>
      </c>
      <c r="AA11" s="208">
        <f>IF(H11="",0,IF(LEFT(H11,1)="-",ABS(H11),(IF(H11&gt;9,H11+2,11))))</f>
        <v>9</v>
      </c>
      <c r="AB11" s="209">
        <f aca="true" t="shared" si="5" ref="AB11:AB16">IF(H11="",0,IF(LEFT(H11,1)="-",(IF(ABS(H11)&gt;9,(ABS(H11)+2),11)),H11))</f>
        <v>11</v>
      </c>
      <c r="AC11" s="208">
        <f>IF(J11="",0,IF(LEFT(J11,1)="-",ABS(J11),(IF(J11&gt;9,J11+2,11))))</f>
        <v>11</v>
      </c>
      <c r="AD11" s="209">
        <f aca="true" t="shared" si="6" ref="AD11:AD16">IF(J11="",0,IF(LEFT(J11,1)="-",(IF(ABS(J11)&gt;9,(ABS(J11)+2),11)),J11))</f>
        <v>4</v>
      </c>
      <c r="AE11" s="208">
        <f>IF(L11="",0,IF(LEFT(L11,1)="-",ABS(L11),(IF(L11&gt;9,L11+2,11))))</f>
        <v>11</v>
      </c>
      <c r="AF11" s="209">
        <f aca="true" t="shared" si="7" ref="AF11:AF16">IF(L11="",0,IF(LEFT(L11,1)="-",(IF(ABS(L11)&gt;9,(ABS(L11)+2),11)),L11))</f>
        <v>2</v>
      </c>
      <c r="AG11" s="208">
        <f aca="true" t="shared" si="8" ref="AG11:AG16">IF(N11="",0,IF(LEFT(N11,1)="-",ABS(N11),(IF(N11&gt;9,N11+2,11))))</f>
        <v>0</v>
      </c>
      <c r="AH11" s="209">
        <f aca="true" t="shared" si="9" ref="AH11:AH16">IF(N11="",0,IF(LEFT(N11,1)="-",(IF(ABS(N11)&gt;9,(ABS(N11)+2),11)),N11))</f>
        <v>0</v>
      </c>
    </row>
    <row r="12" spans="1:34" ht="15.75">
      <c r="A12" s="197" t="s">
        <v>108</v>
      </c>
      <c r="B12" s="198" t="str">
        <f>IF(B6&gt;"",B6,"")</f>
        <v>Kollanus Konsta</v>
      </c>
      <c r="C12" s="210" t="str">
        <f>IF(B8&gt;"",B8,"")</f>
        <v>Nurmi Eetu</v>
      </c>
      <c r="D12" s="211"/>
      <c r="E12" s="200"/>
      <c r="F12" s="291"/>
      <c r="G12" s="292"/>
      <c r="H12" s="291"/>
      <c r="I12" s="292"/>
      <c r="J12" s="291"/>
      <c r="K12" s="292"/>
      <c r="L12" s="291"/>
      <c r="M12" s="292"/>
      <c r="N12" s="291"/>
      <c r="O12" s="292"/>
      <c r="P12" s="201">
        <f t="shared" si="0"/>
      </c>
      <c r="Q12" s="202">
        <f t="shared" si="1"/>
      </c>
      <c r="R12" s="212"/>
      <c r="S12" s="213"/>
      <c r="U12" s="205">
        <f t="shared" si="2"/>
        <v>0</v>
      </c>
      <c r="V12" s="206">
        <f t="shared" si="2"/>
        <v>0</v>
      </c>
      <c r="W12" s="207">
        <f t="shared" si="3"/>
        <v>0</v>
      </c>
      <c r="Y12" s="214">
        <f>IF(F12="",0,IF(LEFT(F12,1)="-",ABS(F12),(IF(F12&gt;9,F12+2,11))))</f>
        <v>0</v>
      </c>
      <c r="Z12" s="215">
        <f t="shared" si="4"/>
        <v>0</v>
      </c>
      <c r="AA12" s="214">
        <f>IF(H12="",0,IF(LEFT(H12,1)="-",ABS(H12),(IF(H12&gt;9,H12+2,11))))</f>
        <v>0</v>
      </c>
      <c r="AB12" s="215">
        <f t="shared" si="5"/>
        <v>0</v>
      </c>
      <c r="AC12" s="214">
        <f>IF(J12="",0,IF(LEFT(J12,1)="-",ABS(J12),(IF(J12&gt;9,J12+2,11))))</f>
        <v>0</v>
      </c>
      <c r="AD12" s="215">
        <f t="shared" si="6"/>
        <v>0</v>
      </c>
      <c r="AE12" s="214">
        <f>IF(L12="",0,IF(LEFT(L12,1)="-",ABS(L12),(IF(L12&gt;9,L12+2,11))))</f>
        <v>0</v>
      </c>
      <c r="AF12" s="215">
        <f t="shared" si="7"/>
        <v>0</v>
      </c>
      <c r="AG12" s="214">
        <f t="shared" si="8"/>
        <v>0</v>
      </c>
      <c r="AH12" s="215">
        <f t="shared" si="9"/>
        <v>0</v>
      </c>
    </row>
    <row r="13" spans="1:34" ht="16.5" thickBot="1">
      <c r="A13" s="197" t="s">
        <v>109</v>
      </c>
      <c r="B13" s="216" t="str">
        <f>IF(B5&gt;"",B5,"")</f>
        <v>Lundström Thomas</v>
      </c>
      <c r="C13" s="217" t="str">
        <f>IF(B8&gt;"",B8,"")</f>
        <v>Nurmi Eetu</v>
      </c>
      <c r="D13" s="192"/>
      <c r="E13" s="193"/>
      <c r="F13" s="294"/>
      <c r="G13" s="295"/>
      <c r="H13" s="294"/>
      <c r="I13" s="295"/>
      <c r="J13" s="294"/>
      <c r="K13" s="295"/>
      <c r="L13" s="294"/>
      <c r="M13" s="295"/>
      <c r="N13" s="294"/>
      <c r="O13" s="295"/>
      <c r="P13" s="201">
        <f t="shared" si="0"/>
      </c>
      <c r="Q13" s="202">
        <f t="shared" si="1"/>
      </c>
      <c r="R13" s="212"/>
      <c r="S13" s="213"/>
      <c r="U13" s="205">
        <f t="shared" si="2"/>
        <v>0</v>
      </c>
      <c r="V13" s="206">
        <f t="shared" si="2"/>
        <v>0</v>
      </c>
      <c r="W13" s="207">
        <f t="shared" si="3"/>
        <v>0</v>
      </c>
      <c r="Y13" s="214">
        <f aca="true" t="shared" si="10" ref="Y13:AE16">IF(F13="",0,IF(LEFT(F13,1)="-",ABS(F13),(IF(F13&gt;9,F13+2,11))))</f>
        <v>0</v>
      </c>
      <c r="Z13" s="215">
        <f t="shared" si="4"/>
        <v>0</v>
      </c>
      <c r="AA13" s="214">
        <f t="shared" si="10"/>
        <v>0</v>
      </c>
      <c r="AB13" s="215">
        <f t="shared" si="5"/>
        <v>0</v>
      </c>
      <c r="AC13" s="214">
        <f t="shared" si="10"/>
        <v>0</v>
      </c>
      <c r="AD13" s="215">
        <f t="shared" si="6"/>
        <v>0</v>
      </c>
      <c r="AE13" s="214">
        <f t="shared" si="10"/>
        <v>0</v>
      </c>
      <c r="AF13" s="215">
        <f t="shared" si="7"/>
        <v>0</v>
      </c>
      <c r="AG13" s="214">
        <f t="shared" si="8"/>
        <v>0</v>
      </c>
      <c r="AH13" s="215">
        <f t="shared" si="9"/>
        <v>0</v>
      </c>
    </row>
    <row r="14" spans="1:34" ht="15.75">
      <c r="A14" s="197" t="s">
        <v>110</v>
      </c>
      <c r="B14" s="198" t="str">
        <f>IF(B6&gt;"",B6,"")</f>
        <v>Kollanus Konsta</v>
      </c>
      <c r="C14" s="210" t="str">
        <f>IF(B7&gt;"",B7,"")</f>
        <v>Jansons Rolands</v>
      </c>
      <c r="D14" s="184"/>
      <c r="E14" s="200"/>
      <c r="F14" s="296">
        <v>3</v>
      </c>
      <c r="G14" s="297"/>
      <c r="H14" s="296">
        <v>1</v>
      </c>
      <c r="I14" s="297"/>
      <c r="J14" s="296">
        <v>4</v>
      </c>
      <c r="K14" s="297"/>
      <c r="L14" s="296"/>
      <c r="M14" s="297"/>
      <c r="N14" s="296"/>
      <c r="O14" s="297"/>
      <c r="P14" s="201">
        <f t="shared" si="0"/>
        <v>3</v>
      </c>
      <c r="Q14" s="202">
        <f t="shared" si="1"/>
        <v>0</v>
      </c>
      <c r="R14" s="212"/>
      <c r="S14" s="213"/>
      <c r="U14" s="205">
        <f t="shared" si="2"/>
        <v>33</v>
      </c>
      <c r="V14" s="206">
        <f t="shared" si="2"/>
        <v>8</v>
      </c>
      <c r="W14" s="207">
        <f t="shared" si="3"/>
        <v>25</v>
      </c>
      <c r="Y14" s="214">
        <f t="shared" si="10"/>
        <v>11</v>
      </c>
      <c r="Z14" s="215">
        <f t="shared" si="4"/>
        <v>3</v>
      </c>
      <c r="AA14" s="214">
        <f t="shared" si="10"/>
        <v>11</v>
      </c>
      <c r="AB14" s="215">
        <f t="shared" si="5"/>
        <v>1</v>
      </c>
      <c r="AC14" s="214">
        <f t="shared" si="10"/>
        <v>11</v>
      </c>
      <c r="AD14" s="215">
        <f t="shared" si="6"/>
        <v>4</v>
      </c>
      <c r="AE14" s="214">
        <f t="shared" si="10"/>
        <v>0</v>
      </c>
      <c r="AF14" s="215">
        <f t="shared" si="7"/>
        <v>0</v>
      </c>
      <c r="AG14" s="214">
        <f t="shared" si="8"/>
        <v>0</v>
      </c>
      <c r="AH14" s="215">
        <f t="shared" si="9"/>
        <v>0</v>
      </c>
    </row>
    <row r="15" spans="1:34" ht="15.75">
      <c r="A15" s="197" t="s">
        <v>111</v>
      </c>
      <c r="B15" s="198" t="str">
        <f>IF(B5&gt;"",B5,"")</f>
        <v>Lundström Thomas</v>
      </c>
      <c r="C15" s="210" t="str">
        <f>IF(B6&gt;"",B6,"")</f>
        <v>Kollanus Konsta</v>
      </c>
      <c r="D15" s="211"/>
      <c r="E15" s="200"/>
      <c r="F15" s="291">
        <v>6</v>
      </c>
      <c r="G15" s="292"/>
      <c r="H15" s="291">
        <v>4</v>
      </c>
      <c r="I15" s="292"/>
      <c r="J15" s="293">
        <v>9</v>
      </c>
      <c r="K15" s="292"/>
      <c r="L15" s="291"/>
      <c r="M15" s="292"/>
      <c r="N15" s="291"/>
      <c r="O15" s="292"/>
      <c r="P15" s="201">
        <f t="shared" si="0"/>
        <v>3</v>
      </c>
      <c r="Q15" s="202">
        <f t="shared" si="1"/>
        <v>0</v>
      </c>
      <c r="R15" s="212"/>
      <c r="S15" s="213"/>
      <c r="U15" s="205">
        <f t="shared" si="2"/>
        <v>33</v>
      </c>
      <c r="V15" s="206">
        <f t="shared" si="2"/>
        <v>19</v>
      </c>
      <c r="W15" s="207">
        <f t="shared" si="3"/>
        <v>14</v>
      </c>
      <c r="Y15" s="214">
        <f t="shared" si="10"/>
        <v>11</v>
      </c>
      <c r="Z15" s="215">
        <f t="shared" si="4"/>
        <v>6</v>
      </c>
      <c r="AA15" s="214">
        <f t="shared" si="10"/>
        <v>11</v>
      </c>
      <c r="AB15" s="215">
        <f t="shared" si="5"/>
        <v>4</v>
      </c>
      <c r="AC15" s="214">
        <f t="shared" si="10"/>
        <v>11</v>
      </c>
      <c r="AD15" s="215">
        <f t="shared" si="6"/>
        <v>9</v>
      </c>
      <c r="AE15" s="214">
        <f t="shared" si="10"/>
        <v>0</v>
      </c>
      <c r="AF15" s="215">
        <f t="shared" si="7"/>
        <v>0</v>
      </c>
      <c r="AG15" s="214">
        <f t="shared" si="8"/>
        <v>0</v>
      </c>
      <c r="AH15" s="215">
        <f t="shared" si="9"/>
        <v>0</v>
      </c>
    </row>
    <row r="16" spans="1:34" ht="16.5" thickBot="1">
      <c r="A16" s="218" t="s">
        <v>112</v>
      </c>
      <c r="B16" s="219" t="str">
        <f>IF(B7&gt;"",B7,"")</f>
        <v>Jansons Rolands</v>
      </c>
      <c r="C16" s="220" t="str">
        <f>IF(B8&gt;"",B8,"")</f>
        <v>Nurmi Eetu</v>
      </c>
      <c r="D16" s="221"/>
      <c r="E16" s="222"/>
      <c r="F16" s="326"/>
      <c r="G16" s="327"/>
      <c r="H16" s="326"/>
      <c r="I16" s="327"/>
      <c r="J16" s="326"/>
      <c r="K16" s="327"/>
      <c r="L16" s="326"/>
      <c r="M16" s="327"/>
      <c r="N16" s="326"/>
      <c r="O16" s="327"/>
      <c r="P16" s="223">
        <f t="shared" si="0"/>
      </c>
      <c r="Q16" s="224">
        <f t="shared" si="1"/>
      </c>
      <c r="R16" s="225"/>
      <c r="S16" s="226"/>
      <c r="U16" s="205">
        <f t="shared" si="2"/>
        <v>0</v>
      </c>
      <c r="V16" s="206">
        <f t="shared" si="2"/>
        <v>0</v>
      </c>
      <c r="W16" s="207">
        <f t="shared" si="3"/>
        <v>0</v>
      </c>
      <c r="Y16" s="227">
        <f t="shared" si="10"/>
        <v>0</v>
      </c>
      <c r="Z16" s="228">
        <f t="shared" si="4"/>
        <v>0</v>
      </c>
      <c r="AA16" s="227">
        <f t="shared" si="10"/>
        <v>0</v>
      </c>
      <c r="AB16" s="228">
        <f t="shared" si="5"/>
        <v>0</v>
      </c>
      <c r="AC16" s="227">
        <f t="shared" si="10"/>
        <v>0</v>
      </c>
      <c r="AD16" s="228">
        <f t="shared" si="6"/>
        <v>0</v>
      </c>
      <c r="AE16" s="227">
        <f t="shared" si="10"/>
        <v>0</v>
      </c>
      <c r="AF16" s="228">
        <f t="shared" si="7"/>
        <v>0</v>
      </c>
      <c r="AG16" s="227">
        <f t="shared" si="8"/>
        <v>0</v>
      </c>
      <c r="AH16" s="228">
        <f t="shared" si="9"/>
        <v>0</v>
      </c>
    </row>
    <row r="17" ht="16.5" thickBot="1" thickTop="1"/>
    <row r="18" spans="1:19" ht="16.5" thickTop="1">
      <c r="A18" s="130"/>
      <c r="B18" s="131" t="s">
        <v>20</v>
      </c>
      <c r="C18" s="132"/>
      <c r="D18" s="132"/>
      <c r="E18" s="132"/>
      <c r="F18" s="133"/>
      <c r="G18" s="132"/>
      <c r="H18" s="134" t="s">
        <v>76</v>
      </c>
      <c r="I18" s="135"/>
      <c r="J18" s="318" t="s">
        <v>130</v>
      </c>
      <c r="K18" s="319"/>
      <c r="L18" s="319"/>
      <c r="M18" s="320"/>
      <c r="N18" s="321" t="s">
        <v>78</v>
      </c>
      <c r="O18" s="322"/>
      <c r="P18" s="322"/>
      <c r="Q18" s="323" t="s">
        <v>113</v>
      </c>
      <c r="R18" s="324"/>
      <c r="S18" s="325"/>
    </row>
    <row r="19" spans="1:19" ht="16.5" thickBot="1">
      <c r="A19" s="136"/>
      <c r="B19" s="137" t="s">
        <v>4</v>
      </c>
      <c r="C19" s="138" t="s">
        <v>80</v>
      </c>
      <c r="D19" s="305">
        <v>5</v>
      </c>
      <c r="E19" s="306"/>
      <c r="F19" s="307"/>
      <c r="G19" s="308" t="s">
        <v>81</v>
      </c>
      <c r="H19" s="309"/>
      <c r="I19" s="309"/>
      <c r="J19" s="310">
        <v>40251</v>
      </c>
      <c r="K19" s="310"/>
      <c r="L19" s="310"/>
      <c r="M19" s="311"/>
      <c r="N19" s="139" t="s">
        <v>82</v>
      </c>
      <c r="O19" s="140"/>
      <c r="P19" s="140"/>
      <c r="Q19" s="312" t="s">
        <v>83</v>
      </c>
      <c r="R19" s="312"/>
      <c r="S19" s="313"/>
    </row>
    <row r="20" spans="1:23" ht="15.75" thickTop="1">
      <c r="A20" s="141"/>
      <c r="B20" s="142" t="s">
        <v>84</v>
      </c>
      <c r="C20" s="143" t="s">
        <v>85</v>
      </c>
      <c r="D20" s="299" t="s">
        <v>74</v>
      </c>
      <c r="E20" s="300"/>
      <c r="F20" s="299" t="s">
        <v>73</v>
      </c>
      <c r="G20" s="300"/>
      <c r="H20" s="299" t="s">
        <v>72</v>
      </c>
      <c r="I20" s="300"/>
      <c r="J20" s="299" t="s">
        <v>86</v>
      </c>
      <c r="K20" s="300"/>
      <c r="L20" s="299"/>
      <c r="M20" s="300"/>
      <c r="N20" s="144" t="s">
        <v>87</v>
      </c>
      <c r="O20" s="145" t="s">
        <v>88</v>
      </c>
      <c r="P20" s="146" t="s">
        <v>89</v>
      </c>
      <c r="Q20" s="147"/>
      <c r="R20" s="301" t="s">
        <v>90</v>
      </c>
      <c r="S20" s="302"/>
      <c r="U20" s="148" t="s">
        <v>91</v>
      </c>
      <c r="V20" s="149"/>
      <c r="W20" s="150" t="s">
        <v>92</v>
      </c>
    </row>
    <row r="21" spans="1:23" ht="15">
      <c r="A21" s="151" t="s">
        <v>74</v>
      </c>
      <c r="B21" s="152" t="s">
        <v>135</v>
      </c>
      <c r="C21" s="153" t="s">
        <v>69</v>
      </c>
      <c r="D21" s="154"/>
      <c r="E21" s="155"/>
      <c r="F21" s="156">
        <f>+P31</f>
        <v>3</v>
      </c>
      <c r="G21" s="157">
        <f>+Q31</f>
        <v>0</v>
      </c>
      <c r="H21" s="156">
        <f>P27</f>
        <v>3</v>
      </c>
      <c r="I21" s="157">
        <f>Q27</f>
        <v>0</v>
      </c>
      <c r="J21" s="156">
        <f>P29</f>
      </c>
      <c r="K21" s="157">
        <f>Q29</f>
      </c>
      <c r="L21" s="156"/>
      <c r="M21" s="157"/>
      <c r="N21" s="158">
        <f>IF(SUM(D21:M21)=0,"",COUNTIF(E21:E24,"3"))</f>
        <v>2</v>
      </c>
      <c r="O21" s="159">
        <f>IF(SUM(E21:N21)=0,"",COUNTIF(D21:D24,"3"))</f>
        <v>0</v>
      </c>
      <c r="P21" s="160">
        <f>IF(SUM(D21:M21)=0,"",SUM(E21:E24))</f>
        <v>6</v>
      </c>
      <c r="Q21" s="161">
        <f>IF(SUM(D21:M21)=0,"",SUM(D21:D24))</f>
        <v>0</v>
      </c>
      <c r="R21" s="303">
        <v>1</v>
      </c>
      <c r="S21" s="304"/>
      <c r="U21" s="162">
        <f>+U27+U29+U31</f>
        <v>66</v>
      </c>
      <c r="V21" s="163">
        <f>+V27+V29+V31</f>
        <v>24</v>
      </c>
      <c r="W21" s="164">
        <f>+U21-V21</f>
        <v>42</v>
      </c>
    </row>
    <row r="22" spans="1:23" ht="15">
      <c r="A22" s="165" t="s">
        <v>73</v>
      </c>
      <c r="B22" s="152" t="s">
        <v>136</v>
      </c>
      <c r="C22" s="166" t="s">
        <v>4</v>
      </c>
      <c r="D22" s="167">
        <f>+Q31</f>
        <v>0</v>
      </c>
      <c r="E22" s="168">
        <f>+P31</f>
        <v>3</v>
      </c>
      <c r="F22" s="169"/>
      <c r="G22" s="170"/>
      <c r="H22" s="167">
        <f>P30</f>
        <v>3</v>
      </c>
      <c r="I22" s="168">
        <f>Q30</f>
        <v>0</v>
      </c>
      <c r="J22" s="167">
        <f>P28</f>
      </c>
      <c r="K22" s="168">
        <f>Q28</f>
      </c>
      <c r="L22" s="167"/>
      <c r="M22" s="168"/>
      <c r="N22" s="158">
        <f>IF(SUM(D22:M22)=0,"",COUNTIF(G21:G24,"3"))</f>
        <v>1</v>
      </c>
      <c r="O22" s="159">
        <f>IF(SUM(E22:N22)=0,"",COUNTIF(F21:F24,"3"))</f>
        <v>1</v>
      </c>
      <c r="P22" s="160">
        <f>IF(SUM(D22:M22)=0,"",SUM(G21:G24))</f>
        <v>3</v>
      </c>
      <c r="Q22" s="161">
        <f>IF(SUM(D22:M22)=0,"",SUM(F21:F24))</f>
        <v>3</v>
      </c>
      <c r="R22" s="303">
        <v>2</v>
      </c>
      <c r="S22" s="304"/>
      <c r="U22" s="162">
        <f>+U28+U30+V31</f>
        <v>44</v>
      </c>
      <c r="V22" s="163">
        <f>+V28+V30+U31</f>
        <v>48</v>
      </c>
      <c r="W22" s="164">
        <f>+U22-V22</f>
        <v>-4</v>
      </c>
    </row>
    <row r="23" spans="1:23" ht="15">
      <c r="A23" s="165" t="s">
        <v>72</v>
      </c>
      <c r="B23" s="152" t="s">
        <v>137</v>
      </c>
      <c r="C23" s="166" t="s">
        <v>44</v>
      </c>
      <c r="D23" s="167">
        <f>+Q27</f>
        <v>0</v>
      </c>
      <c r="E23" s="168">
        <f>+P27</f>
        <v>3</v>
      </c>
      <c r="F23" s="167">
        <f>Q30</f>
        <v>0</v>
      </c>
      <c r="G23" s="168">
        <f>P30</f>
        <v>3</v>
      </c>
      <c r="H23" s="169"/>
      <c r="I23" s="170"/>
      <c r="J23" s="167">
        <f>P32</f>
      </c>
      <c r="K23" s="168">
        <f>Q32</f>
      </c>
      <c r="L23" s="167"/>
      <c r="M23" s="168"/>
      <c r="N23" s="158">
        <f>IF(SUM(D23:M23)=0,"",COUNTIF(I21:I24,"3"))</f>
        <v>0</v>
      </c>
      <c r="O23" s="159">
        <f>IF(SUM(E23:N23)=0,"",COUNTIF(H21:H24,"3"))</f>
        <v>2</v>
      </c>
      <c r="P23" s="160">
        <f>IF(SUM(D23:M23)=0,"",SUM(I21:I24))</f>
        <v>0</v>
      </c>
      <c r="Q23" s="161">
        <f>IF(SUM(D23:M23)=0,"",SUM(H21:H24))</f>
        <v>6</v>
      </c>
      <c r="R23" s="303">
        <v>3</v>
      </c>
      <c r="S23" s="304"/>
      <c r="U23" s="162">
        <f>+V27+V30+U32</f>
        <v>28</v>
      </c>
      <c r="V23" s="163">
        <f>+U27+U30+V32</f>
        <v>66</v>
      </c>
      <c r="W23" s="164">
        <f>+U23-V23</f>
        <v>-38</v>
      </c>
    </row>
    <row r="24" spans="1:23" ht="15.75" thickBot="1">
      <c r="A24" s="171" t="s">
        <v>86</v>
      </c>
      <c r="B24" s="229" t="s">
        <v>138</v>
      </c>
      <c r="C24" s="173" t="s">
        <v>7</v>
      </c>
      <c r="D24" s="174">
        <f>Q29</f>
      </c>
      <c r="E24" s="175">
        <f>P29</f>
      </c>
      <c r="F24" s="174">
        <f>Q28</f>
      </c>
      <c r="G24" s="175">
        <f>P28</f>
      </c>
      <c r="H24" s="174">
        <f>Q32</f>
      </c>
      <c r="I24" s="175">
        <f>P32</f>
      </c>
      <c r="J24" s="176"/>
      <c r="K24" s="177"/>
      <c r="L24" s="174"/>
      <c r="M24" s="175"/>
      <c r="N24" s="178">
        <f>IF(SUM(D24:M24)=0,"",COUNTIF(K21:K24,"3"))</f>
      </c>
      <c r="O24" s="179">
        <f>IF(SUM(E24:N24)=0,"",COUNTIF(J21:J24,"3"))</f>
      </c>
      <c r="P24" s="180">
        <f>IF(SUM(D24:M25)=0,"",SUM(K21:K24))</f>
      </c>
      <c r="Q24" s="181">
        <f>IF(SUM(D24:M24)=0,"",SUM(J21:J24))</f>
      </c>
      <c r="R24" s="329"/>
      <c r="S24" s="330"/>
      <c r="U24" s="162">
        <f>+V28+V29+V32</f>
        <v>0</v>
      </c>
      <c r="V24" s="163">
        <f>+U28+U29+U32</f>
        <v>0</v>
      </c>
      <c r="W24" s="164">
        <f>+U24-V24</f>
        <v>0</v>
      </c>
    </row>
    <row r="25" spans="1:24" ht="15.75" thickTop="1">
      <c r="A25" s="182"/>
      <c r="B25" s="183" t="s">
        <v>98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U25" s="187"/>
      <c r="V25" s="188" t="s">
        <v>99</v>
      </c>
      <c r="W25" s="189">
        <f>SUM(W21:W24)</f>
        <v>0</v>
      </c>
      <c r="X25" s="188" t="str">
        <f>IF(W25=0,"OK","Virhe")</f>
        <v>OK</v>
      </c>
    </row>
    <row r="26" spans="1:23" ht="15.75" thickBot="1">
      <c r="A26" s="190"/>
      <c r="B26" s="191" t="s">
        <v>100</v>
      </c>
      <c r="C26" s="192"/>
      <c r="D26" s="192"/>
      <c r="E26" s="193"/>
      <c r="F26" s="328" t="s">
        <v>101</v>
      </c>
      <c r="G26" s="315"/>
      <c r="H26" s="314" t="s">
        <v>102</v>
      </c>
      <c r="I26" s="315"/>
      <c r="J26" s="314" t="s">
        <v>103</v>
      </c>
      <c r="K26" s="315"/>
      <c r="L26" s="314" t="s">
        <v>104</v>
      </c>
      <c r="M26" s="315"/>
      <c r="N26" s="314" t="s">
        <v>105</v>
      </c>
      <c r="O26" s="315"/>
      <c r="P26" s="316" t="s">
        <v>106</v>
      </c>
      <c r="Q26" s="317"/>
      <c r="S26" s="194"/>
      <c r="U26" s="195" t="s">
        <v>91</v>
      </c>
      <c r="V26" s="196"/>
      <c r="W26" s="150" t="s">
        <v>92</v>
      </c>
    </row>
    <row r="27" spans="1:34" ht="15.75">
      <c r="A27" s="197" t="s">
        <v>107</v>
      </c>
      <c r="B27" s="198" t="str">
        <f>IF(B21&gt;"",B21,"")</f>
        <v>O´Connor Miikka</v>
      </c>
      <c r="C27" s="199" t="str">
        <f>IF(B23&gt;"",B23,"")</f>
        <v>Kemppainen Erik</v>
      </c>
      <c r="D27" s="184"/>
      <c r="E27" s="200"/>
      <c r="F27" s="296">
        <v>7</v>
      </c>
      <c r="G27" s="298"/>
      <c r="H27" s="296">
        <v>2</v>
      </c>
      <c r="I27" s="297"/>
      <c r="J27" s="296">
        <v>4</v>
      </c>
      <c r="K27" s="297"/>
      <c r="L27" s="296"/>
      <c r="M27" s="297"/>
      <c r="N27" s="331"/>
      <c r="O27" s="297"/>
      <c r="P27" s="201">
        <f aca="true" t="shared" si="11" ref="P27:P32">IF(COUNT(F27:N27)=0,"",COUNTIF(F27:N27,"&gt;=0"))</f>
        <v>3</v>
      </c>
      <c r="Q27" s="202">
        <f aca="true" t="shared" si="12" ref="Q27:Q32">IF(COUNT(F27:N27)=0,"",(IF(LEFT(F27,1)="-",1,0)+IF(LEFT(H27,1)="-",1,0)+IF(LEFT(J27,1)="-",1,0)+IF(LEFT(L27,1)="-",1,0)+IF(LEFT(N27,1)="-",1,0)))</f>
        <v>0</v>
      </c>
      <c r="R27" s="203"/>
      <c r="S27" s="204"/>
      <c r="U27" s="205">
        <f aca="true" t="shared" si="13" ref="U27:V32">+Y27+AA27+AC27+AE27+AG27</f>
        <v>33</v>
      </c>
      <c r="V27" s="206">
        <f t="shared" si="13"/>
        <v>13</v>
      </c>
      <c r="W27" s="207">
        <f aca="true" t="shared" si="14" ref="W27:W32">+U27-V27</f>
        <v>20</v>
      </c>
      <c r="Y27" s="208">
        <f>IF(F27="",0,IF(LEFT(F27,1)="-",ABS(F27),(IF(F27&gt;9,F27+2,11))))</f>
        <v>11</v>
      </c>
      <c r="Z27" s="209">
        <f aca="true" t="shared" si="15" ref="Z27:Z32">IF(F27="",0,IF(LEFT(F27,1)="-",(IF(ABS(F27)&gt;9,(ABS(F27)+2),11)),F27))</f>
        <v>7</v>
      </c>
      <c r="AA27" s="208">
        <f>IF(H27="",0,IF(LEFT(H27,1)="-",ABS(H27),(IF(H27&gt;9,H27+2,11))))</f>
        <v>11</v>
      </c>
      <c r="AB27" s="209">
        <f aca="true" t="shared" si="16" ref="AB27:AB32">IF(H27="",0,IF(LEFT(H27,1)="-",(IF(ABS(H27)&gt;9,(ABS(H27)+2),11)),H27))</f>
        <v>2</v>
      </c>
      <c r="AC27" s="208">
        <f>IF(J27="",0,IF(LEFT(J27,1)="-",ABS(J27),(IF(J27&gt;9,J27+2,11))))</f>
        <v>11</v>
      </c>
      <c r="AD27" s="209">
        <f aca="true" t="shared" si="17" ref="AD27:AD32">IF(J27="",0,IF(LEFT(J27,1)="-",(IF(ABS(J27)&gt;9,(ABS(J27)+2),11)),J27))</f>
        <v>4</v>
      </c>
      <c r="AE27" s="208">
        <f>IF(L27="",0,IF(LEFT(L27,1)="-",ABS(L27),(IF(L27&gt;9,L27+2,11))))</f>
        <v>0</v>
      </c>
      <c r="AF27" s="209">
        <f aca="true" t="shared" si="18" ref="AF27:AF32">IF(L27="",0,IF(LEFT(L27,1)="-",(IF(ABS(L27)&gt;9,(ABS(L27)+2),11)),L27))</f>
        <v>0</v>
      </c>
      <c r="AG27" s="208">
        <f aca="true" t="shared" si="19" ref="AG27:AG32">IF(N27="",0,IF(LEFT(N27,1)="-",ABS(N27),(IF(N27&gt;9,N27+2,11))))</f>
        <v>0</v>
      </c>
      <c r="AH27" s="209">
        <f aca="true" t="shared" si="20" ref="AH27:AH32">IF(N27="",0,IF(LEFT(N27,1)="-",(IF(ABS(N27)&gt;9,(ABS(N27)+2),11)),N27))</f>
        <v>0</v>
      </c>
    </row>
    <row r="28" spans="1:34" ht="15.75">
      <c r="A28" s="197" t="s">
        <v>108</v>
      </c>
      <c r="B28" s="198" t="str">
        <f>IF(B22&gt;"",B22,"")</f>
        <v>Kivelä Kimi</v>
      </c>
      <c r="C28" s="210" t="str">
        <f>IF(B24&gt;"",B24,"")</f>
        <v>Wang Shebran ( ei paikalla)</v>
      </c>
      <c r="D28" s="211"/>
      <c r="E28" s="200"/>
      <c r="F28" s="291"/>
      <c r="G28" s="292"/>
      <c r="H28" s="291"/>
      <c r="I28" s="292"/>
      <c r="J28" s="291"/>
      <c r="K28" s="292"/>
      <c r="L28" s="291"/>
      <c r="M28" s="292"/>
      <c r="N28" s="291"/>
      <c r="O28" s="292"/>
      <c r="P28" s="201">
        <f t="shared" si="11"/>
      </c>
      <c r="Q28" s="202">
        <f t="shared" si="12"/>
      </c>
      <c r="R28" s="212"/>
      <c r="S28" s="213"/>
      <c r="U28" s="205">
        <f t="shared" si="13"/>
        <v>0</v>
      </c>
      <c r="V28" s="206">
        <f t="shared" si="13"/>
        <v>0</v>
      </c>
      <c r="W28" s="207">
        <f t="shared" si="14"/>
        <v>0</v>
      </c>
      <c r="Y28" s="214">
        <f>IF(F28="",0,IF(LEFT(F28,1)="-",ABS(F28),(IF(F28&gt;9,F28+2,11))))</f>
        <v>0</v>
      </c>
      <c r="Z28" s="215">
        <f t="shared" si="15"/>
        <v>0</v>
      </c>
      <c r="AA28" s="214">
        <f>IF(H28="",0,IF(LEFT(H28,1)="-",ABS(H28),(IF(H28&gt;9,H28+2,11))))</f>
        <v>0</v>
      </c>
      <c r="AB28" s="215">
        <f t="shared" si="16"/>
        <v>0</v>
      </c>
      <c r="AC28" s="214">
        <f>IF(J28="",0,IF(LEFT(J28,1)="-",ABS(J28),(IF(J28&gt;9,J28+2,11))))</f>
        <v>0</v>
      </c>
      <c r="AD28" s="215">
        <f t="shared" si="17"/>
        <v>0</v>
      </c>
      <c r="AE28" s="214">
        <f>IF(L28="",0,IF(LEFT(L28,1)="-",ABS(L28),(IF(L28&gt;9,L28+2,11))))</f>
        <v>0</v>
      </c>
      <c r="AF28" s="215">
        <f t="shared" si="18"/>
        <v>0</v>
      </c>
      <c r="AG28" s="214">
        <f t="shared" si="19"/>
        <v>0</v>
      </c>
      <c r="AH28" s="215">
        <f t="shared" si="20"/>
        <v>0</v>
      </c>
    </row>
    <row r="29" spans="1:34" ht="16.5" thickBot="1">
      <c r="A29" s="197" t="s">
        <v>109</v>
      </c>
      <c r="B29" s="216" t="str">
        <f>IF(B21&gt;"",B21,"")</f>
        <v>O´Connor Miikka</v>
      </c>
      <c r="C29" s="217" t="str">
        <f>IF(B24&gt;"",B24,"")</f>
        <v>Wang Shebran ( ei paikalla)</v>
      </c>
      <c r="D29" s="192"/>
      <c r="E29" s="193"/>
      <c r="F29" s="294"/>
      <c r="G29" s="295"/>
      <c r="H29" s="294"/>
      <c r="I29" s="295"/>
      <c r="J29" s="294"/>
      <c r="K29" s="295"/>
      <c r="L29" s="294"/>
      <c r="M29" s="295"/>
      <c r="N29" s="294"/>
      <c r="O29" s="295"/>
      <c r="P29" s="201">
        <f t="shared" si="11"/>
      </c>
      <c r="Q29" s="202">
        <f t="shared" si="12"/>
      </c>
      <c r="R29" s="212"/>
      <c r="S29" s="213"/>
      <c r="U29" s="205">
        <f t="shared" si="13"/>
        <v>0</v>
      </c>
      <c r="V29" s="206">
        <f t="shared" si="13"/>
        <v>0</v>
      </c>
      <c r="W29" s="207">
        <f t="shared" si="14"/>
        <v>0</v>
      </c>
      <c r="Y29" s="214">
        <f aca="true" t="shared" si="21" ref="Y29:AE32">IF(F29="",0,IF(LEFT(F29,1)="-",ABS(F29),(IF(F29&gt;9,F29+2,11))))</f>
        <v>0</v>
      </c>
      <c r="Z29" s="215">
        <f t="shared" si="15"/>
        <v>0</v>
      </c>
      <c r="AA29" s="214">
        <f t="shared" si="21"/>
        <v>0</v>
      </c>
      <c r="AB29" s="215">
        <f t="shared" si="16"/>
        <v>0</v>
      </c>
      <c r="AC29" s="214">
        <f t="shared" si="21"/>
        <v>0</v>
      </c>
      <c r="AD29" s="215">
        <f t="shared" si="17"/>
        <v>0</v>
      </c>
      <c r="AE29" s="214">
        <f t="shared" si="21"/>
        <v>0</v>
      </c>
      <c r="AF29" s="215">
        <f t="shared" si="18"/>
        <v>0</v>
      </c>
      <c r="AG29" s="214">
        <f t="shared" si="19"/>
        <v>0</v>
      </c>
      <c r="AH29" s="215">
        <f t="shared" si="20"/>
        <v>0</v>
      </c>
    </row>
    <row r="30" spans="1:34" ht="15.75">
      <c r="A30" s="197" t="s">
        <v>110</v>
      </c>
      <c r="B30" s="198" t="str">
        <f>IF(B22&gt;"",B22,"")</f>
        <v>Kivelä Kimi</v>
      </c>
      <c r="C30" s="210" t="str">
        <f>IF(B23&gt;"",B23,"")</f>
        <v>Kemppainen Erik</v>
      </c>
      <c r="D30" s="184"/>
      <c r="E30" s="200"/>
      <c r="F30" s="296">
        <v>3</v>
      </c>
      <c r="G30" s="297"/>
      <c r="H30" s="296">
        <v>5</v>
      </c>
      <c r="I30" s="297"/>
      <c r="J30" s="296">
        <v>7</v>
      </c>
      <c r="K30" s="297"/>
      <c r="L30" s="296"/>
      <c r="M30" s="297"/>
      <c r="N30" s="296"/>
      <c r="O30" s="297"/>
      <c r="P30" s="201">
        <f t="shared" si="11"/>
        <v>3</v>
      </c>
      <c r="Q30" s="202">
        <f t="shared" si="12"/>
        <v>0</v>
      </c>
      <c r="R30" s="212"/>
      <c r="S30" s="213"/>
      <c r="U30" s="205">
        <f t="shared" si="13"/>
        <v>33</v>
      </c>
      <c r="V30" s="206">
        <f t="shared" si="13"/>
        <v>15</v>
      </c>
      <c r="W30" s="207">
        <f t="shared" si="14"/>
        <v>18</v>
      </c>
      <c r="Y30" s="214">
        <f t="shared" si="21"/>
        <v>11</v>
      </c>
      <c r="Z30" s="215">
        <f t="shared" si="15"/>
        <v>3</v>
      </c>
      <c r="AA30" s="214">
        <f t="shared" si="21"/>
        <v>11</v>
      </c>
      <c r="AB30" s="215">
        <f t="shared" si="16"/>
        <v>5</v>
      </c>
      <c r="AC30" s="214">
        <f t="shared" si="21"/>
        <v>11</v>
      </c>
      <c r="AD30" s="215">
        <f t="shared" si="17"/>
        <v>7</v>
      </c>
      <c r="AE30" s="214">
        <f t="shared" si="21"/>
        <v>0</v>
      </c>
      <c r="AF30" s="215">
        <f t="shared" si="18"/>
        <v>0</v>
      </c>
      <c r="AG30" s="214">
        <f t="shared" si="19"/>
        <v>0</v>
      </c>
      <c r="AH30" s="215">
        <f t="shared" si="20"/>
        <v>0</v>
      </c>
    </row>
    <row r="31" spans="1:34" ht="15.75">
      <c r="A31" s="197" t="s">
        <v>111</v>
      </c>
      <c r="B31" s="198" t="str">
        <f>IF(B21&gt;"",B21,"")</f>
        <v>O´Connor Miikka</v>
      </c>
      <c r="C31" s="210" t="str">
        <f>IF(B22&gt;"",B22,"")</f>
        <v>Kivelä Kimi</v>
      </c>
      <c r="D31" s="211"/>
      <c r="E31" s="200"/>
      <c r="F31" s="291">
        <v>2</v>
      </c>
      <c r="G31" s="292"/>
      <c r="H31" s="291">
        <v>5</v>
      </c>
      <c r="I31" s="292"/>
      <c r="J31" s="293">
        <v>4</v>
      </c>
      <c r="K31" s="292"/>
      <c r="L31" s="291"/>
      <c r="M31" s="292"/>
      <c r="N31" s="291"/>
      <c r="O31" s="292"/>
      <c r="P31" s="201">
        <f t="shared" si="11"/>
        <v>3</v>
      </c>
      <c r="Q31" s="202">
        <f t="shared" si="12"/>
        <v>0</v>
      </c>
      <c r="R31" s="212"/>
      <c r="S31" s="213"/>
      <c r="U31" s="205">
        <f t="shared" si="13"/>
        <v>33</v>
      </c>
      <c r="V31" s="206">
        <f t="shared" si="13"/>
        <v>11</v>
      </c>
      <c r="W31" s="207">
        <f t="shared" si="14"/>
        <v>22</v>
      </c>
      <c r="Y31" s="214">
        <f t="shared" si="21"/>
        <v>11</v>
      </c>
      <c r="Z31" s="215">
        <f t="shared" si="15"/>
        <v>2</v>
      </c>
      <c r="AA31" s="214">
        <f t="shared" si="21"/>
        <v>11</v>
      </c>
      <c r="AB31" s="215">
        <f t="shared" si="16"/>
        <v>5</v>
      </c>
      <c r="AC31" s="214">
        <f t="shared" si="21"/>
        <v>11</v>
      </c>
      <c r="AD31" s="215">
        <f t="shared" si="17"/>
        <v>4</v>
      </c>
      <c r="AE31" s="214">
        <f t="shared" si="21"/>
        <v>0</v>
      </c>
      <c r="AF31" s="215">
        <f t="shared" si="18"/>
        <v>0</v>
      </c>
      <c r="AG31" s="214">
        <f t="shared" si="19"/>
        <v>0</v>
      </c>
      <c r="AH31" s="215">
        <f t="shared" si="20"/>
        <v>0</v>
      </c>
    </row>
    <row r="32" spans="1:34" ht="16.5" thickBot="1">
      <c r="A32" s="218" t="s">
        <v>112</v>
      </c>
      <c r="B32" s="219" t="str">
        <f>IF(B23&gt;"",B23,"")</f>
        <v>Kemppainen Erik</v>
      </c>
      <c r="C32" s="220" t="str">
        <f>IF(B24&gt;"",B24,"")</f>
        <v>Wang Shebran ( ei paikalla)</v>
      </c>
      <c r="D32" s="221"/>
      <c r="E32" s="222"/>
      <c r="F32" s="326"/>
      <c r="G32" s="327"/>
      <c r="H32" s="326"/>
      <c r="I32" s="327"/>
      <c r="J32" s="326"/>
      <c r="K32" s="327"/>
      <c r="L32" s="326"/>
      <c r="M32" s="327"/>
      <c r="N32" s="326"/>
      <c r="O32" s="327"/>
      <c r="P32" s="223">
        <f t="shared" si="11"/>
      </c>
      <c r="Q32" s="224">
        <f t="shared" si="12"/>
      </c>
      <c r="R32" s="225"/>
      <c r="S32" s="226"/>
      <c r="U32" s="205">
        <f t="shared" si="13"/>
        <v>0</v>
      </c>
      <c r="V32" s="206">
        <f t="shared" si="13"/>
        <v>0</v>
      </c>
      <c r="W32" s="207">
        <f t="shared" si="14"/>
        <v>0</v>
      </c>
      <c r="Y32" s="227">
        <f t="shared" si="21"/>
        <v>0</v>
      </c>
      <c r="Z32" s="228">
        <f t="shared" si="15"/>
        <v>0</v>
      </c>
      <c r="AA32" s="227">
        <f t="shared" si="21"/>
        <v>0</v>
      </c>
      <c r="AB32" s="228">
        <f t="shared" si="16"/>
        <v>0</v>
      </c>
      <c r="AC32" s="227">
        <f t="shared" si="21"/>
        <v>0</v>
      </c>
      <c r="AD32" s="228">
        <f t="shared" si="17"/>
        <v>0</v>
      </c>
      <c r="AE32" s="227">
        <f t="shared" si="21"/>
        <v>0</v>
      </c>
      <c r="AF32" s="228">
        <f t="shared" si="18"/>
        <v>0</v>
      </c>
      <c r="AG32" s="227">
        <f t="shared" si="19"/>
        <v>0</v>
      </c>
      <c r="AH32" s="228">
        <f t="shared" si="20"/>
        <v>0</v>
      </c>
    </row>
    <row r="33" ht="16.5" thickBot="1" thickTop="1"/>
    <row r="34" spans="1:19" ht="16.5" thickTop="1">
      <c r="A34" s="130"/>
      <c r="B34" s="131" t="s">
        <v>20</v>
      </c>
      <c r="C34" s="132"/>
      <c r="D34" s="132"/>
      <c r="E34" s="132"/>
      <c r="F34" s="133"/>
      <c r="G34" s="132"/>
      <c r="H34" s="134" t="s">
        <v>76</v>
      </c>
      <c r="I34" s="135"/>
      <c r="J34" s="318" t="s">
        <v>130</v>
      </c>
      <c r="K34" s="319"/>
      <c r="L34" s="319"/>
      <c r="M34" s="320"/>
      <c r="N34" s="321" t="s">
        <v>78</v>
      </c>
      <c r="O34" s="322"/>
      <c r="P34" s="322"/>
      <c r="Q34" s="323" t="s">
        <v>118</v>
      </c>
      <c r="R34" s="324"/>
      <c r="S34" s="325"/>
    </row>
    <row r="35" spans="1:19" ht="16.5" thickBot="1">
      <c r="A35" s="136"/>
      <c r="B35" s="137" t="s">
        <v>4</v>
      </c>
      <c r="C35" s="138" t="s">
        <v>80</v>
      </c>
      <c r="D35" s="305">
        <v>6</v>
      </c>
      <c r="E35" s="306"/>
      <c r="F35" s="307"/>
      <c r="G35" s="308" t="s">
        <v>81</v>
      </c>
      <c r="H35" s="309"/>
      <c r="I35" s="309"/>
      <c r="J35" s="310">
        <v>40251</v>
      </c>
      <c r="K35" s="310"/>
      <c r="L35" s="310"/>
      <c r="M35" s="311"/>
      <c r="N35" s="139" t="s">
        <v>82</v>
      </c>
      <c r="O35" s="140"/>
      <c r="P35" s="140"/>
      <c r="Q35" s="312" t="s">
        <v>83</v>
      </c>
      <c r="R35" s="312"/>
      <c r="S35" s="313"/>
    </row>
    <row r="36" spans="1:23" ht="15.75" thickTop="1">
      <c r="A36" s="141"/>
      <c r="B36" s="142" t="s">
        <v>84</v>
      </c>
      <c r="C36" s="143" t="s">
        <v>85</v>
      </c>
      <c r="D36" s="299" t="s">
        <v>74</v>
      </c>
      <c r="E36" s="300"/>
      <c r="F36" s="299" t="s">
        <v>73</v>
      </c>
      <c r="G36" s="300"/>
      <c r="H36" s="299" t="s">
        <v>72</v>
      </c>
      <c r="I36" s="300"/>
      <c r="J36" s="299" t="s">
        <v>86</v>
      </c>
      <c r="K36" s="300"/>
      <c r="L36" s="299"/>
      <c r="M36" s="300"/>
      <c r="N36" s="144" t="s">
        <v>87</v>
      </c>
      <c r="O36" s="145" t="s">
        <v>88</v>
      </c>
      <c r="P36" s="146" t="s">
        <v>89</v>
      </c>
      <c r="Q36" s="147"/>
      <c r="R36" s="301" t="s">
        <v>90</v>
      </c>
      <c r="S36" s="302"/>
      <c r="U36" s="148" t="s">
        <v>91</v>
      </c>
      <c r="V36" s="149"/>
      <c r="W36" s="150" t="s">
        <v>92</v>
      </c>
    </row>
    <row r="37" spans="1:23" ht="15">
      <c r="A37" s="151" t="s">
        <v>74</v>
      </c>
      <c r="B37" s="152" t="s">
        <v>139</v>
      </c>
      <c r="C37" s="153" t="s">
        <v>25</v>
      </c>
      <c r="D37" s="154"/>
      <c r="E37" s="155"/>
      <c r="F37" s="156">
        <f>+P47</f>
        <v>3</v>
      </c>
      <c r="G37" s="157">
        <f>+Q47</f>
        <v>0</v>
      </c>
      <c r="H37" s="156">
        <f>P43</f>
      </c>
      <c r="I37" s="157">
        <f>Q43</f>
      </c>
      <c r="J37" s="156">
        <f>P45</f>
      </c>
      <c r="K37" s="157">
        <f>Q45</f>
      </c>
      <c r="L37" s="156"/>
      <c r="M37" s="157"/>
      <c r="N37" s="158">
        <f>IF(SUM(D37:M37)=0,"",COUNTIF(E37:E40,"3"))</f>
        <v>1</v>
      </c>
      <c r="O37" s="159">
        <f>IF(SUM(E37:N37)=0,"",COUNTIF(D37:D40,"3"))</f>
        <v>0</v>
      </c>
      <c r="P37" s="160">
        <f>IF(SUM(D37:M37)=0,"",SUM(E37:E40))</f>
        <v>3</v>
      </c>
      <c r="Q37" s="161">
        <f>IF(SUM(D37:M37)=0,"",SUM(D37:D40))</f>
        <v>0</v>
      </c>
      <c r="R37" s="303">
        <v>1</v>
      </c>
      <c r="S37" s="304"/>
      <c r="U37" s="162">
        <f>+U43+U45+U47</f>
        <v>33</v>
      </c>
      <c r="V37" s="163">
        <f>+V43+V45+V47</f>
        <v>14</v>
      </c>
      <c r="W37" s="164">
        <f>+U37-V37</f>
        <v>19</v>
      </c>
    </row>
    <row r="38" spans="1:23" ht="15">
      <c r="A38" s="165" t="s">
        <v>73</v>
      </c>
      <c r="B38" s="152" t="s">
        <v>140</v>
      </c>
      <c r="C38" s="166" t="s">
        <v>35</v>
      </c>
      <c r="D38" s="167">
        <f>+Q47</f>
        <v>0</v>
      </c>
      <c r="E38" s="168">
        <f>+P47</f>
        <v>3</v>
      </c>
      <c r="F38" s="169"/>
      <c r="G38" s="170"/>
      <c r="H38" s="167">
        <f>P46</f>
      </c>
      <c r="I38" s="168">
        <f>Q46</f>
      </c>
      <c r="J38" s="167">
        <f>P44</f>
      </c>
      <c r="K38" s="168">
        <f>Q44</f>
      </c>
      <c r="L38" s="167"/>
      <c r="M38" s="168"/>
      <c r="N38" s="158">
        <f>IF(SUM(D38:M38)=0,"",COUNTIF(G37:G40,"3"))</f>
        <v>0</v>
      </c>
      <c r="O38" s="159">
        <f>IF(SUM(E38:N38)=0,"",COUNTIF(F37:F40,"3"))</f>
        <v>1</v>
      </c>
      <c r="P38" s="160">
        <f>IF(SUM(D38:M38)=0,"",SUM(G37:G40))</f>
        <v>0</v>
      </c>
      <c r="Q38" s="161">
        <f>IF(SUM(D38:M38)=0,"",SUM(F37:F40))</f>
        <v>3</v>
      </c>
      <c r="R38" s="303">
        <v>2</v>
      </c>
      <c r="S38" s="304"/>
      <c r="U38" s="162">
        <f>+U44+U46+V47</f>
        <v>14</v>
      </c>
      <c r="V38" s="163">
        <f>+V44+V46+U47</f>
        <v>33</v>
      </c>
      <c r="W38" s="164">
        <f>+U38-V38</f>
        <v>-19</v>
      </c>
    </row>
    <row r="39" spans="1:23" ht="15">
      <c r="A39" s="165" t="s">
        <v>72</v>
      </c>
      <c r="B39" s="230" t="s">
        <v>141</v>
      </c>
      <c r="C39" s="166" t="s">
        <v>7</v>
      </c>
      <c r="D39" s="167">
        <f>+Q43</f>
      </c>
      <c r="E39" s="168">
        <f>+P43</f>
      </c>
      <c r="F39" s="167">
        <f>Q46</f>
      </c>
      <c r="G39" s="168">
        <f>P46</f>
      </c>
      <c r="H39" s="169"/>
      <c r="I39" s="170"/>
      <c r="J39" s="167">
        <f>P48</f>
      </c>
      <c r="K39" s="168">
        <f>Q48</f>
      </c>
      <c r="L39" s="167"/>
      <c r="M39" s="168"/>
      <c r="N39" s="158">
        <f>IF(SUM(D39:M39)=0,"",COUNTIF(I37:I40,"3"))</f>
      </c>
      <c r="O39" s="159">
        <f>IF(SUM(E39:N39)=0,"",COUNTIF(H37:H40,"3"))</f>
      </c>
      <c r="P39" s="160">
        <f>IF(SUM(D39:M39)=0,"",SUM(I37:I40))</f>
      </c>
      <c r="Q39" s="161">
        <f>IF(SUM(D39:M39)=0,"",SUM(H37:H40))</f>
      </c>
      <c r="R39" s="303"/>
      <c r="S39" s="304"/>
      <c r="U39" s="162">
        <f>+V43+V46+U48</f>
        <v>0</v>
      </c>
      <c r="V39" s="163">
        <f>+U43+U46+V48</f>
        <v>0</v>
      </c>
      <c r="W39" s="164">
        <f>+U39-V39</f>
        <v>0</v>
      </c>
    </row>
    <row r="40" spans="1:23" ht="15.75" thickBot="1">
      <c r="A40" s="171" t="s">
        <v>86</v>
      </c>
      <c r="B40" s="229" t="s">
        <v>142</v>
      </c>
      <c r="C40" s="173" t="s">
        <v>69</v>
      </c>
      <c r="D40" s="174">
        <f>Q45</f>
      </c>
      <c r="E40" s="175">
        <f>P45</f>
      </c>
      <c r="F40" s="174">
        <f>Q44</f>
      </c>
      <c r="G40" s="175">
        <f>P44</f>
      </c>
      <c r="H40" s="174">
        <f>Q48</f>
      </c>
      <c r="I40" s="175">
        <f>P48</f>
      </c>
      <c r="J40" s="176"/>
      <c r="K40" s="177"/>
      <c r="L40" s="174"/>
      <c r="M40" s="175"/>
      <c r="N40" s="178">
        <f>IF(SUM(D40:M40)=0,"",COUNTIF(K37:K40,"3"))</f>
      </c>
      <c r="O40" s="179">
        <f>IF(SUM(E40:N40)=0,"",COUNTIF(J37:J40,"3"))</f>
      </c>
      <c r="P40" s="180">
        <f>IF(SUM(D40:M41)=0,"",SUM(K37:K40))</f>
      </c>
      <c r="Q40" s="181">
        <f>IF(SUM(D40:M40)=0,"",SUM(J37:J40))</f>
      </c>
      <c r="R40" s="329"/>
      <c r="S40" s="330"/>
      <c r="U40" s="162">
        <f>+V44+V45+V48</f>
        <v>0</v>
      </c>
      <c r="V40" s="163">
        <f>+U44+U45+U48</f>
        <v>0</v>
      </c>
      <c r="W40" s="164">
        <f>+U40-V40</f>
        <v>0</v>
      </c>
    </row>
    <row r="41" spans="1:24" ht="15.75" thickTop="1">
      <c r="A41" s="182"/>
      <c r="B41" s="183" t="s">
        <v>98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186"/>
      <c r="U41" s="187"/>
      <c r="V41" s="188" t="s">
        <v>99</v>
      </c>
      <c r="W41" s="189">
        <f>SUM(W37:W40)</f>
        <v>0</v>
      </c>
      <c r="X41" s="188" t="str">
        <f>IF(W41=0,"OK","Virhe")</f>
        <v>OK</v>
      </c>
    </row>
    <row r="42" spans="1:23" ht="15.75" thickBot="1">
      <c r="A42" s="190"/>
      <c r="B42" s="191" t="s">
        <v>100</v>
      </c>
      <c r="C42" s="192"/>
      <c r="D42" s="192"/>
      <c r="E42" s="193"/>
      <c r="F42" s="328" t="s">
        <v>101</v>
      </c>
      <c r="G42" s="315"/>
      <c r="H42" s="314" t="s">
        <v>102</v>
      </c>
      <c r="I42" s="315"/>
      <c r="J42" s="314" t="s">
        <v>103</v>
      </c>
      <c r="K42" s="315"/>
      <c r="L42" s="314" t="s">
        <v>104</v>
      </c>
      <c r="M42" s="315"/>
      <c r="N42" s="314" t="s">
        <v>105</v>
      </c>
      <c r="O42" s="315"/>
      <c r="P42" s="316" t="s">
        <v>106</v>
      </c>
      <c r="Q42" s="317"/>
      <c r="S42" s="194"/>
      <c r="U42" s="195" t="s">
        <v>91</v>
      </c>
      <c r="V42" s="196"/>
      <c r="W42" s="150" t="s">
        <v>92</v>
      </c>
    </row>
    <row r="43" spans="1:34" ht="15.75">
      <c r="A43" s="197" t="s">
        <v>107</v>
      </c>
      <c r="B43" s="198" t="str">
        <f>IF(B37&gt;"",B37,"")</f>
        <v>Myllärinen Markus</v>
      </c>
      <c r="C43" s="199" t="str">
        <f>IF(B39&gt;"",B39,"")</f>
        <v>Aittokallio Evert (ei mukana)</v>
      </c>
      <c r="D43" s="184"/>
      <c r="E43" s="200"/>
      <c r="F43" s="296"/>
      <c r="G43" s="298"/>
      <c r="H43" s="296"/>
      <c r="I43" s="297"/>
      <c r="J43" s="296"/>
      <c r="K43" s="297"/>
      <c r="L43" s="296"/>
      <c r="M43" s="297"/>
      <c r="N43" s="331"/>
      <c r="O43" s="297"/>
      <c r="P43" s="201">
        <f aca="true" t="shared" si="22" ref="P43:P48">IF(COUNT(F43:N43)=0,"",COUNTIF(F43:N43,"&gt;=0"))</f>
      </c>
      <c r="Q43" s="202">
        <f aca="true" t="shared" si="23" ref="Q43:Q48">IF(COUNT(F43:N43)=0,"",(IF(LEFT(F43,1)="-",1,0)+IF(LEFT(H43,1)="-",1,0)+IF(LEFT(J43,1)="-",1,0)+IF(LEFT(L43,1)="-",1,0)+IF(LEFT(N43,1)="-",1,0)))</f>
      </c>
      <c r="R43" s="203"/>
      <c r="S43" s="204"/>
      <c r="U43" s="205">
        <f aca="true" t="shared" si="24" ref="U43:V48">+Y43+AA43+AC43+AE43+AG43</f>
        <v>0</v>
      </c>
      <c r="V43" s="206">
        <f t="shared" si="24"/>
        <v>0</v>
      </c>
      <c r="W43" s="207">
        <f aca="true" t="shared" si="25" ref="W43:W48">+U43-V43</f>
        <v>0</v>
      </c>
      <c r="Y43" s="208">
        <f>IF(F43="",0,IF(LEFT(F43,1)="-",ABS(F43),(IF(F43&gt;9,F43+2,11))))</f>
        <v>0</v>
      </c>
      <c r="Z43" s="209">
        <f aca="true" t="shared" si="26" ref="Z43:Z48">IF(F43="",0,IF(LEFT(F43,1)="-",(IF(ABS(F43)&gt;9,(ABS(F43)+2),11)),F43))</f>
        <v>0</v>
      </c>
      <c r="AA43" s="208">
        <f>IF(H43="",0,IF(LEFT(H43,1)="-",ABS(H43),(IF(H43&gt;9,H43+2,11))))</f>
        <v>0</v>
      </c>
      <c r="AB43" s="209">
        <f aca="true" t="shared" si="27" ref="AB43:AB48">IF(H43="",0,IF(LEFT(H43,1)="-",(IF(ABS(H43)&gt;9,(ABS(H43)+2),11)),H43))</f>
        <v>0</v>
      </c>
      <c r="AC43" s="208">
        <f>IF(J43="",0,IF(LEFT(J43,1)="-",ABS(J43),(IF(J43&gt;9,J43+2,11))))</f>
        <v>0</v>
      </c>
      <c r="AD43" s="209">
        <f aca="true" t="shared" si="28" ref="AD43:AD48">IF(J43="",0,IF(LEFT(J43,1)="-",(IF(ABS(J43)&gt;9,(ABS(J43)+2),11)),J43))</f>
        <v>0</v>
      </c>
      <c r="AE43" s="208">
        <f>IF(L43="",0,IF(LEFT(L43,1)="-",ABS(L43),(IF(L43&gt;9,L43+2,11))))</f>
        <v>0</v>
      </c>
      <c r="AF43" s="209">
        <f aca="true" t="shared" si="29" ref="AF43:AF48">IF(L43="",0,IF(LEFT(L43,1)="-",(IF(ABS(L43)&gt;9,(ABS(L43)+2),11)),L43))</f>
        <v>0</v>
      </c>
      <c r="AG43" s="208">
        <f aca="true" t="shared" si="30" ref="AG43:AG48">IF(N43="",0,IF(LEFT(N43,1)="-",ABS(N43),(IF(N43&gt;9,N43+2,11))))</f>
        <v>0</v>
      </c>
      <c r="AH43" s="209">
        <f aca="true" t="shared" si="31" ref="AH43:AH48">IF(N43="",0,IF(LEFT(N43,1)="-",(IF(ABS(N43)&gt;9,(ABS(N43)+2),11)),N43))</f>
        <v>0</v>
      </c>
    </row>
    <row r="44" spans="1:34" ht="15.75">
      <c r="A44" s="197" t="s">
        <v>108</v>
      </c>
      <c r="B44" s="198" t="str">
        <f>IF(B38&gt;"",B38,"")</f>
        <v>Keinonen Asko</v>
      </c>
      <c r="C44" s="210" t="str">
        <f>IF(B40&gt;"",B40,"")</f>
        <v>Eerola Elias (yli-ikäinen)</v>
      </c>
      <c r="D44" s="211"/>
      <c r="E44" s="200"/>
      <c r="F44" s="291"/>
      <c r="G44" s="292"/>
      <c r="H44" s="291"/>
      <c r="I44" s="292"/>
      <c r="J44" s="291"/>
      <c r="K44" s="292"/>
      <c r="L44" s="291"/>
      <c r="M44" s="292"/>
      <c r="N44" s="291"/>
      <c r="O44" s="292"/>
      <c r="P44" s="201">
        <f t="shared" si="22"/>
      </c>
      <c r="Q44" s="202">
        <f t="shared" si="23"/>
      </c>
      <c r="R44" s="212"/>
      <c r="S44" s="213"/>
      <c r="U44" s="205">
        <f t="shared" si="24"/>
        <v>0</v>
      </c>
      <c r="V44" s="206">
        <f t="shared" si="24"/>
        <v>0</v>
      </c>
      <c r="W44" s="207">
        <f t="shared" si="25"/>
        <v>0</v>
      </c>
      <c r="Y44" s="214">
        <f>IF(F44="",0,IF(LEFT(F44,1)="-",ABS(F44),(IF(F44&gt;9,F44+2,11))))</f>
        <v>0</v>
      </c>
      <c r="Z44" s="215">
        <f t="shared" si="26"/>
        <v>0</v>
      </c>
      <c r="AA44" s="214">
        <f>IF(H44="",0,IF(LEFT(H44,1)="-",ABS(H44),(IF(H44&gt;9,H44+2,11))))</f>
        <v>0</v>
      </c>
      <c r="AB44" s="215">
        <f t="shared" si="27"/>
        <v>0</v>
      </c>
      <c r="AC44" s="214">
        <f>IF(J44="",0,IF(LEFT(J44,1)="-",ABS(J44),(IF(J44&gt;9,J44+2,11))))</f>
        <v>0</v>
      </c>
      <c r="AD44" s="215">
        <f t="shared" si="28"/>
        <v>0</v>
      </c>
      <c r="AE44" s="214">
        <f>IF(L44="",0,IF(LEFT(L44,1)="-",ABS(L44),(IF(L44&gt;9,L44+2,11))))</f>
        <v>0</v>
      </c>
      <c r="AF44" s="215">
        <f t="shared" si="29"/>
        <v>0</v>
      </c>
      <c r="AG44" s="214">
        <f t="shared" si="30"/>
        <v>0</v>
      </c>
      <c r="AH44" s="215">
        <f t="shared" si="31"/>
        <v>0</v>
      </c>
    </row>
    <row r="45" spans="1:34" ht="16.5" thickBot="1">
      <c r="A45" s="197" t="s">
        <v>109</v>
      </c>
      <c r="B45" s="216" t="str">
        <f>IF(B37&gt;"",B37,"")</f>
        <v>Myllärinen Markus</v>
      </c>
      <c r="C45" s="217" t="str">
        <f>IF(B40&gt;"",B40,"")</f>
        <v>Eerola Elias (yli-ikäinen)</v>
      </c>
      <c r="D45" s="192"/>
      <c r="E45" s="193"/>
      <c r="F45" s="294"/>
      <c r="G45" s="295"/>
      <c r="H45" s="294"/>
      <c r="I45" s="295"/>
      <c r="J45" s="294"/>
      <c r="K45" s="295"/>
      <c r="L45" s="294"/>
      <c r="M45" s="295"/>
      <c r="N45" s="294"/>
      <c r="O45" s="295"/>
      <c r="P45" s="201">
        <f t="shared" si="22"/>
      </c>
      <c r="Q45" s="202">
        <f t="shared" si="23"/>
      </c>
      <c r="R45" s="212"/>
      <c r="S45" s="213"/>
      <c r="U45" s="205">
        <f t="shared" si="24"/>
        <v>0</v>
      </c>
      <c r="V45" s="206">
        <f t="shared" si="24"/>
        <v>0</v>
      </c>
      <c r="W45" s="207">
        <f t="shared" si="25"/>
        <v>0</v>
      </c>
      <c r="Y45" s="214">
        <f aca="true" t="shared" si="32" ref="Y45:AE48">IF(F45="",0,IF(LEFT(F45,1)="-",ABS(F45),(IF(F45&gt;9,F45+2,11))))</f>
        <v>0</v>
      </c>
      <c r="Z45" s="215">
        <f t="shared" si="26"/>
        <v>0</v>
      </c>
      <c r="AA45" s="214">
        <f t="shared" si="32"/>
        <v>0</v>
      </c>
      <c r="AB45" s="215">
        <f t="shared" si="27"/>
        <v>0</v>
      </c>
      <c r="AC45" s="214">
        <f t="shared" si="32"/>
        <v>0</v>
      </c>
      <c r="AD45" s="215">
        <f t="shared" si="28"/>
        <v>0</v>
      </c>
      <c r="AE45" s="214">
        <f t="shared" si="32"/>
        <v>0</v>
      </c>
      <c r="AF45" s="215">
        <f t="shared" si="29"/>
        <v>0</v>
      </c>
      <c r="AG45" s="214">
        <f t="shared" si="30"/>
        <v>0</v>
      </c>
      <c r="AH45" s="215">
        <f t="shared" si="31"/>
        <v>0</v>
      </c>
    </row>
    <row r="46" spans="1:34" ht="15.75">
      <c r="A46" s="197" t="s">
        <v>110</v>
      </c>
      <c r="B46" s="198" t="str">
        <f>IF(B38&gt;"",B38,"")</f>
        <v>Keinonen Asko</v>
      </c>
      <c r="C46" s="210" t="str">
        <f>IF(B39&gt;"",B39,"")</f>
        <v>Aittokallio Evert (ei mukana)</v>
      </c>
      <c r="D46" s="184"/>
      <c r="E46" s="200"/>
      <c r="F46" s="296"/>
      <c r="G46" s="297"/>
      <c r="H46" s="296"/>
      <c r="I46" s="297"/>
      <c r="J46" s="296"/>
      <c r="K46" s="297"/>
      <c r="L46" s="296"/>
      <c r="M46" s="297"/>
      <c r="N46" s="296"/>
      <c r="O46" s="297"/>
      <c r="P46" s="201">
        <f t="shared" si="22"/>
      </c>
      <c r="Q46" s="202">
        <f t="shared" si="23"/>
      </c>
      <c r="R46" s="212"/>
      <c r="S46" s="213"/>
      <c r="U46" s="205">
        <f t="shared" si="24"/>
        <v>0</v>
      </c>
      <c r="V46" s="206">
        <f t="shared" si="24"/>
        <v>0</v>
      </c>
      <c r="W46" s="207">
        <f t="shared" si="25"/>
        <v>0</v>
      </c>
      <c r="Y46" s="214">
        <f t="shared" si="32"/>
        <v>0</v>
      </c>
      <c r="Z46" s="215">
        <f t="shared" si="26"/>
        <v>0</v>
      </c>
      <c r="AA46" s="214">
        <f t="shared" si="32"/>
        <v>0</v>
      </c>
      <c r="AB46" s="215">
        <f t="shared" si="27"/>
        <v>0</v>
      </c>
      <c r="AC46" s="214">
        <f t="shared" si="32"/>
        <v>0</v>
      </c>
      <c r="AD46" s="215">
        <f t="shared" si="28"/>
        <v>0</v>
      </c>
      <c r="AE46" s="214">
        <f t="shared" si="32"/>
        <v>0</v>
      </c>
      <c r="AF46" s="215">
        <f t="shared" si="29"/>
        <v>0</v>
      </c>
      <c r="AG46" s="214">
        <f t="shared" si="30"/>
        <v>0</v>
      </c>
      <c r="AH46" s="215">
        <f t="shared" si="31"/>
        <v>0</v>
      </c>
    </row>
    <row r="47" spans="1:34" ht="15.75">
      <c r="A47" s="197" t="s">
        <v>111</v>
      </c>
      <c r="B47" s="198" t="str">
        <f>IF(B37&gt;"",B37,"")</f>
        <v>Myllärinen Markus</v>
      </c>
      <c r="C47" s="210" t="str">
        <f>IF(B38&gt;"",B38,"")</f>
        <v>Keinonen Asko</v>
      </c>
      <c r="D47" s="211"/>
      <c r="E47" s="200"/>
      <c r="F47" s="291">
        <v>2</v>
      </c>
      <c r="G47" s="292"/>
      <c r="H47" s="291">
        <v>7</v>
      </c>
      <c r="I47" s="292"/>
      <c r="J47" s="293">
        <v>5</v>
      </c>
      <c r="K47" s="292"/>
      <c r="L47" s="291"/>
      <c r="M47" s="292"/>
      <c r="N47" s="291"/>
      <c r="O47" s="292"/>
      <c r="P47" s="201">
        <f t="shared" si="22"/>
        <v>3</v>
      </c>
      <c r="Q47" s="202">
        <f t="shared" si="23"/>
        <v>0</v>
      </c>
      <c r="R47" s="212"/>
      <c r="S47" s="213"/>
      <c r="U47" s="205">
        <f t="shared" si="24"/>
        <v>33</v>
      </c>
      <c r="V47" s="206">
        <f t="shared" si="24"/>
        <v>14</v>
      </c>
      <c r="W47" s="207">
        <f t="shared" si="25"/>
        <v>19</v>
      </c>
      <c r="Y47" s="214">
        <f t="shared" si="32"/>
        <v>11</v>
      </c>
      <c r="Z47" s="215">
        <f t="shared" si="26"/>
        <v>2</v>
      </c>
      <c r="AA47" s="214">
        <f t="shared" si="32"/>
        <v>11</v>
      </c>
      <c r="AB47" s="215">
        <f t="shared" si="27"/>
        <v>7</v>
      </c>
      <c r="AC47" s="214">
        <f t="shared" si="32"/>
        <v>11</v>
      </c>
      <c r="AD47" s="215">
        <f t="shared" si="28"/>
        <v>5</v>
      </c>
      <c r="AE47" s="214">
        <f t="shared" si="32"/>
        <v>0</v>
      </c>
      <c r="AF47" s="215">
        <f t="shared" si="29"/>
        <v>0</v>
      </c>
      <c r="AG47" s="214">
        <f t="shared" si="30"/>
        <v>0</v>
      </c>
      <c r="AH47" s="215">
        <f t="shared" si="31"/>
        <v>0</v>
      </c>
    </row>
    <row r="48" spans="1:34" ht="16.5" thickBot="1">
      <c r="A48" s="218" t="s">
        <v>112</v>
      </c>
      <c r="B48" s="219" t="str">
        <f>IF(B39&gt;"",B39,"")</f>
        <v>Aittokallio Evert (ei mukana)</v>
      </c>
      <c r="C48" s="220" t="str">
        <f>IF(B40&gt;"",B40,"")</f>
        <v>Eerola Elias (yli-ikäinen)</v>
      </c>
      <c r="D48" s="221"/>
      <c r="E48" s="222"/>
      <c r="F48" s="326"/>
      <c r="G48" s="327"/>
      <c r="H48" s="326"/>
      <c r="I48" s="327"/>
      <c r="J48" s="326"/>
      <c r="K48" s="327"/>
      <c r="L48" s="326"/>
      <c r="M48" s="327"/>
      <c r="N48" s="326"/>
      <c r="O48" s="327"/>
      <c r="P48" s="223">
        <f t="shared" si="22"/>
      </c>
      <c r="Q48" s="224">
        <f t="shared" si="23"/>
      </c>
      <c r="R48" s="225"/>
      <c r="S48" s="226"/>
      <c r="U48" s="205">
        <f t="shared" si="24"/>
        <v>0</v>
      </c>
      <c r="V48" s="206">
        <f t="shared" si="24"/>
        <v>0</v>
      </c>
      <c r="W48" s="207">
        <f t="shared" si="25"/>
        <v>0</v>
      </c>
      <c r="Y48" s="227">
        <f t="shared" si="32"/>
        <v>0</v>
      </c>
      <c r="Z48" s="228">
        <f t="shared" si="26"/>
        <v>0</v>
      </c>
      <c r="AA48" s="227">
        <f t="shared" si="32"/>
        <v>0</v>
      </c>
      <c r="AB48" s="228">
        <f t="shared" si="27"/>
        <v>0</v>
      </c>
      <c r="AC48" s="227">
        <f t="shared" si="32"/>
        <v>0</v>
      </c>
      <c r="AD48" s="228">
        <f t="shared" si="28"/>
        <v>0</v>
      </c>
      <c r="AE48" s="227">
        <f t="shared" si="32"/>
        <v>0</v>
      </c>
      <c r="AF48" s="228">
        <f t="shared" si="29"/>
        <v>0</v>
      </c>
      <c r="AG48" s="227">
        <f t="shared" si="30"/>
        <v>0</v>
      </c>
      <c r="AH48" s="228">
        <f t="shared" si="31"/>
        <v>0</v>
      </c>
    </row>
    <row r="49" ht="16.5" thickBot="1" thickTop="1"/>
    <row r="50" spans="1:19" ht="16.5" thickTop="1">
      <c r="A50" s="130"/>
      <c r="B50" s="131" t="s">
        <v>20</v>
      </c>
      <c r="C50" s="132"/>
      <c r="D50" s="132"/>
      <c r="E50" s="132"/>
      <c r="F50" s="133"/>
      <c r="G50" s="132"/>
      <c r="H50" s="134" t="s">
        <v>76</v>
      </c>
      <c r="I50" s="135"/>
      <c r="J50" s="318" t="s">
        <v>130</v>
      </c>
      <c r="K50" s="319"/>
      <c r="L50" s="319"/>
      <c r="M50" s="320"/>
      <c r="N50" s="321" t="s">
        <v>78</v>
      </c>
      <c r="O50" s="322"/>
      <c r="P50" s="322"/>
      <c r="Q50" s="323" t="s">
        <v>127</v>
      </c>
      <c r="R50" s="324"/>
      <c r="S50" s="325"/>
    </row>
    <row r="51" spans="1:19" ht="16.5" thickBot="1">
      <c r="A51" s="136"/>
      <c r="B51" s="137" t="s">
        <v>4</v>
      </c>
      <c r="C51" s="138" t="s">
        <v>80</v>
      </c>
      <c r="D51" s="305">
        <v>7</v>
      </c>
      <c r="E51" s="306"/>
      <c r="F51" s="307"/>
      <c r="G51" s="308" t="s">
        <v>81</v>
      </c>
      <c r="H51" s="309"/>
      <c r="I51" s="309"/>
      <c r="J51" s="310">
        <v>40251</v>
      </c>
      <c r="K51" s="310"/>
      <c r="L51" s="310"/>
      <c r="M51" s="311"/>
      <c r="N51" s="139" t="s">
        <v>82</v>
      </c>
      <c r="O51" s="140"/>
      <c r="P51" s="140"/>
      <c r="Q51" s="312" t="s">
        <v>83</v>
      </c>
      <c r="R51" s="312"/>
      <c r="S51" s="313"/>
    </row>
    <row r="52" spans="1:23" ht="15.75" thickTop="1">
      <c r="A52" s="141"/>
      <c r="B52" s="142" t="s">
        <v>84</v>
      </c>
      <c r="C52" s="143" t="s">
        <v>85</v>
      </c>
      <c r="D52" s="299" t="s">
        <v>74</v>
      </c>
      <c r="E52" s="300"/>
      <c r="F52" s="299" t="s">
        <v>73</v>
      </c>
      <c r="G52" s="300"/>
      <c r="H52" s="299" t="s">
        <v>72</v>
      </c>
      <c r="I52" s="300"/>
      <c r="J52" s="299" t="s">
        <v>86</v>
      </c>
      <c r="K52" s="300"/>
      <c r="L52" s="299"/>
      <c r="M52" s="300"/>
      <c r="N52" s="144" t="s">
        <v>87</v>
      </c>
      <c r="O52" s="145" t="s">
        <v>88</v>
      </c>
      <c r="P52" s="146" t="s">
        <v>89</v>
      </c>
      <c r="Q52" s="147"/>
      <c r="R52" s="301" t="s">
        <v>90</v>
      </c>
      <c r="S52" s="302"/>
      <c r="U52" s="148" t="s">
        <v>91</v>
      </c>
      <c r="V52" s="149"/>
      <c r="W52" s="150" t="s">
        <v>92</v>
      </c>
    </row>
    <row r="53" spans="1:23" ht="15">
      <c r="A53" s="151" t="s">
        <v>74</v>
      </c>
      <c r="B53" s="152" t="s">
        <v>143</v>
      </c>
      <c r="C53" s="153" t="s">
        <v>6</v>
      </c>
      <c r="D53" s="154"/>
      <c r="E53" s="155"/>
      <c r="F53" s="156">
        <f>+P63</f>
        <v>3</v>
      </c>
      <c r="G53" s="157">
        <f>+Q63</f>
        <v>0</v>
      </c>
      <c r="H53" s="156">
        <f>P59</f>
        <v>3</v>
      </c>
      <c r="I53" s="157">
        <f>Q59</f>
        <v>0</v>
      </c>
      <c r="J53" s="156">
        <f>P61</f>
      </c>
      <c r="K53" s="157">
        <f>Q61</f>
      </c>
      <c r="L53" s="156"/>
      <c r="M53" s="157"/>
      <c r="N53" s="158">
        <f>IF(SUM(D53:M53)=0,"",COUNTIF(E53:E56,"3"))</f>
        <v>2</v>
      </c>
      <c r="O53" s="159">
        <f>IF(SUM(E53:N53)=0,"",COUNTIF(D53:D56,"3"))</f>
        <v>0</v>
      </c>
      <c r="P53" s="160">
        <f>IF(SUM(D53:M53)=0,"",SUM(E53:E56))</f>
        <v>6</v>
      </c>
      <c r="Q53" s="161">
        <f>IF(SUM(D53:M53)=0,"",SUM(D53:D56))</f>
        <v>0</v>
      </c>
      <c r="R53" s="303">
        <v>1</v>
      </c>
      <c r="S53" s="304"/>
      <c r="U53" s="162">
        <f>+U59+U61+U63</f>
        <v>66</v>
      </c>
      <c r="V53" s="163">
        <f>+V59+V61+V63</f>
        <v>36</v>
      </c>
      <c r="W53" s="164">
        <f>+U53-V53</f>
        <v>30</v>
      </c>
    </row>
    <row r="54" spans="1:23" ht="15">
      <c r="A54" s="165" t="s">
        <v>73</v>
      </c>
      <c r="B54" s="152" t="s">
        <v>144</v>
      </c>
      <c r="C54" s="166" t="s">
        <v>25</v>
      </c>
      <c r="D54" s="167">
        <f>+Q63</f>
        <v>0</v>
      </c>
      <c r="E54" s="168">
        <f>+P63</f>
        <v>3</v>
      </c>
      <c r="F54" s="169"/>
      <c r="G54" s="170"/>
      <c r="H54" s="167">
        <f>P62</f>
        <v>3</v>
      </c>
      <c r="I54" s="168">
        <f>Q62</f>
        <v>0</v>
      </c>
      <c r="J54" s="167">
        <f>P60</f>
      </c>
      <c r="K54" s="168">
        <f>Q60</f>
      </c>
      <c r="L54" s="167"/>
      <c r="M54" s="168"/>
      <c r="N54" s="158">
        <f>IF(SUM(D54:M54)=0,"",COUNTIF(G53:G56,"3"))</f>
        <v>1</v>
      </c>
      <c r="O54" s="159">
        <f>IF(SUM(E54:N54)=0,"",COUNTIF(F53:F56,"3"))</f>
        <v>1</v>
      </c>
      <c r="P54" s="160">
        <f>IF(SUM(D54:M54)=0,"",SUM(G53:G56))</f>
        <v>3</v>
      </c>
      <c r="Q54" s="161">
        <f>IF(SUM(D54:M54)=0,"",SUM(F53:F56))</f>
        <v>3</v>
      </c>
      <c r="R54" s="303">
        <v>2</v>
      </c>
      <c r="S54" s="304"/>
      <c r="U54" s="162">
        <f>+U60+U62+V63</f>
        <v>50</v>
      </c>
      <c r="V54" s="163">
        <f>+V60+V62+U63</f>
        <v>46</v>
      </c>
      <c r="W54" s="164">
        <f>+U54-V54</f>
        <v>4</v>
      </c>
    </row>
    <row r="55" spans="1:23" ht="15">
      <c r="A55" s="165" t="s">
        <v>72</v>
      </c>
      <c r="B55" s="152" t="s">
        <v>145</v>
      </c>
      <c r="C55" s="166" t="s">
        <v>35</v>
      </c>
      <c r="D55" s="167">
        <f>+Q59</f>
        <v>0</v>
      </c>
      <c r="E55" s="168">
        <f>+P59</f>
        <v>3</v>
      </c>
      <c r="F55" s="167">
        <f>Q62</f>
        <v>0</v>
      </c>
      <c r="G55" s="168">
        <f>P62</f>
        <v>3</v>
      </c>
      <c r="H55" s="169"/>
      <c r="I55" s="170"/>
      <c r="J55" s="167">
        <f>P64</f>
      </c>
      <c r="K55" s="168">
        <f>Q64</f>
      </c>
      <c r="L55" s="167"/>
      <c r="M55" s="168"/>
      <c r="N55" s="158">
        <f>IF(SUM(D55:M55)=0,"",COUNTIF(I53:I56,"3"))</f>
        <v>0</v>
      </c>
      <c r="O55" s="159">
        <f>IF(SUM(E55:N55)=0,"",COUNTIF(H53:H56,"3"))</f>
        <v>2</v>
      </c>
      <c r="P55" s="160">
        <f>IF(SUM(D55:M55)=0,"",SUM(I53:I56))</f>
        <v>0</v>
      </c>
      <c r="Q55" s="161">
        <f>IF(SUM(D55:M55)=0,"",SUM(H53:H56))</f>
        <v>6</v>
      </c>
      <c r="R55" s="303">
        <v>3</v>
      </c>
      <c r="S55" s="304"/>
      <c r="U55" s="162">
        <f>+V59+V62+U64</f>
        <v>32</v>
      </c>
      <c r="V55" s="163">
        <f>+U59+U62+V64</f>
        <v>66</v>
      </c>
      <c r="W55" s="164">
        <f>+U55-V55</f>
        <v>-34</v>
      </c>
    </row>
    <row r="56" spans="1:23" ht="15.75" thickBot="1">
      <c r="A56" s="171" t="s">
        <v>86</v>
      </c>
      <c r="B56" s="229" t="s">
        <v>146</v>
      </c>
      <c r="C56" s="173" t="s">
        <v>4</v>
      </c>
      <c r="D56" s="174">
        <f>Q61</f>
      </c>
      <c r="E56" s="175">
        <f>P61</f>
      </c>
      <c r="F56" s="174">
        <f>Q60</f>
      </c>
      <c r="G56" s="175">
        <f>P60</f>
      </c>
      <c r="H56" s="174">
        <f>Q64</f>
      </c>
      <c r="I56" s="175">
        <f>P64</f>
      </c>
      <c r="J56" s="176"/>
      <c r="K56" s="177"/>
      <c r="L56" s="174"/>
      <c r="M56" s="175"/>
      <c r="N56" s="178">
        <f>IF(SUM(D56:M56)=0,"",COUNTIF(K53:K56,"3"))</f>
      </c>
      <c r="O56" s="179">
        <f>IF(SUM(E56:N56)=0,"",COUNTIF(J53:J56,"3"))</f>
      </c>
      <c r="P56" s="180">
        <f>IF(SUM(D56:M57)=0,"",SUM(K53:K56))</f>
      </c>
      <c r="Q56" s="181">
        <f>IF(SUM(D56:M56)=0,"",SUM(J53:J56))</f>
      </c>
      <c r="R56" s="329"/>
      <c r="S56" s="330"/>
      <c r="U56" s="162">
        <f>+V60+V61+V64</f>
        <v>0</v>
      </c>
      <c r="V56" s="163">
        <f>+U60+U61+U64</f>
        <v>0</v>
      </c>
      <c r="W56" s="164">
        <f>+U56-V56</f>
        <v>0</v>
      </c>
    </row>
    <row r="57" spans="1:24" ht="15.75" thickTop="1">
      <c r="A57" s="182"/>
      <c r="B57" s="183" t="s">
        <v>98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5"/>
      <c r="S57" s="186"/>
      <c r="U57" s="187"/>
      <c r="V57" s="188" t="s">
        <v>99</v>
      </c>
      <c r="W57" s="189">
        <f>SUM(W53:W56)</f>
        <v>0</v>
      </c>
      <c r="X57" s="188" t="str">
        <f>IF(W57=0,"OK","Virhe")</f>
        <v>OK</v>
      </c>
    </row>
    <row r="58" spans="1:23" ht="15.75" thickBot="1">
      <c r="A58" s="190"/>
      <c r="B58" s="191" t="s">
        <v>100</v>
      </c>
      <c r="C58" s="192"/>
      <c r="D58" s="192"/>
      <c r="E58" s="193"/>
      <c r="F58" s="328" t="s">
        <v>101</v>
      </c>
      <c r="G58" s="315"/>
      <c r="H58" s="314" t="s">
        <v>102</v>
      </c>
      <c r="I58" s="315"/>
      <c r="J58" s="314" t="s">
        <v>103</v>
      </c>
      <c r="K58" s="315"/>
      <c r="L58" s="314" t="s">
        <v>104</v>
      </c>
      <c r="M58" s="315"/>
      <c r="N58" s="314" t="s">
        <v>105</v>
      </c>
      <c r="O58" s="315"/>
      <c r="P58" s="316" t="s">
        <v>106</v>
      </c>
      <c r="Q58" s="317"/>
      <c r="S58" s="194"/>
      <c r="U58" s="195" t="s">
        <v>91</v>
      </c>
      <c r="V58" s="196"/>
      <c r="W58" s="150" t="s">
        <v>92</v>
      </c>
    </row>
    <row r="59" spans="1:34" ht="15.75">
      <c r="A59" s="197" t="s">
        <v>107</v>
      </c>
      <c r="B59" s="198" t="str">
        <f>IF(B53&gt;"",B53,"")</f>
        <v>Nyberg Jan</v>
      </c>
      <c r="C59" s="199" t="str">
        <f>IF(B55&gt;"",B55,"")</f>
        <v>Pitkänen Tatu</v>
      </c>
      <c r="D59" s="184"/>
      <c r="E59" s="200"/>
      <c r="F59" s="296">
        <v>3</v>
      </c>
      <c r="G59" s="298"/>
      <c r="H59" s="296">
        <v>9</v>
      </c>
      <c r="I59" s="297"/>
      <c r="J59" s="296">
        <v>7</v>
      </c>
      <c r="K59" s="297"/>
      <c r="L59" s="296"/>
      <c r="M59" s="297"/>
      <c r="N59" s="331"/>
      <c r="O59" s="297"/>
      <c r="P59" s="201">
        <f aca="true" t="shared" si="33" ref="P59:P64">IF(COUNT(F59:N59)=0,"",COUNTIF(F59:N59,"&gt;=0"))</f>
        <v>3</v>
      </c>
      <c r="Q59" s="202">
        <f aca="true" t="shared" si="34" ref="Q59:Q64">IF(COUNT(F59:N59)=0,"",(IF(LEFT(F59,1)="-",1,0)+IF(LEFT(H59,1)="-",1,0)+IF(LEFT(J59,1)="-",1,0)+IF(LEFT(L59,1)="-",1,0)+IF(LEFT(N59,1)="-",1,0)))</f>
        <v>0</v>
      </c>
      <c r="R59" s="203"/>
      <c r="S59" s="204"/>
      <c r="U59" s="205">
        <f aca="true" t="shared" si="35" ref="U59:V64">+Y59+AA59+AC59+AE59+AG59</f>
        <v>33</v>
      </c>
      <c r="V59" s="206">
        <f t="shared" si="35"/>
        <v>19</v>
      </c>
      <c r="W59" s="207">
        <f aca="true" t="shared" si="36" ref="W59:W64">+U59-V59</f>
        <v>14</v>
      </c>
      <c r="Y59" s="208">
        <f>IF(F59="",0,IF(LEFT(F59,1)="-",ABS(F59),(IF(F59&gt;9,F59+2,11))))</f>
        <v>11</v>
      </c>
      <c r="Z59" s="209">
        <f aca="true" t="shared" si="37" ref="Z59:Z64">IF(F59="",0,IF(LEFT(F59,1)="-",(IF(ABS(F59)&gt;9,(ABS(F59)+2),11)),F59))</f>
        <v>3</v>
      </c>
      <c r="AA59" s="208">
        <f>IF(H59="",0,IF(LEFT(H59,1)="-",ABS(H59),(IF(H59&gt;9,H59+2,11))))</f>
        <v>11</v>
      </c>
      <c r="AB59" s="209">
        <f aca="true" t="shared" si="38" ref="AB59:AB64">IF(H59="",0,IF(LEFT(H59,1)="-",(IF(ABS(H59)&gt;9,(ABS(H59)+2),11)),H59))</f>
        <v>9</v>
      </c>
      <c r="AC59" s="208">
        <f>IF(J59="",0,IF(LEFT(J59,1)="-",ABS(J59),(IF(J59&gt;9,J59+2,11))))</f>
        <v>11</v>
      </c>
      <c r="AD59" s="209">
        <f aca="true" t="shared" si="39" ref="AD59:AD64">IF(J59="",0,IF(LEFT(J59,1)="-",(IF(ABS(J59)&gt;9,(ABS(J59)+2),11)),J59))</f>
        <v>7</v>
      </c>
      <c r="AE59" s="208">
        <f>IF(L59="",0,IF(LEFT(L59,1)="-",ABS(L59),(IF(L59&gt;9,L59+2,11))))</f>
        <v>0</v>
      </c>
      <c r="AF59" s="209">
        <f aca="true" t="shared" si="40" ref="AF59:AF64">IF(L59="",0,IF(LEFT(L59,1)="-",(IF(ABS(L59)&gt;9,(ABS(L59)+2),11)),L59))</f>
        <v>0</v>
      </c>
      <c r="AG59" s="208">
        <f aca="true" t="shared" si="41" ref="AG59:AG64">IF(N59="",0,IF(LEFT(N59,1)="-",ABS(N59),(IF(N59&gt;9,N59+2,11))))</f>
        <v>0</v>
      </c>
      <c r="AH59" s="209">
        <f aca="true" t="shared" si="42" ref="AH59:AH64">IF(N59="",0,IF(LEFT(N59,1)="-",(IF(ABS(N59)&gt;9,(ABS(N59)+2),11)),N59))</f>
        <v>0</v>
      </c>
    </row>
    <row r="60" spans="1:34" ht="15.75">
      <c r="A60" s="197" t="s">
        <v>108</v>
      </c>
      <c r="B60" s="198" t="str">
        <f>IF(B54&gt;"",B54,"")</f>
        <v>Nieminen Joonatan</v>
      </c>
      <c r="C60" s="210" t="str">
        <f>IF(B56&gt;"",B56,"")</f>
        <v>Hinkonen Marko (ei paikalla)</v>
      </c>
      <c r="D60" s="211"/>
      <c r="E60" s="200"/>
      <c r="F60" s="291"/>
      <c r="G60" s="292"/>
      <c r="H60" s="291"/>
      <c r="I60" s="292"/>
      <c r="J60" s="291"/>
      <c r="K60" s="292"/>
      <c r="L60" s="291"/>
      <c r="M60" s="292"/>
      <c r="N60" s="291"/>
      <c r="O60" s="292"/>
      <c r="P60" s="201">
        <f t="shared" si="33"/>
      </c>
      <c r="Q60" s="202">
        <f t="shared" si="34"/>
      </c>
      <c r="R60" s="212"/>
      <c r="S60" s="213"/>
      <c r="U60" s="205">
        <f t="shared" si="35"/>
        <v>0</v>
      </c>
      <c r="V60" s="206">
        <f t="shared" si="35"/>
        <v>0</v>
      </c>
      <c r="W60" s="207">
        <f t="shared" si="36"/>
        <v>0</v>
      </c>
      <c r="Y60" s="214">
        <f>IF(F60="",0,IF(LEFT(F60,1)="-",ABS(F60),(IF(F60&gt;9,F60+2,11))))</f>
        <v>0</v>
      </c>
      <c r="Z60" s="215">
        <f t="shared" si="37"/>
        <v>0</v>
      </c>
      <c r="AA60" s="214">
        <f>IF(H60="",0,IF(LEFT(H60,1)="-",ABS(H60),(IF(H60&gt;9,H60+2,11))))</f>
        <v>0</v>
      </c>
      <c r="AB60" s="215">
        <f t="shared" si="38"/>
        <v>0</v>
      </c>
      <c r="AC60" s="214">
        <f>IF(J60="",0,IF(LEFT(J60,1)="-",ABS(J60),(IF(J60&gt;9,J60+2,11))))</f>
        <v>0</v>
      </c>
      <c r="AD60" s="215">
        <f t="shared" si="39"/>
        <v>0</v>
      </c>
      <c r="AE60" s="214">
        <f>IF(L60="",0,IF(LEFT(L60,1)="-",ABS(L60),(IF(L60&gt;9,L60+2,11))))</f>
        <v>0</v>
      </c>
      <c r="AF60" s="215">
        <f t="shared" si="40"/>
        <v>0</v>
      </c>
      <c r="AG60" s="214">
        <f t="shared" si="41"/>
        <v>0</v>
      </c>
      <c r="AH60" s="215">
        <f t="shared" si="42"/>
        <v>0</v>
      </c>
    </row>
    <row r="61" spans="1:34" ht="16.5" thickBot="1">
      <c r="A61" s="197" t="s">
        <v>109</v>
      </c>
      <c r="B61" s="216" t="str">
        <f>IF(B53&gt;"",B53,"")</f>
        <v>Nyberg Jan</v>
      </c>
      <c r="C61" s="217" t="str">
        <f>IF(B56&gt;"",B56,"")</f>
        <v>Hinkonen Marko (ei paikalla)</v>
      </c>
      <c r="D61" s="192"/>
      <c r="E61" s="193"/>
      <c r="F61" s="294"/>
      <c r="G61" s="295"/>
      <c r="H61" s="294"/>
      <c r="I61" s="295"/>
      <c r="J61" s="294"/>
      <c r="K61" s="295"/>
      <c r="L61" s="294"/>
      <c r="M61" s="295"/>
      <c r="N61" s="294"/>
      <c r="O61" s="295"/>
      <c r="P61" s="201">
        <f t="shared" si="33"/>
      </c>
      <c r="Q61" s="202">
        <f t="shared" si="34"/>
      </c>
      <c r="R61" s="212"/>
      <c r="S61" s="213"/>
      <c r="U61" s="205">
        <f t="shared" si="35"/>
        <v>0</v>
      </c>
      <c r="V61" s="206">
        <f t="shared" si="35"/>
        <v>0</v>
      </c>
      <c r="W61" s="207">
        <f t="shared" si="36"/>
        <v>0</v>
      </c>
      <c r="Y61" s="214">
        <f aca="true" t="shared" si="43" ref="Y61:AE64">IF(F61="",0,IF(LEFT(F61,1)="-",ABS(F61),(IF(F61&gt;9,F61+2,11))))</f>
        <v>0</v>
      </c>
      <c r="Z61" s="215">
        <f t="shared" si="37"/>
        <v>0</v>
      </c>
      <c r="AA61" s="214">
        <f t="shared" si="43"/>
        <v>0</v>
      </c>
      <c r="AB61" s="215">
        <f t="shared" si="38"/>
        <v>0</v>
      </c>
      <c r="AC61" s="214">
        <f t="shared" si="43"/>
        <v>0</v>
      </c>
      <c r="AD61" s="215">
        <f t="shared" si="39"/>
        <v>0</v>
      </c>
      <c r="AE61" s="214">
        <f t="shared" si="43"/>
        <v>0</v>
      </c>
      <c r="AF61" s="215">
        <f t="shared" si="40"/>
        <v>0</v>
      </c>
      <c r="AG61" s="214">
        <f t="shared" si="41"/>
        <v>0</v>
      </c>
      <c r="AH61" s="215">
        <f t="shared" si="42"/>
        <v>0</v>
      </c>
    </row>
    <row r="62" spans="1:34" ht="15.75">
      <c r="A62" s="197" t="s">
        <v>110</v>
      </c>
      <c r="B62" s="198" t="str">
        <f>IF(B54&gt;"",B54,"")</f>
        <v>Nieminen Joonatan</v>
      </c>
      <c r="C62" s="210" t="str">
        <f>IF(B55&gt;"",B55,"")</f>
        <v>Pitkänen Tatu</v>
      </c>
      <c r="D62" s="184"/>
      <c r="E62" s="200"/>
      <c r="F62" s="296">
        <v>6</v>
      </c>
      <c r="G62" s="297"/>
      <c r="H62" s="296">
        <v>4</v>
      </c>
      <c r="I62" s="297"/>
      <c r="J62" s="296">
        <v>3</v>
      </c>
      <c r="K62" s="297"/>
      <c r="L62" s="296"/>
      <c r="M62" s="297"/>
      <c r="N62" s="296"/>
      <c r="O62" s="297"/>
      <c r="P62" s="201">
        <f t="shared" si="33"/>
        <v>3</v>
      </c>
      <c r="Q62" s="202">
        <f t="shared" si="34"/>
        <v>0</v>
      </c>
      <c r="R62" s="212"/>
      <c r="S62" s="213"/>
      <c r="U62" s="205">
        <f t="shared" si="35"/>
        <v>33</v>
      </c>
      <c r="V62" s="206">
        <f t="shared" si="35"/>
        <v>13</v>
      </c>
      <c r="W62" s="207">
        <f t="shared" si="36"/>
        <v>20</v>
      </c>
      <c r="Y62" s="214">
        <f t="shared" si="43"/>
        <v>11</v>
      </c>
      <c r="Z62" s="215">
        <f t="shared" si="37"/>
        <v>6</v>
      </c>
      <c r="AA62" s="214">
        <f t="shared" si="43"/>
        <v>11</v>
      </c>
      <c r="AB62" s="215">
        <f t="shared" si="38"/>
        <v>4</v>
      </c>
      <c r="AC62" s="214">
        <f t="shared" si="43"/>
        <v>11</v>
      </c>
      <c r="AD62" s="215">
        <f t="shared" si="39"/>
        <v>3</v>
      </c>
      <c r="AE62" s="214">
        <f t="shared" si="43"/>
        <v>0</v>
      </c>
      <c r="AF62" s="215">
        <f t="shared" si="40"/>
        <v>0</v>
      </c>
      <c r="AG62" s="214">
        <f t="shared" si="41"/>
        <v>0</v>
      </c>
      <c r="AH62" s="215">
        <f t="shared" si="42"/>
        <v>0</v>
      </c>
    </row>
    <row r="63" spans="1:34" ht="15.75">
      <c r="A63" s="197" t="s">
        <v>111</v>
      </c>
      <c r="B63" s="198" t="str">
        <f>IF(B53&gt;"",B53,"")</f>
        <v>Nyberg Jan</v>
      </c>
      <c r="C63" s="210" t="str">
        <f>IF(B54&gt;"",B54,"")</f>
        <v>Nieminen Joonatan</v>
      </c>
      <c r="D63" s="211"/>
      <c r="E63" s="200"/>
      <c r="F63" s="291">
        <v>8</v>
      </c>
      <c r="G63" s="292"/>
      <c r="H63" s="291">
        <v>3</v>
      </c>
      <c r="I63" s="292"/>
      <c r="J63" s="293">
        <v>6</v>
      </c>
      <c r="K63" s="292"/>
      <c r="L63" s="291"/>
      <c r="M63" s="292"/>
      <c r="N63" s="291"/>
      <c r="O63" s="292"/>
      <c r="P63" s="201">
        <f t="shared" si="33"/>
        <v>3</v>
      </c>
      <c r="Q63" s="202">
        <f t="shared" si="34"/>
        <v>0</v>
      </c>
      <c r="R63" s="212"/>
      <c r="S63" s="213"/>
      <c r="U63" s="205">
        <f t="shared" si="35"/>
        <v>33</v>
      </c>
      <c r="V63" s="206">
        <f t="shared" si="35"/>
        <v>17</v>
      </c>
      <c r="W63" s="207">
        <f t="shared" si="36"/>
        <v>16</v>
      </c>
      <c r="Y63" s="214">
        <f t="shared" si="43"/>
        <v>11</v>
      </c>
      <c r="Z63" s="215">
        <f t="shared" si="37"/>
        <v>8</v>
      </c>
      <c r="AA63" s="214">
        <f t="shared" si="43"/>
        <v>11</v>
      </c>
      <c r="AB63" s="215">
        <f t="shared" si="38"/>
        <v>3</v>
      </c>
      <c r="AC63" s="214">
        <f t="shared" si="43"/>
        <v>11</v>
      </c>
      <c r="AD63" s="215">
        <f t="shared" si="39"/>
        <v>6</v>
      </c>
      <c r="AE63" s="214">
        <f t="shared" si="43"/>
        <v>0</v>
      </c>
      <c r="AF63" s="215">
        <f t="shared" si="40"/>
        <v>0</v>
      </c>
      <c r="AG63" s="214">
        <f t="shared" si="41"/>
        <v>0</v>
      </c>
      <c r="AH63" s="215">
        <f t="shared" si="42"/>
        <v>0</v>
      </c>
    </row>
    <row r="64" spans="1:34" ht="16.5" thickBot="1">
      <c r="A64" s="218" t="s">
        <v>112</v>
      </c>
      <c r="B64" s="219" t="str">
        <f>IF(B55&gt;"",B55,"")</f>
        <v>Pitkänen Tatu</v>
      </c>
      <c r="C64" s="220" t="str">
        <f>IF(B56&gt;"",B56,"")</f>
        <v>Hinkonen Marko (ei paikalla)</v>
      </c>
      <c r="D64" s="221"/>
      <c r="E64" s="222"/>
      <c r="F64" s="326"/>
      <c r="G64" s="327"/>
      <c r="H64" s="326"/>
      <c r="I64" s="327"/>
      <c r="J64" s="326"/>
      <c r="K64" s="327"/>
      <c r="L64" s="326"/>
      <c r="M64" s="327"/>
      <c r="N64" s="326"/>
      <c r="O64" s="327"/>
      <c r="P64" s="223">
        <f t="shared" si="33"/>
      </c>
      <c r="Q64" s="224">
        <f t="shared" si="34"/>
      </c>
      <c r="R64" s="225"/>
      <c r="S64" s="226"/>
      <c r="U64" s="205">
        <f t="shared" si="35"/>
        <v>0</v>
      </c>
      <c r="V64" s="206">
        <f t="shared" si="35"/>
        <v>0</v>
      </c>
      <c r="W64" s="207">
        <f t="shared" si="36"/>
        <v>0</v>
      </c>
      <c r="Y64" s="227">
        <f t="shared" si="43"/>
        <v>0</v>
      </c>
      <c r="Z64" s="228">
        <f t="shared" si="37"/>
        <v>0</v>
      </c>
      <c r="AA64" s="227">
        <f t="shared" si="43"/>
        <v>0</v>
      </c>
      <c r="AB64" s="228">
        <f t="shared" si="38"/>
        <v>0</v>
      </c>
      <c r="AC64" s="227">
        <f t="shared" si="43"/>
        <v>0</v>
      </c>
      <c r="AD64" s="228">
        <f t="shared" si="39"/>
        <v>0</v>
      </c>
      <c r="AE64" s="227">
        <f t="shared" si="43"/>
        <v>0</v>
      </c>
      <c r="AF64" s="228">
        <f t="shared" si="40"/>
        <v>0</v>
      </c>
      <c r="AG64" s="227">
        <f t="shared" si="41"/>
        <v>0</v>
      </c>
      <c r="AH64" s="228">
        <f t="shared" si="42"/>
        <v>0</v>
      </c>
    </row>
    <row r="65" ht="16.5" thickBot="1" thickTop="1"/>
    <row r="66" spans="1:19" ht="16.5" thickTop="1">
      <c r="A66" s="130"/>
      <c r="B66" s="131" t="s">
        <v>20</v>
      </c>
      <c r="C66" s="132"/>
      <c r="D66" s="132"/>
      <c r="E66" s="132"/>
      <c r="F66" s="133"/>
      <c r="G66" s="132"/>
      <c r="H66" s="134" t="s">
        <v>76</v>
      </c>
      <c r="I66" s="135"/>
      <c r="J66" s="318" t="s">
        <v>130</v>
      </c>
      <c r="K66" s="319"/>
      <c r="L66" s="319"/>
      <c r="M66" s="320"/>
      <c r="N66" s="321" t="s">
        <v>78</v>
      </c>
      <c r="O66" s="322"/>
      <c r="P66" s="322"/>
      <c r="Q66" s="323" t="s">
        <v>147</v>
      </c>
      <c r="R66" s="324"/>
      <c r="S66" s="325"/>
    </row>
    <row r="67" spans="1:19" ht="16.5" thickBot="1">
      <c r="A67" s="136"/>
      <c r="B67" s="137" t="s">
        <v>4</v>
      </c>
      <c r="C67" s="138" t="s">
        <v>80</v>
      </c>
      <c r="D67" s="305">
        <v>8</v>
      </c>
      <c r="E67" s="306"/>
      <c r="F67" s="307"/>
      <c r="G67" s="308" t="s">
        <v>81</v>
      </c>
      <c r="H67" s="309"/>
      <c r="I67" s="309"/>
      <c r="J67" s="310">
        <v>40251</v>
      </c>
      <c r="K67" s="310"/>
      <c r="L67" s="310"/>
      <c r="M67" s="311"/>
      <c r="N67" s="139" t="s">
        <v>82</v>
      </c>
      <c r="O67" s="140"/>
      <c r="P67" s="140"/>
      <c r="Q67" s="312" t="s">
        <v>83</v>
      </c>
      <c r="R67" s="312"/>
      <c r="S67" s="313"/>
    </row>
    <row r="68" spans="1:23" ht="15.75" thickTop="1">
      <c r="A68" s="141"/>
      <c r="B68" s="142" t="s">
        <v>84</v>
      </c>
      <c r="C68" s="143" t="s">
        <v>85</v>
      </c>
      <c r="D68" s="299" t="s">
        <v>74</v>
      </c>
      <c r="E68" s="300"/>
      <c r="F68" s="299" t="s">
        <v>73</v>
      </c>
      <c r="G68" s="300"/>
      <c r="H68" s="299" t="s">
        <v>72</v>
      </c>
      <c r="I68" s="300"/>
      <c r="J68" s="299" t="s">
        <v>86</v>
      </c>
      <c r="K68" s="300"/>
      <c r="L68" s="299"/>
      <c r="M68" s="300"/>
      <c r="N68" s="144" t="s">
        <v>87</v>
      </c>
      <c r="O68" s="145" t="s">
        <v>88</v>
      </c>
      <c r="P68" s="146" t="s">
        <v>89</v>
      </c>
      <c r="Q68" s="147"/>
      <c r="R68" s="301" t="s">
        <v>90</v>
      </c>
      <c r="S68" s="302"/>
      <c r="U68" s="148" t="s">
        <v>91</v>
      </c>
      <c r="V68" s="149"/>
      <c r="W68" s="150" t="s">
        <v>92</v>
      </c>
    </row>
    <row r="69" spans="1:23" ht="15">
      <c r="A69" s="151" t="s">
        <v>74</v>
      </c>
      <c r="B69" s="152" t="s">
        <v>148</v>
      </c>
      <c r="C69" s="153" t="s">
        <v>6</v>
      </c>
      <c r="D69" s="154"/>
      <c r="E69" s="155"/>
      <c r="F69" s="156">
        <f>+P79</f>
        <v>3</v>
      </c>
      <c r="G69" s="157">
        <f>+Q79</f>
        <v>0</v>
      </c>
      <c r="H69" s="156">
        <f>P75</f>
        <v>3</v>
      </c>
      <c r="I69" s="157">
        <f>Q75</f>
        <v>0</v>
      </c>
      <c r="J69" s="156">
        <f>P77</f>
      </c>
      <c r="K69" s="157">
        <f>Q77</f>
      </c>
      <c r="L69" s="156"/>
      <c r="M69" s="157"/>
      <c r="N69" s="158">
        <f>IF(SUM(D69:M69)=0,"",COUNTIF(E69:E72,"3"))</f>
        <v>2</v>
      </c>
      <c r="O69" s="159">
        <f>IF(SUM(E69:N69)=0,"",COUNTIF(D69:D72,"3"))</f>
        <v>0</v>
      </c>
      <c r="P69" s="160">
        <f>IF(SUM(D69:M69)=0,"",SUM(E69:E72))</f>
        <v>6</v>
      </c>
      <c r="Q69" s="161">
        <f>IF(SUM(D69:M69)=0,"",SUM(D69:D72))</f>
        <v>0</v>
      </c>
      <c r="R69" s="303">
        <v>1</v>
      </c>
      <c r="S69" s="304"/>
      <c r="U69" s="162">
        <f>+U75+U77+U79</f>
        <v>66</v>
      </c>
      <c r="V69" s="163">
        <f>+V75+V77+V79</f>
        <v>16</v>
      </c>
      <c r="W69" s="164">
        <f>+U69-V69</f>
        <v>50</v>
      </c>
    </row>
    <row r="70" spans="1:23" ht="15">
      <c r="A70" s="165" t="s">
        <v>73</v>
      </c>
      <c r="B70" s="152" t="s">
        <v>149</v>
      </c>
      <c r="C70" s="166" t="s">
        <v>69</v>
      </c>
      <c r="D70" s="167">
        <f>+Q79</f>
        <v>0</v>
      </c>
      <c r="E70" s="168">
        <f>+P79</f>
        <v>3</v>
      </c>
      <c r="F70" s="169"/>
      <c r="G70" s="170"/>
      <c r="H70" s="167">
        <f>P78</f>
        <v>3</v>
      </c>
      <c r="I70" s="168">
        <f>Q78</f>
        <v>0</v>
      </c>
      <c r="J70" s="167">
        <f>P76</f>
      </c>
      <c r="K70" s="168">
        <f>Q76</f>
      </c>
      <c r="L70" s="167"/>
      <c r="M70" s="168"/>
      <c r="N70" s="158">
        <f>IF(SUM(D70:M70)=0,"",COUNTIF(G69:G72,"3"))</f>
        <v>1</v>
      </c>
      <c r="O70" s="159">
        <f>IF(SUM(E70:N70)=0,"",COUNTIF(F69:F72,"3"))</f>
        <v>1</v>
      </c>
      <c r="P70" s="160">
        <f>IF(SUM(D70:M70)=0,"",SUM(G69:G72))</f>
        <v>3</v>
      </c>
      <c r="Q70" s="161">
        <f>IF(SUM(D70:M70)=0,"",SUM(F69:F72))</f>
        <v>3</v>
      </c>
      <c r="R70" s="303">
        <v>2</v>
      </c>
      <c r="S70" s="304"/>
      <c r="U70" s="162">
        <f>+U76+U78+V79</f>
        <v>45</v>
      </c>
      <c r="V70" s="163">
        <f>+V76+V78+U79</f>
        <v>41</v>
      </c>
      <c r="W70" s="164">
        <f>+U70-V70</f>
        <v>4</v>
      </c>
    </row>
    <row r="71" spans="1:23" ht="15">
      <c r="A71" s="165" t="s">
        <v>72</v>
      </c>
      <c r="B71" s="152" t="s">
        <v>150</v>
      </c>
      <c r="C71" s="166" t="s">
        <v>32</v>
      </c>
      <c r="D71" s="167">
        <f>+Q75</f>
        <v>0</v>
      </c>
      <c r="E71" s="168">
        <f>+P75</f>
        <v>3</v>
      </c>
      <c r="F71" s="167">
        <f>Q78</f>
        <v>0</v>
      </c>
      <c r="G71" s="168">
        <f>P78</f>
        <v>3</v>
      </c>
      <c r="H71" s="169"/>
      <c r="I71" s="170"/>
      <c r="J71" s="167">
        <f>P80</f>
      </c>
      <c r="K71" s="168">
        <f>Q80</f>
      </c>
      <c r="L71" s="167"/>
      <c r="M71" s="168"/>
      <c r="N71" s="158">
        <f>IF(SUM(D71:M71)=0,"",COUNTIF(I69:I72,"3"))</f>
        <v>0</v>
      </c>
      <c r="O71" s="159">
        <f>IF(SUM(E71:N71)=0,"",COUNTIF(H69:H72,"3"))</f>
        <v>2</v>
      </c>
      <c r="P71" s="160">
        <f>IF(SUM(D71:M71)=0,"",SUM(I69:I72))</f>
        <v>0</v>
      </c>
      <c r="Q71" s="161">
        <f>IF(SUM(D71:M71)=0,"",SUM(H69:H72))</f>
        <v>6</v>
      </c>
      <c r="R71" s="303">
        <v>3</v>
      </c>
      <c r="S71" s="304"/>
      <c r="U71" s="162">
        <f>+V75+V78+U80</f>
        <v>12</v>
      </c>
      <c r="V71" s="163">
        <f>+U75+U78+V80</f>
        <v>66</v>
      </c>
      <c r="W71" s="164">
        <f>+U71-V71</f>
        <v>-54</v>
      </c>
    </row>
    <row r="72" spans="1:23" ht="15.75" thickBot="1">
      <c r="A72" s="171" t="s">
        <v>86</v>
      </c>
      <c r="B72" s="172" t="s">
        <v>151</v>
      </c>
      <c r="C72" s="173" t="s">
        <v>7</v>
      </c>
      <c r="D72" s="174">
        <f>Q77</f>
      </c>
      <c r="E72" s="175">
        <f>P77</f>
      </c>
      <c r="F72" s="174">
        <f>Q76</f>
      </c>
      <c r="G72" s="175">
        <f>P76</f>
      </c>
      <c r="H72" s="174">
        <f>Q80</f>
      </c>
      <c r="I72" s="175">
        <f>P80</f>
      </c>
      <c r="J72" s="176"/>
      <c r="K72" s="177"/>
      <c r="L72" s="174"/>
      <c r="M72" s="175"/>
      <c r="N72" s="178">
        <f>IF(SUM(D72:M72)=0,"",COUNTIF(K69:K72,"3"))</f>
      </c>
      <c r="O72" s="179">
        <f>IF(SUM(E72:N72)=0,"",COUNTIF(J69:J72,"3"))</f>
      </c>
      <c r="P72" s="180">
        <f>IF(SUM(D72:M73)=0,"",SUM(K69:K72))</f>
      </c>
      <c r="Q72" s="181">
        <f>IF(SUM(D72:M72)=0,"",SUM(J69:J72))</f>
      </c>
      <c r="R72" s="329"/>
      <c r="S72" s="330"/>
      <c r="U72" s="162">
        <f>+V76+V77+V80</f>
        <v>0</v>
      </c>
      <c r="V72" s="163">
        <f>+U76+U77+U80</f>
        <v>0</v>
      </c>
      <c r="W72" s="164">
        <f>+U72-V72</f>
        <v>0</v>
      </c>
    </row>
    <row r="73" spans="1:24" ht="15.75" thickTop="1">
      <c r="A73" s="182"/>
      <c r="B73" s="183" t="s">
        <v>98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5"/>
      <c r="S73" s="186"/>
      <c r="U73" s="187"/>
      <c r="V73" s="188" t="s">
        <v>99</v>
      </c>
      <c r="W73" s="189">
        <f>SUM(W69:W72)</f>
        <v>0</v>
      </c>
      <c r="X73" s="188" t="str">
        <f>IF(W73=0,"OK","Virhe")</f>
        <v>OK</v>
      </c>
    </row>
    <row r="74" spans="1:23" ht="15.75" thickBot="1">
      <c r="A74" s="190"/>
      <c r="B74" s="191" t="s">
        <v>100</v>
      </c>
      <c r="C74" s="192"/>
      <c r="D74" s="192"/>
      <c r="E74" s="193"/>
      <c r="F74" s="328" t="s">
        <v>101</v>
      </c>
      <c r="G74" s="315"/>
      <c r="H74" s="314" t="s">
        <v>102</v>
      </c>
      <c r="I74" s="315"/>
      <c r="J74" s="314" t="s">
        <v>103</v>
      </c>
      <c r="K74" s="315"/>
      <c r="L74" s="314" t="s">
        <v>104</v>
      </c>
      <c r="M74" s="315"/>
      <c r="N74" s="314" t="s">
        <v>105</v>
      </c>
      <c r="O74" s="315"/>
      <c r="P74" s="316" t="s">
        <v>106</v>
      </c>
      <c r="Q74" s="317"/>
      <c r="S74" s="194"/>
      <c r="U74" s="195" t="s">
        <v>91</v>
      </c>
      <c r="V74" s="196"/>
      <c r="W74" s="150" t="s">
        <v>92</v>
      </c>
    </row>
    <row r="75" spans="1:34" ht="15.75">
      <c r="A75" s="197" t="s">
        <v>107</v>
      </c>
      <c r="B75" s="198" t="str">
        <f>IF(B69&gt;"",B69,"")</f>
        <v>Kantonistov Mikhail</v>
      </c>
      <c r="C75" s="199" t="str">
        <f>IF(B71&gt;"",B71,"")</f>
        <v>Enkkelä Sampo</v>
      </c>
      <c r="D75" s="184"/>
      <c r="E75" s="200"/>
      <c r="F75" s="296">
        <v>0</v>
      </c>
      <c r="G75" s="298"/>
      <c r="H75" s="296">
        <v>0</v>
      </c>
      <c r="I75" s="297"/>
      <c r="J75" s="296">
        <v>4</v>
      </c>
      <c r="K75" s="297"/>
      <c r="L75" s="296"/>
      <c r="M75" s="297"/>
      <c r="N75" s="331"/>
      <c r="O75" s="297"/>
      <c r="P75" s="201">
        <f aca="true" t="shared" si="44" ref="P75:P80">IF(COUNT(F75:N75)=0,"",COUNTIF(F75:N75,"&gt;=0"))</f>
        <v>3</v>
      </c>
      <c r="Q75" s="202">
        <f aca="true" t="shared" si="45" ref="Q75:Q80">IF(COUNT(F75:N75)=0,"",(IF(LEFT(F75,1)="-",1,0)+IF(LEFT(H75,1)="-",1,0)+IF(LEFT(J75,1)="-",1,0)+IF(LEFT(L75,1)="-",1,0)+IF(LEFT(N75,1)="-",1,0)))</f>
        <v>0</v>
      </c>
      <c r="R75" s="203"/>
      <c r="S75" s="204"/>
      <c r="U75" s="205">
        <f aca="true" t="shared" si="46" ref="U75:V80">+Y75+AA75+AC75+AE75+AG75</f>
        <v>33</v>
      </c>
      <c r="V75" s="206">
        <f t="shared" si="46"/>
        <v>4</v>
      </c>
      <c r="W75" s="207">
        <f aca="true" t="shared" si="47" ref="W75:W80">+U75-V75</f>
        <v>29</v>
      </c>
      <c r="Y75" s="208">
        <f>IF(F75="",0,IF(LEFT(F75,1)="-",ABS(F75),(IF(F75&gt;9,F75+2,11))))</f>
        <v>11</v>
      </c>
      <c r="Z75" s="209">
        <f aca="true" t="shared" si="48" ref="Z75:Z80">IF(F75="",0,IF(LEFT(F75,1)="-",(IF(ABS(F75)&gt;9,(ABS(F75)+2),11)),F75))</f>
        <v>0</v>
      </c>
      <c r="AA75" s="208">
        <f>IF(H75="",0,IF(LEFT(H75,1)="-",ABS(H75),(IF(H75&gt;9,H75+2,11))))</f>
        <v>11</v>
      </c>
      <c r="AB75" s="209">
        <f aca="true" t="shared" si="49" ref="AB75:AB80">IF(H75="",0,IF(LEFT(H75,1)="-",(IF(ABS(H75)&gt;9,(ABS(H75)+2),11)),H75))</f>
        <v>0</v>
      </c>
      <c r="AC75" s="208">
        <f>IF(J75="",0,IF(LEFT(J75,1)="-",ABS(J75),(IF(J75&gt;9,J75+2,11))))</f>
        <v>11</v>
      </c>
      <c r="AD75" s="209">
        <f aca="true" t="shared" si="50" ref="AD75:AD80">IF(J75="",0,IF(LEFT(J75,1)="-",(IF(ABS(J75)&gt;9,(ABS(J75)+2),11)),J75))</f>
        <v>4</v>
      </c>
      <c r="AE75" s="208">
        <f>IF(L75="",0,IF(LEFT(L75,1)="-",ABS(L75),(IF(L75&gt;9,L75+2,11))))</f>
        <v>0</v>
      </c>
      <c r="AF75" s="209">
        <f aca="true" t="shared" si="51" ref="AF75:AF80">IF(L75="",0,IF(LEFT(L75,1)="-",(IF(ABS(L75)&gt;9,(ABS(L75)+2),11)),L75))</f>
        <v>0</v>
      </c>
      <c r="AG75" s="208">
        <f aca="true" t="shared" si="52" ref="AG75:AG80">IF(N75="",0,IF(LEFT(N75,1)="-",ABS(N75),(IF(N75&gt;9,N75+2,11))))</f>
        <v>0</v>
      </c>
      <c r="AH75" s="209">
        <f aca="true" t="shared" si="53" ref="AH75:AH80">IF(N75="",0,IF(LEFT(N75,1)="-",(IF(ABS(N75)&gt;9,(ABS(N75)+2),11)),N75))</f>
        <v>0</v>
      </c>
    </row>
    <row r="76" spans="1:34" ht="15.75">
      <c r="A76" s="197" t="s">
        <v>108</v>
      </c>
      <c r="B76" s="198" t="str">
        <f>IF(B70&gt;"",B70,"")</f>
        <v>Hakonen Rasmus</v>
      </c>
      <c r="C76" s="210" t="str">
        <f>IF(B72&gt;"",B72,"")</f>
        <v>Lallo Matias</v>
      </c>
      <c r="D76" s="211"/>
      <c r="E76" s="200"/>
      <c r="F76" s="291"/>
      <c r="G76" s="292"/>
      <c r="H76" s="291"/>
      <c r="I76" s="292"/>
      <c r="J76" s="291"/>
      <c r="K76" s="292"/>
      <c r="L76" s="291"/>
      <c r="M76" s="292"/>
      <c r="N76" s="291"/>
      <c r="O76" s="292"/>
      <c r="P76" s="201">
        <f t="shared" si="44"/>
      </c>
      <c r="Q76" s="202">
        <f t="shared" si="45"/>
      </c>
      <c r="R76" s="212"/>
      <c r="S76" s="213"/>
      <c r="U76" s="205">
        <f t="shared" si="46"/>
        <v>0</v>
      </c>
      <c r="V76" s="206">
        <f t="shared" si="46"/>
        <v>0</v>
      </c>
      <c r="W76" s="207">
        <f t="shared" si="47"/>
        <v>0</v>
      </c>
      <c r="Y76" s="214">
        <f>IF(F76="",0,IF(LEFT(F76,1)="-",ABS(F76),(IF(F76&gt;9,F76+2,11))))</f>
        <v>0</v>
      </c>
      <c r="Z76" s="215">
        <f t="shared" si="48"/>
        <v>0</v>
      </c>
      <c r="AA76" s="214">
        <f>IF(H76="",0,IF(LEFT(H76,1)="-",ABS(H76),(IF(H76&gt;9,H76+2,11))))</f>
        <v>0</v>
      </c>
      <c r="AB76" s="215">
        <f t="shared" si="49"/>
        <v>0</v>
      </c>
      <c r="AC76" s="214">
        <f>IF(J76="",0,IF(LEFT(J76,1)="-",ABS(J76),(IF(J76&gt;9,J76+2,11))))</f>
        <v>0</v>
      </c>
      <c r="AD76" s="215">
        <f t="shared" si="50"/>
        <v>0</v>
      </c>
      <c r="AE76" s="214">
        <f>IF(L76="",0,IF(LEFT(L76,1)="-",ABS(L76),(IF(L76&gt;9,L76+2,11))))</f>
        <v>0</v>
      </c>
      <c r="AF76" s="215">
        <f t="shared" si="51"/>
        <v>0</v>
      </c>
      <c r="AG76" s="214">
        <f t="shared" si="52"/>
        <v>0</v>
      </c>
      <c r="AH76" s="215">
        <f t="shared" si="53"/>
        <v>0</v>
      </c>
    </row>
    <row r="77" spans="1:34" ht="16.5" thickBot="1">
      <c r="A77" s="197" t="s">
        <v>109</v>
      </c>
      <c r="B77" s="216" t="str">
        <f>IF(B69&gt;"",B69,"")</f>
        <v>Kantonistov Mikhail</v>
      </c>
      <c r="C77" s="217" t="str">
        <f>IF(B72&gt;"",B72,"")</f>
        <v>Lallo Matias</v>
      </c>
      <c r="D77" s="192"/>
      <c r="E77" s="193"/>
      <c r="F77" s="294"/>
      <c r="G77" s="295"/>
      <c r="H77" s="294"/>
      <c r="I77" s="295"/>
      <c r="J77" s="294"/>
      <c r="K77" s="295"/>
      <c r="L77" s="294"/>
      <c r="M77" s="295"/>
      <c r="N77" s="294"/>
      <c r="O77" s="295"/>
      <c r="P77" s="201">
        <f t="shared" si="44"/>
      </c>
      <c r="Q77" s="202">
        <f t="shared" si="45"/>
      </c>
      <c r="R77" s="212"/>
      <c r="S77" s="213"/>
      <c r="U77" s="205">
        <f t="shared" si="46"/>
        <v>0</v>
      </c>
      <c r="V77" s="206">
        <f t="shared" si="46"/>
        <v>0</v>
      </c>
      <c r="W77" s="207">
        <f t="shared" si="47"/>
        <v>0</v>
      </c>
      <c r="Y77" s="214">
        <f aca="true" t="shared" si="54" ref="Y77:AE80">IF(F77="",0,IF(LEFT(F77,1)="-",ABS(F77),(IF(F77&gt;9,F77+2,11))))</f>
        <v>0</v>
      </c>
      <c r="Z77" s="215">
        <f t="shared" si="48"/>
        <v>0</v>
      </c>
      <c r="AA77" s="214">
        <f t="shared" si="54"/>
        <v>0</v>
      </c>
      <c r="AB77" s="215">
        <f t="shared" si="49"/>
        <v>0</v>
      </c>
      <c r="AC77" s="214">
        <f t="shared" si="54"/>
        <v>0</v>
      </c>
      <c r="AD77" s="215">
        <f t="shared" si="50"/>
        <v>0</v>
      </c>
      <c r="AE77" s="214">
        <f t="shared" si="54"/>
        <v>0</v>
      </c>
      <c r="AF77" s="215">
        <f t="shared" si="51"/>
        <v>0</v>
      </c>
      <c r="AG77" s="214">
        <f t="shared" si="52"/>
        <v>0</v>
      </c>
      <c r="AH77" s="215">
        <f t="shared" si="53"/>
        <v>0</v>
      </c>
    </row>
    <row r="78" spans="1:34" ht="15.75">
      <c r="A78" s="197" t="s">
        <v>110</v>
      </c>
      <c r="B78" s="198" t="str">
        <f>IF(B70&gt;"",B70,"")</f>
        <v>Hakonen Rasmus</v>
      </c>
      <c r="C78" s="210" t="str">
        <f>IF(B71&gt;"",B71,"")</f>
        <v>Enkkelä Sampo</v>
      </c>
      <c r="D78" s="184"/>
      <c r="E78" s="200"/>
      <c r="F78" s="296">
        <v>1</v>
      </c>
      <c r="G78" s="297"/>
      <c r="H78" s="296">
        <v>5</v>
      </c>
      <c r="I78" s="297"/>
      <c r="J78" s="296">
        <v>2</v>
      </c>
      <c r="K78" s="297"/>
      <c r="L78" s="296"/>
      <c r="M78" s="297"/>
      <c r="N78" s="296"/>
      <c r="O78" s="297"/>
      <c r="P78" s="201">
        <f t="shared" si="44"/>
        <v>3</v>
      </c>
      <c r="Q78" s="202">
        <f t="shared" si="45"/>
        <v>0</v>
      </c>
      <c r="R78" s="212"/>
      <c r="S78" s="213"/>
      <c r="U78" s="205">
        <f t="shared" si="46"/>
        <v>33</v>
      </c>
      <c r="V78" s="206">
        <f t="shared" si="46"/>
        <v>8</v>
      </c>
      <c r="W78" s="207">
        <f t="shared" si="47"/>
        <v>25</v>
      </c>
      <c r="Y78" s="214">
        <f t="shared" si="54"/>
        <v>11</v>
      </c>
      <c r="Z78" s="215">
        <f t="shared" si="48"/>
        <v>1</v>
      </c>
      <c r="AA78" s="214">
        <f t="shared" si="54"/>
        <v>11</v>
      </c>
      <c r="AB78" s="215">
        <f t="shared" si="49"/>
        <v>5</v>
      </c>
      <c r="AC78" s="214">
        <f t="shared" si="54"/>
        <v>11</v>
      </c>
      <c r="AD78" s="215">
        <f t="shared" si="50"/>
        <v>2</v>
      </c>
      <c r="AE78" s="214">
        <f t="shared" si="54"/>
        <v>0</v>
      </c>
      <c r="AF78" s="215">
        <f t="shared" si="51"/>
        <v>0</v>
      </c>
      <c r="AG78" s="214">
        <f t="shared" si="52"/>
        <v>0</v>
      </c>
      <c r="AH78" s="215">
        <f t="shared" si="53"/>
        <v>0</v>
      </c>
    </row>
    <row r="79" spans="1:34" ht="15.75">
      <c r="A79" s="197" t="s">
        <v>111</v>
      </c>
      <c r="B79" s="198" t="str">
        <f>IF(B69&gt;"",B69,"")</f>
        <v>Kantonistov Mikhail</v>
      </c>
      <c r="C79" s="210" t="str">
        <f>IF(B70&gt;"",B70,"")</f>
        <v>Hakonen Rasmus</v>
      </c>
      <c r="D79" s="211"/>
      <c r="E79" s="200"/>
      <c r="F79" s="291">
        <v>5</v>
      </c>
      <c r="G79" s="292"/>
      <c r="H79" s="291">
        <v>4</v>
      </c>
      <c r="I79" s="292"/>
      <c r="J79" s="293">
        <v>3</v>
      </c>
      <c r="K79" s="292"/>
      <c r="L79" s="291"/>
      <c r="M79" s="292"/>
      <c r="N79" s="291"/>
      <c r="O79" s="292"/>
      <c r="P79" s="201">
        <f t="shared" si="44"/>
        <v>3</v>
      </c>
      <c r="Q79" s="202">
        <f t="shared" si="45"/>
        <v>0</v>
      </c>
      <c r="R79" s="212"/>
      <c r="S79" s="213"/>
      <c r="U79" s="205">
        <f t="shared" si="46"/>
        <v>33</v>
      </c>
      <c r="V79" s="206">
        <f t="shared" si="46"/>
        <v>12</v>
      </c>
      <c r="W79" s="207">
        <f t="shared" si="47"/>
        <v>21</v>
      </c>
      <c r="Y79" s="214">
        <f t="shared" si="54"/>
        <v>11</v>
      </c>
      <c r="Z79" s="215">
        <f t="shared" si="48"/>
        <v>5</v>
      </c>
      <c r="AA79" s="214">
        <f t="shared" si="54"/>
        <v>11</v>
      </c>
      <c r="AB79" s="215">
        <f t="shared" si="49"/>
        <v>4</v>
      </c>
      <c r="AC79" s="214">
        <f t="shared" si="54"/>
        <v>11</v>
      </c>
      <c r="AD79" s="215">
        <f t="shared" si="50"/>
        <v>3</v>
      </c>
      <c r="AE79" s="214">
        <f t="shared" si="54"/>
        <v>0</v>
      </c>
      <c r="AF79" s="215">
        <f t="shared" si="51"/>
        <v>0</v>
      </c>
      <c r="AG79" s="214">
        <f t="shared" si="52"/>
        <v>0</v>
      </c>
      <c r="AH79" s="215">
        <f t="shared" si="53"/>
        <v>0</v>
      </c>
    </row>
    <row r="80" spans="1:34" ht="16.5" thickBot="1">
      <c r="A80" s="218" t="s">
        <v>112</v>
      </c>
      <c r="B80" s="219" t="str">
        <f>IF(B71&gt;"",B71,"")</f>
        <v>Enkkelä Sampo</v>
      </c>
      <c r="C80" s="220" t="str">
        <f>IF(B72&gt;"",B72,"")</f>
        <v>Lallo Matias</v>
      </c>
      <c r="D80" s="221"/>
      <c r="E80" s="222"/>
      <c r="F80" s="326"/>
      <c r="G80" s="327"/>
      <c r="H80" s="326"/>
      <c r="I80" s="327"/>
      <c r="J80" s="326"/>
      <c r="K80" s="327"/>
      <c r="L80" s="326"/>
      <c r="M80" s="327"/>
      <c r="N80" s="326"/>
      <c r="O80" s="327"/>
      <c r="P80" s="223">
        <f t="shared" si="44"/>
      </c>
      <c r="Q80" s="224">
        <f t="shared" si="45"/>
      </c>
      <c r="R80" s="225"/>
      <c r="S80" s="226"/>
      <c r="U80" s="205">
        <f t="shared" si="46"/>
        <v>0</v>
      </c>
      <c r="V80" s="206">
        <f t="shared" si="46"/>
        <v>0</v>
      </c>
      <c r="W80" s="207">
        <f t="shared" si="47"/>
        <v>0</v>
      </c>
      <c r="Y80" s="227">
        <f t="shared" si="54"/>
        <v>0</v>
      </c>
      <c r="Z80" s="228">
        <f t="shared" si="48"/>
        <v>0</v>
      </c>
      <c r="AA80" s="227">
        <f t="shared" si="54"/>
        <v>0</v>
      </c>
      <c r="AB80" s="228">
        <f t="shared" si="49"/>
        <v>0</v>
      </c>
      <c r="AC80" s="227">
        <f t="shared" si="54"/>
        <v>0</v>
      </c>
      <c r="AD80" s="228">
        <f t="shared" si="50"/>
        <v>0</v>
      </c>
      <c r="AE80" s="227">
        <f t="shared" si="54"/>
        <v>0</v>
      </c>
      <c r="AF80" s="228">
        <f t="shared" si="51"/>
        <v>0</v>
      </c>
      <c r="AG80" s="227">
        <f t="shared" si="52"/>
        <v>0</v>
      </c>
      <c r="AH80" s="228">
        <f t="shared" si="53"/>
        <v>0</v>
      </c>
    </row>
    <row r="81" ht="16.5" thickBot="1" thickTop="1"/>
    <row r="82" spans="1:19" ht="16.5" thickTop="1">
      <c r="A82" s="130"/>
      <c r="B82" s="131" t="s">
        <v>20</v>
      </c>
      <c r="C82" s="132"/>
      <c r="D82" s="132"/>
      <c r="E82" s="132"/>
      <c r="F82" s="133"/>
      <c r="G82" s="132"/>
      <c r="H82" s="134" t="s">
        <v>76</v>
      </c>
      <c r="I82" s="135"/>
      <c r="J82" s="318" t="s">
        <v>130</v>
      </c>
      <c r="K82" s="319"/>
      <c r="L82" s="319"/>
      <c r="M82" s="320"/>
      <c r="N82" s="321" t="s">
        <v>78</v>
      </c>
      <c r="O82" s="322"/>
      <c r="P82" s="322"/>
      <c r="Q82" s="323" t="s">
        <v>152</v>
      </c>
      <c r="R82" s="324"/>
      <c r="S82" s="325"/>
    </row>
    <row r="83" spans="1:19" ht="16.5" thickBot="1">
      <c r="A83" s="136"/>
      <c r="B83" s="137" t="s">
        <v>4</v>
      </c>
      <c r="C83" s="138" t="s">
        <v>80</v>
      </c>
      <c r="D83" s="305">
        <v>9</v>
      </c>
      <c r="E83" s="306"/>
      <c r="F83" s="307"/>
      <c r="G83" s="308" t="s">
        <v>81</v>
      </c>
      <c r="H83" s="309"/>
      <c r="I83" s="309"/>
      <c r="J83" s="310">
        <v>40251</v>
      </c>
      <c r="K83" s="310"/>
      <c r="L83" s="310"/>
      <c r="M83" s="311"/>
      <c r="N83" s="139" t="s">
        <v>82</v>
      </c>
      <c r="O83" s="140"/>
      <c r="P83" s="140"/>
      <c r="Q83" s="312" t="s">
        <v>83</v>
      </c>
      <c r="R83" s="312"/>
      <c r="S83" s="313"/>
    </row>
    <row r="84" spans="1:23" ht="15.75" thickTop="1">
      <c r="A84" s="141"/>
      <c r="B84" s="142" t="s">
        <v>84</v>
      </c>
      <c r="C84" s="143" t="s">
        <v>85</v>
      </c>
      <c r="D84" s="299" t="s">
        <v>74</v>
      </c>
      <c r="E84" s="300"/>
      <c r="F84" s="299" t="s">
        <v>73</v>
      </c>
      <c r="G84" s="300"/>
      <c r="H84" s="299" t="s">
        <v>72</v>
      </c>
      <c r="I84" s="300"/>
      <c r="J84" s="299" t="s">
        <v>86</v>
      </c>
      <c r="K84" s="300"/>
      <c r="L84" s="299"/>
      <c r="M84" s="300"/>
      <c r="N84" s="144" t="s">
        <v>87</v>
      </c>
      <c r="O84" s="145" t="s">
        <v>88</v>
      </c>
      <c r="P84" s="146" t="s">
        <v>89</v>
      </c>
      <c r="Q84" s="147"/>
      <c r="R84" s="301" t="s">
        <v>90</v>
      </c>
      <c r="S84" s="302"/>
      <c r="U84" s="148" t="s">
        <v>91</v>
      </c>
      <c r="V84" s="149"/>
      <c r="W84" s="150" t="s">
        <v>92</v>
      </c>
    </row>
    <row r="85" spans="1:23" ht="15">
      <c r="A85" s="151" t="s">
        <v>74</v>
      </c>
      <c r="B85" s="152" t="s">
        <v>153</v>
      </c>
      <c r="C85" s="153" t="s">
        <v>154</v>
      </c>
      <c r="D85" s="154"/>
      <c r="E85" s="155"/>
      <c r="F85" s="156">
        <f>+P95</f>
        <v>3</v>
      </c>
      <c r="G85" s="157">
        <f>+Q95</f>
        <v>1</v>
      </c>
      <c r="H85" s="156">
        <f>P91</f>
        <v>3</v>
      </c>
      <c r="I85" s="157">
        <f>Q91</f>
        <v>0</v>
      </c>
      <c r="J85" s="156">
        <f>P93</f>
        <v>3</v>
      </c>
      <c r="K85" s="157">
        <f>Q93</f>
        <v>0</v>
      </c>
      <c r="L85" s="156"/>
      <c r="M85" s="157"/>
      <c r="N85" s="158">
        <f>IF(SUM(D85:M85)=0,"",COUNTIF(E85:E88,"3"))</f>
        <v>3</v>
      </c>
      <c r="O85" s="159">
        <f>IF(SUM(E85:N85)=0,"",COUNTIF(D85:D88,"3"))</f>
        <v>0</v>
      </c>
      <c r="P85" s="160">
        <f>IF(SUM(D85:M85)=0,"",SUM(E85:E88))</f>
        <v>9</v>
      </c>
      <c r="Q85" s="161">
        <f>IF(SUM(D85:M85)=0,"",SUM(D85:D88))</f>
        <v>1</v>
      </c>
      <c r="R85" s="303">
        <v>1</v>
      </c>
      <c r="S85" s="304"/>
      <c r="U85" s="162">
        <f>+U91+U93+U95</f>
        <v>113</v>
      </c>
      <c r="V85" s="163">
        <f>+V91+V93+V95</f>
        <v>47</v>
      </c>
      <c r="W85" s="164">
        <f>+U85-V85</f>
        <v>66</v>
      </c>
    </row>
    <row r="86" spans="1:23" ht="15">
      <c r="A86" s="165" t="s">
        <v>73</v>
      </c>
      <c r="B86" s="152" t="s">
        <v>155</v>
      </c>
      <c r="C86" s="166" t="s">
        <v>156</v>
      </c>
      <c r="D86" s="167">
        <f>+Q95</f>
        <v>1</v>
      </c>
      <c r="E86" s="168">
        <f>+P95</f>
        <v>3</v>
      </c>
      <c r="F86" s="169"/>
      <c r="G86" s="170"/>
      <c r="H86" s="167">
        <f>P94</f>
        <v>1</v>
      </c>
      <c r="I86" s="168">
        <f>Q94</f>
        <v>3</v>
      </c>
      <c r="J86" s="167">
        <f>P92</f>
        <v>3</v>
      </c>
      <c r="K86" s="168">
        <f>Q92</f>
        <v>0</v>
      </c>
      <c r="L86" s="167"/>
      <c r="M86" s="168"/>
      <c r="N86" s="158">
        <f>IF(SUM(D86:M86)=0,"",COUNTIF(G85:G88,"3"))</f>
        <v>1</v>
      </c>
      <c r="O86" s="159">
        <f>IF(SUM(E86:N86)=0,"",COUNTIF(F85:F88,"3"))</f>
        <v>2</v>
      </c>
      <c r="P86" s="160">
        <f>IF(SUM(D86:M86)=0,"",SUM(G85:G88))</f>
        <v>5</v>
      </c>
      <c r="Q86" s="161">
        <f>IF(SUM(D86:M86)=0,"",SUM(F85:F88))</f>
        <v>6</v>
      </c>
      <c r="R86" s="303">
        <v>3</v>
      </c>
      <c r="S86" s="304"/>
      <c r="U86" s="162">
        <f>+U92+U94+V95</f>
        <v>94</v>
      </c>
      <c r="V86" s="163">
        <f>+V92+V94+U95</f>
        <v>93</v>
      </c>
      <c r="W86" s="164">
        <f>+U86-V86</f>
        <v>1</v>
      </c>
    </row>
    <row r="87" spans="1:23" ht="15">
      <c r="A87" s="165" t="s">
        <v>72</v>
      </c>
      <c r="B87" s="152" t="s">
        <v>157</v>
      </c>
      <c r="C87" s="166" t="s">
        <v>69</v>
      </c>
      <c r="D87" s="167">
        <f>+Q91</f>
        <v>0</v>
      </c>
      <c r="E87" s="168">
        <f>+P91</f>
        <v>3</v>
      </c>
      <c r="F87" s="167">
        <f>Q94</f>
        <v>3</v>
      </c>
      <c r="G87" s="168">
        <f>P94</f>
        <v>1</v>
      </c>
      <c r="H87" s="169"/>
      <c r="I87" s="170"/>
      <c r="J87" s="167">
        <f>P96</f>
        <v>3</v>
      </c>
      <c r="K87" s="168">
        <f>Q96</f>
        <v>0</v>
      </c>
      <c r="L87" s="167"/>
      <c r="M87" s="168"/>
      <c r="N87" s="158">
        <f>IF(SUM(D87:M87)=0,"",COUNTIF(I85:I88,"3"))</f>
        <v>2</v>
      </c>
      <c r="O87" s="159">
        <f>IF(SUM(E87:N87)=0,"",COUNTIF(H85:H88,"3"))</f>
        <v>1</v>
      </c>
      <c r="P87" s="160">
        <f>IF(SUM(D87:M87)=0,"",SUM(I85:I88))</f>
        <v>6</v>
      </c>
      <c r="Q87" s="161">
        <f>IF(SUM(D87:M87)=0,"",SUM(H85:H88))</f>
        <v>4</v>
      </c>
      <c r="R87" s="303">
        <v>2</v>
      </c>
      <c r="S87" s="304"/>
      <c r="U87" s="162">
        <f>+V91+V94+U96</f>
        <v>81</v>
      </c>
      <c r="V87" s="163">
        <f>+U91+U94+V96</f>
        <v>93</v>
      </c>
      <c r="W87" s="164">
        <f>+U87-V87</f>
        <v>-12</v>
      </c>
    </row>
    <row r="88" spans="1:23" ht="15.75" thickBot="1">
      <c r="A88" s="171" t="s">
        <v>86</v>
      </c>
      <c r="B88" s="172" t="s">
        <v>158</v>
      </c>
      <c r="C88" s="173" t="s">
        <v>6</v>
      </c>
      <c r="D88" s="174">
        <f>Q93</f>
        <v>0</v>
      </c>
      <c r="E88" s="175">
        <f>P93</f>
        <v>3</v>
      </c>
      <c r="F88" s="174">
        <f>Q92</f>
        <v>0</v>
      </c>
      <c r="G88" s="175">
        <f>P92</f>
        <v>3</v>
      </c>
      <c r="H88" s="174">
        <f>Q96</f>
        <v>0</v>
      </c>
      <c r="I88" s="175">
        <f>P96</f>
        <v>3</v>
      </c>
      <c r="J88" s="176"/>
      <c r="K88" s="177"/>
      <c r="L88" s="174"/>
      <c r="M88" s="175"/>
      <c r="N88" s="178">
        <f>IF(SUM(D88:M88)=0,"",COUNTIF(K85:K88,"3"))</f>
        <v>0</v>
      </c>
      <c r="O88" s="179">
        <f>IF(SUM(E88:N88)=0,"",COUNTIF(J85:J88,"3"))</f>
        <v>3</v>
      </c>
      <c r="P88" s="180">
        <f>IF(SUM(D88:M89)=0,"",SUM(K85:K88))</f>
        <v>0</v>
      </c>
      <c r="Q88" s="181">
        <f>IF(SUM(D88:M88)=0,"",SUM(J85:J88))</f>
        <v>9</v>
      </c>
      <c r="R88" s="329">
        <v>4</v>
      </c>
      <c r="S88" s="330"/>
      <c r="U88" s="162">
        <f>+V92+V93+V96</f>
        <v>49</v>
      </c>
      <c r="V88" s="163">
        <f>+U92+U93+U96</f>
        <v>104</v>
      </c>
      <c r="W88" s="164">
        <f>+U88-V88</f>
        <v>-55</v>
      </c>
    </row>
    <row r="89" spans="1:24" ht="15.75" thickTop="1">
      <c r="A89" s="182"/>
      <c r="B89" s="183" t="s">
        <v>98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5"/>
      <c r="S89" s="186"/>
      <c r="U89" s="187"/>
      <c r="V89" s="188" t="s">
        <v>99</v>
      </c>
      <c r="W89" s="189">
        <f>SUM(W85:W88)</f>
        <v>0</v>
      </c>
      <c r="X89" s="188" t="str">
        <f>IF(W89=0,"OK","Virhe")</f>
        <v>OK</v>
      </c>
    </row>
    <row r="90" spans="1:23" ht="15.75" thickBot="1">
      <c r="A90" s="190"/>
      <c r="B90" s="191" t="s">
        <v>100</v>
      </c>
      <c r="C90" s="192"/>
      <c r="D90" s="192"/>
      <c r="E90" s="193"/>
      <c r="F90" s="328" t="s">
        <v>101</v>
      </c>
      <c r="G90" s="315"/>
      <c r="H90" s="314" t="s">
        <v>102</v>
      </c>
      <c r="I90" s="315"/>
      <c r="J90" s="314" t="s">
        <v>103</v>
      </c>
      <c r="K90" s="315"/>
      <c r="L90" s="314" t="s">
        <v>104</v>
      </c>
      <c r="M90" s="315"/>
      <c r="N90" s="314" t="s">
        <v>105</v>
      </c>
      <c r="O90" s="315"/>
      <c r="P90" s="316" t="s">
        <v>106</v>
      </c>
      <c r="Q90" s="317"/>
      <c r="S90" s="194"/>
      <c r="U90" s="195" t="s">
        <v>91</v>
      </c>
      <c r="V90" s="196"/>
      <c r="W90" s="150" t="s">
        <v>92</v>
      </c>
    </row>
    <row r="91" spans="1:34" ht="15.75">
      <c r="A91" s="197" t="s">
        <v>107</v>
      </c>
      <c r="B91" s="198" t="str">
        <f>IF(B85&gt;"",B85,"")</f>
        <v>Rissanen Patrik</v>
      </c>
      <c r="C91" s="199" t="str">
        <f>IF(B87&gt;"",B87,"")</f>
        <v>Veini Aleksi</v>
      </c>
      <c r="D91" s="184"/>
      <c r="E91" s="200"/>
      <c r="F91" s="296">
        <v>0</v>
      </c>
      <c r="G91" s="298"/>
      <c r="H91" s="296">
        <v>5</v>
      </c>
      <c r="I91" s="297"/>
      <c r="J91" s="296">
        <v>2</v>
      </c>
      <c r="K91" s="297"/>
      <c r="L91" s="296"/>
      <c r="M91" s="297"/>
      <c r="N91" s="331"/>
      <c r="O91" s="297"/>
      <c r="P91" s="201">
        <f aca="true" t="shared" si="55" ref="P91:P96">IF(COUNT(F91:N91)=0,"",COUNTIF(F91:N91,"&gt;=0"))</f>
        <v>3</v>
      </c>
      <c r="Q91" s="202">
        <f aca="true" t="shared" si="56" ref="Q91:Q96">IF(COUNT(F91:N91)=0,"",(IF(LEFT(F91,1)="-",1,0)+IF(LEFT(H91,1)="-",1,0)+IF(LEFT(J91,1)="-",1,0)+IF(LEFT(L91,1)="-",1,0)+IF(LEFT(N91,1)="-",1,0)))</f>
        <v>0</v>
      </c>
      <c r="R91" s="203"/>
      <c r="S91" s="204"/>
      <c r="U91" s="205">
        <f aca="true" t="shared" si="57" ref="U91:V96">+Y91+AA91+AC91+AE91+AG91</f>
        <v>33</v>
      </c>
      <c r="V91" s="206">
        <f t="shared" si="57"/>
        <v>7</v>
      </c>
      <c r="W91" s="207">
        <f aca="true" t="shared" si="58" ref="W91:W96">+U91-V91</f>
        <v>26</v>
      </c>
      <c r="Y91" s="208">
        <f>IF(F91="",0,IF(LEFT(F91,1)="-",ABS(F91),(IF(F91&gt;9,F91+2,11))))</f>
        <v>11</v>
      </c>
      <c r="Z91" s="209">
        <f aca="true" t="shared" si="59" ref="Z91:Z96">IF(F91="",0,IF(LEFT(F91,1)="-",(IF(ABS(F91)&gt;9,(ABS(F91)+2),11)),F91))</f>
        <v>0</v>
      </c>
      <c r="AA91" s="208">
        <f>IF(H91="",0,IF(LEFT(H91,1)="-",ABS(H91),(IF(H91&gt;9,H91+2,11))))</f>
        <v>11</v>
      </c>
      <c r="AB91" s="209">
        <f aca="true" t="shared" si="60" ref="AB91:AB96">IF(H91="",0,IF(LEFT(H91,1)="-",(IF(ABS(H91)&gt;9,(ABS(H91)+2),11)),H91))</f>
        <v>5</v>
      </c>
      <c r="AC91" s="208">
        <f>IF(J91="",0,IF(LEFT(J91,1)="-",ABS(J91),(IF(J91&gt;9,J91+2,11))))</f>
        <v>11</v>
      </c>
      <c r="AD91" s="209">
        <f aca="true" t="shared" si="61" ref="AD91:AD96">IF(J91="",0,IF(LEFT(J91,1)="-",(IF(ABS(J91)&gt;9,(ABS(J91)+2),11)),J91))</f>
        <v>2</v>
      </c>
      <c r="AE91" s="208">
        <f>IF(L91="",0,IF(LEFT(L91,1)="-",ABS(L91),(IF(L91&gt;9,L91+2,11))))</f>
        <v>0</v>
      </c>
      <c r="AF91" s="209">
        <f aca="true" t="shared" si="62" ref="AF91:AF96">IF(L91="",0,IF(LEFT(L91,1)="-",(IF(ABS(L91)&gt;9,(ABS(L91)+2),11)),L91))</f>
        <v>0</v>
      </c>
      <c r="AG91" s="208">
        <f aca="true" t="shared" si="63" ref="AG91:AG96">IF(N91="",0,IF(LEFT(N91,1)="-",ABS(N91),(IF(N91&gt;9,N91+2,11))))</f>
        <v>0</v>
      </c>
      <c r="AH91" s="209">
        <f aca="true" t="shared" si="64" ref="AH91:AH96">IF(N91="",0,IF(LEFT(N91,1)="-",(IF(ABS(N91)&gt;9,(ABS(N91)+2),11)),N91))</f>
        <v>0</v>
      </c>
    </row>
    <row r="92" spans="1:34" ht="15.75">
      <c r="A92" s="197" t="s">
        <v>108</v>
      </c>
      <c r="B92" s="198" t="str">
        <f>IF(B86&gt;"",B86,"")</f>
        <v>Flemming Veikka</v>
      </c>
      <c r="C92" s="210" t="str">
        <f>IF(B88&gt;"",B88,"")</f>
        <v>Åberg Johan</v>
      </c>
      <c r="D92" s="211"/>
      <c r="E92" s="200"/>
      <c r="F92" s="291">
        <v>4</v>
      </c>
      <c r="G92" s="292"/>
      <c r="H92" s="291">
        <v>3</v>
      </c>
      <c r="I92" s="292"/>
      <c r="J92" s="291">
        <v>3</v>
      </c>
      <c r="K92" s="292"/>
      <c r="L92" s="291"/>
      <c r="M92" s="292"/>
      <c r="N92" s="291"/>
      <c r="O92" s="292"/>
      <c r="P92" s="201">
        <f t="shared" si="55"/>
        <v>3</v>
      </c>
      <c r="Q92" s="202">
        <f t="shared" si="56"/>
        <v>0</v>
      </c>
      <c r="R92" s="212"/>
      <c r="S92" s="213"/>
      <c r="U92" s="205">
        <f t="shared" si="57"/>
        <v>33</v>
      </c>
      <c r="V92" s="206">
        <f t="shared" si="57"/>
        <v>10</v>
      </c>
      <c r="W92" s="207">
        <f t="shared" si="58"/>
        <v>23</v>
      </c>
      <c r="Y92" s="214">
        <f>IF(F92="",0,IF(LEFT(F92,1)="-",ABS(F92),(IF(F92&gt;9,F92+2,11))))</f>
        <v>11</v>
      </c>
      <c r="Z92" s="215">
        <f t="shared" si="59"/>
        <v>4</v>
      </c>
      <c r="AA92" s="214">
        <f>IF(H92="",0,IF(LEFT(H92,1)="-",ABS(H92),(IF(H92&gt;9,H92+2,11))))</f>
        <v>11</v>
      </c>
      <c r="AB92" s="215">
        <f t="shared" si="60"/>
        <v>3</v>
      </c>
      <c r="AC92" s="214">
        <f>IF(J92="",0,IF(LEFT(J92,1)="-",ABS(J92),(IF(J92&gt;9,J92+2,11))))</f>
        <v>11</v>
      </c>
      <c r="AD92" s="215">
        <f t="shared" si="61"/>
        <v>3</v>
      </c>
      <c r="AE92" s="214">
        <f>IF(L92="",0,IF(LEFT(L92,1)="-",ABS(L92),(IF(L92&gt;9,L92+2,11))))</f>
        <v>0</v>
      </c>
      <c r="AF92" s="215">
        <f t="shared" si="62"/>
        <v>0</v>
      </c>
      <c r="AG92" s="214">
        <f t="shared" si="63"/>
        <v>0</v>
      </c>
      <c r="AH92" s="215">
        <f t="shared" si="64"/>
        <v>0</v>
      </c>
    </row>
    <row r="93" spans="1:34" ht="16.5" thickBot="1">
      <c r="A93" s="197" t="s">
        <v>109</v>
      </c>
      <c r="B93" s="216" t="str">
        <f>IF(B85&gt;"",B85,"")</f>
        <v>Rissanen Patrik</v>
      </c>
      <c r="C93" s="217" t="str">
        <f>IF(B88&gt;"",B88,"")</f>
        <v>Åberg Johan</v>
      </c>
      <c r="D93" s="192"/>
      <c r="E93" s="193"/>
      <c r="F93" s="294">
        <v>5</v>
      </c>
      <c r="G93" s="295"/>
      <c r="H93" s="294">
        <v>3</v>
      </c>
      <c r="I93" s="295"/>
      <c r="J93" s="294">
        <v>2</v>
      </c>
      <c r="K93" s="295"/>
      <c r="L93" s="294"/>
      <c r="M93" s="295"/>
      <c r="N93" s="294"/>
      <c r="O93" s="295"/>
      <c r="P93" s="201">
        <f t="shared" si="55"/>
        <v>3</v>
      </c>
      <c r="Q93" s="202">
        <f t="shared" si="56"/>
        <v>0</v>
      </c>
      <c r="R93" s="212"/>
      <c r="S93" s="213"/>
      <c r="U93" s="205">
        <f t="shared" si="57"/>
        <v>33</v>
      </c>
      <c r="V93" s="206">
        <f t="shared" si="57"/>
        <v>10</v>
      </c>
      <c r="W93" s="207">
        <f t="shared" si="58"/>
        <v>23</v>
      </c>
      <c r="Y93" s="214">
        <f aca="true" t="shared" si="65" ref="Y93:AE96">IF(F93="",0,IF(LEFT(F93,1)="-",ABS(F93),(IF(F93&gt;9,F93+2,11))))</f>
        <v>11</v>
      </c>
      <c r="Z93" s="215">
        <f t="shared" si="59"/>
        <v>5</v>
      </c>
      <c r="AA93" s="214">
        <f t="shared" si="65"/>
        <v>11</v>
      </c>
      <c r="AB93" s="215">
        <f t="shared" si="60"/>
        <v>3</v>
      </c>
      <c r="AC93" s="214">
        <f t="shared" si="65"/>
        <v>11</v>
      </c>
      <c r="AD93" s="215">
        <f t="shared" si="61"/>
        <v>2</v>
      </c>
      <c r="AE93" s="214">
        <f t="shared" si="65"/>
        <v>0</v>
      </c>
      <c r="AF93" s="215">
        <f t="shared" si="62"/>
        <v>0</v>
      </c>
      <c r="AG93" s="214">
        <f t="shared" si="63"/>
        <v>0</v>
      </c>
      <c r="AH93" s="215">
        <f t="shared" si="64"/>
        <v>0</v>
      </c>
    </row>
    <row r="94" spans="1:34" ht="15.75">
      <c r="A94" s="197" t="s">
        <v>110</v>
      </c>
      <c r="B94" s="198" t="str">
        <f>IF(B86&gt;"",B86,"")</f>
        <v>Flemming Veikka</v>
      </c>
      <c r="C94" s="210" t="str">
        <f>IF(B87&gt;"",B87,"")</f>
        <v>Veini Aleksi</v>
      </c>
      <c r="D94" s="184"/>
      <c r="E94" s="200"/>
      <c r="F94" s="296">
        <v>-6</v>
      </c>
      <c r="G94" s="297"/>
      <c r="H94" s="296">
        <v>3</v>
      </c>
      <c r="I94" s="297"/>
      <c r="J94" s="296">
        <v>-8</v>
      </c>
      <c r="K94" s="297"/>
      <c r="L94" s="296">
        <v>-6</v>
      </c>
      <c r="M94" s="297"/>
      <c r="N94" s="296"/>
      <c r="O94" s="297"/>
      <c r="P94" s="201">
        <f t="shared" si="55"/>
        <v>1</v>
      </c>
      <c r="Q94" s="202">
        <f t="shared" si="56"/>
        <v>3</v>
      </c>
      <c r="R94" s="212"/>
      <c r="S94" s="213"/>
      <c r="U94" s="205">
        <f t="shared" si="57"/>
        <v>31</v>
      </c>
      <c r="V94" s="206">
        <f t="shared" si="57"/>
        <v>36</v>
      </c>
      <c r="W94" s="207">
        <f t="shared" si="58"/>
        <v>-5</v>
      </c>
      <c r="Y94" s="214">
        <f t="shared" si="65"/>
        <v>6</v>
      </c>
      <c r="Z94" s="215">
        <f t="shared" si="59"/>
        <v>11</v>
      </c>
      <c r="AA94" s="214">
        <f t="shared" si="65"/>
        <v>11</v>
      </c>
      <c r="AB94" s="215">
        <f t="shared" si="60"/>
        <v>3</v>
      </c>
      <c r="AC94" s="214">
        <f t="shared" si="65"/>
        <v>8</v>
      </c>
      <c r="AD94" s="215">
        <f t="shared" si="61"/>
        <v>11</v>
      </c>
      <c r="AE94" s="214">
        <f t="shared" si="65"/>
        <v>6</v>
      </c>
      <c r="AF94" s="215">
        <f t="shared" si="62"/>
        <v>11</v>
      </c>
      <c r="AG94" s="214">
        <f t="shared" si="63"/>
        <v>0</v>
      </c>
      <c r="AH94" s="215">
        <f t="shared" si="64"/>
        <v>0</v>
      </c>
    </row>
    <row r="95" spans="1:34" ht="15.75">
      <c r="A95" s="197" t="s">
        <v>111</v>
      </c>
      <c r="B95" s="198" t="str">
        <f>IF(B85&gt;"",B85,"")</f>
        <v>Rissanen Patrik</v>
      </c>
      <c r="C95" s="210" t="str">
        <f>IF(B86&gt;"",B86,"")</f>
        <v>Flemming Veikka</v>
      </c>
      <c r="D95" s="211"/>
      <c r="E95" s="200"/>
      <c r="F95" s="291">
        <v>3</v>
      </c>
      <c r="G95" s="292"/>
      <c r="H95" s="291">
        <v>-14</v>
      </c>
      <c r="I95" s="292"/>
      <c r="J95" s="293">
        <v>6</v>
      </c>
      <c r="K95" s="292"/>
      <c r="L95" s="291">
        <v>5</v>
      </c>
      <c r="M95" s="292"/>
      <c r="N95" s="291"/>
      <c r="O95" s="292"/>
      <c r="P95" s="201">
        <f t="shared" si="55"/>
        <v>3</v>
      </c>
      <c r="Q95" s="202">
        <f t="shared" si="56"/>
        <v>1</v>
      </c>
      <c r="R95" s="212"/>
      <c r="S95" s="213"/>
      <c r="U95" s="205">
        <f t="shared" si="57"/>
        <v>47</v>
      </c>
      <c r="V95" s="206">
        <f t="shared" si="57"/>
        <v>30</v>
      </c>
      <c r="W95" s="207">
        <f t="shared" si="58"/>
        <v>17</v>
      </c>
      <c r="Y95" s="214">
        <f t="shared" si="65"/>
        <v>11</v>
      </c>
      <c r="Z95" s="215">
        <f t="shared" si="59"/>
        <v>3</v>
      </c>
      <c r="AA95" s="214">
        <f t="shared" si="65"/>
        <v>14</v>
      </c>
      <c r="AB95" s="215">
        <f t="shared" si="60"/>
        <v>16</v>
      </c>
      <c r="AC95" s="214">
        <f t="shared" si="65"/>
        <v>11</v>
      </c>
      <c r="AD95" s="215">
        <f t="shared" si="61"/>
        <v>6</v>
      </c>
      <c r="AE95" s="214">
        <f t="shared" si="65"/>
        <v>11</v>
      </c>
      <c r="AF95" s="215">
        <f t="shared" si="62"/>
        <v>5</v>
      </c>
      <c r="AG95" s="214">
        <f t="shared" si="63"/>
        <v>0</v>
      </c>
      <c r="AH95" s="215">
        <f t="shared" si="64"/>
        <v>0</v>
      </c>
    </row>
    <row r="96" spans="1:34" ht="16.5" thickBot="1">
      <c r="A96" s="218" t="s">
        <v>112</v>
      </c>
      <c r="B96" s="219" t="str">
        <f>IF(B87&gt;"",B87,"")</f>
        <v>Veini Aleksi</v>
      </c>
      <c r="C96" s="220" t="str">
        <f>IF(B88&gt;"",B88,"")</f>
        <v>Åberg Johan</v>
      </c>
      <c r="D96" s="221"/>
      <c r="E96" s="222"/>
      <c r="F96" s="326">
        <v>6</v>
      </c>
      <c r="G96" s="327"/>
      <c r="H96" s="326">
        <v>13</v>
      </c>
      <c r="I96" s="327"/>
      <c r="J96" s="326">
        <v>10</v>
      </c>
      <c r="K96" s="327"/>
      <c r="L96" s="326"/>
      <c r="M96" s="327"/>
      <c r="N96" s="326"/>
      <c r="O96" s="327"/>
      <c r="P96" s="223">
        <f t="shared" si="55"/>
        <v>3</v>
      </c>
      <c r="Q96" s="224">
        <f t="shared" si="56"/>
        <v>0</v>
      </c>
      <c r="R96" s="225"/>
      <c r="S96" s="226"/>
      <c r="U96" s="205">
        <f t="shared" si="57"/>
        <v>38</v>
      </c>
      <c r="V96" s="206">
        <f t="shared" si="57"/>
        <v>29</v>
      </c>
      <c r="W96" s="207">
        <f t="shared" si="58"/>
        <v>9</v>
      </c>
      <c r="Y96" s="227">
        <f t="shared" si="65"/>
        <v>11</v>
      </c>
      <c r="Z96" s="228">
        <f t="shared" si="59"/>
        <v>6</v>
      </c>
      <c r="AA96" s="227">
        <f t="shared" si="65"/>
        <v>15</v>
      </c>
      <c r="AB96" s="228">
        <f t="shared" si="60"/>
        <v>13</v>
      </c>
      <c r="AC96" s="227">
        <f t="shared" si="65"/>
        <v>12</v>
      </c>
      <c r="AD96" s="228">
        <f t="shared" si="61"/>
        <v>10</v>
      </c>
      <c r="AE96" s="227">
        <f t="shared" si="65"/>
        <v>0</v>
      </c>
      <c r="AF96" s="228">
        <f t="shared" si="62"/>
        <v>0</v>
      </c>
      <c r="AG96" s="227">
        <f t="shared" si="63"/>
        <v>0</v>
      </c>
      <c r="AH96" s="228">
        <f t="shared" si="64"/>
        <v>0</v>
      </c>
    </row>
    <row r="97" ht="16.5" thickBot="1" thickTop="1"/>
    <row r="98" spans="1:19" ht="16.5" thickTop="1">
      <c r="A98" s="130"/>
      <c r="B98" s="131" t="s">
        <v>20</v>
      </c>
      <c r="C98" s="132"/>
      <c r="D98" s="132"/>
      <c r="E98" s="132"/>
      <c r="F98" s="133"/>
      <c r="G98" s="132"/>
      <c r="H98" s="134" t="s">
        <v>76</v>
      </c>
      <c r="I98" s="135"/>
      <c r="J98" s="318" t="s">
        <v>130</v>
      </c>
      <c r="K98" s="319"/>
      <c r="L98" s="319"/>
      <c r="M98" s="320"/>
      <c r="N98" s="321" t="s">
        <v>78</v>
      </c>
      <c r="O98" s="322"/>
      <c r="P98" s="322"/>
      <c r="Q98" s="323" t="s">
        <v>159</v>
      </c>
      <c r="R98" s="324"/>
      <c r="S98" s="325"/>
    </row>
    <row r="99" spans="1:19" ht="16.5" thickBot="1">
      <c r="A99" s="136"/>
      <c r="B99" s="137" t="s">
        <v>4</v>
      </c>
      <c r="C99" s="138" t="s">
        <v>80</v>
      </c>
      <c r="D99" s="305">
        <v>10</v>
      </c>
      <c r="E99" s="306"/>
      <c r="F99" s="307"/>
      <c r="G99" s="308" t="s">
        <v>81</v>
      </c>
      <c r="H99" s="309"/>
      <c r="I99" s="309"/>
      <c r="J99" s="310">
        <v>40251</v>
      </c>
      <c r="K99" s="310"/>
      <c r="L99" s="310"/>
      <c r="M99" s="311"/>
      <c r="N99" s="139" t="s">
        <v>82</v>
      </c>
      <c r="O99" s="140"/>
      <c r="P99" s="140"/>
      <c r="Q99" s="312" t="s">
        <v>83</v>
      </c>
      <c r="R99" s="312"/>
      <c r="S99" s="313"/>
    </row>
    <row r="100" spans="1:23" ht="15.75" thickTop="1">
      <c r="A100" s="141"/>
      <c r="B100" s="142" t="s">
        <v>84</v>
      </c>
      <c r="C100" s="143" t="s">
        <v>85</v>
      </c>
      <c r="D100" s="299" t="s">
        <v>74</v>
      </c>
      <c r="E100" s="300"/>
      <c r="F100" s="299" t="s">
        <v>73</v>
      </c>
      <c r="G100" s="300"/>
      <c r="H100" s="299" t="s">
        <v>72</v>
      </c>
      <c r="I100" s="300"/>
      <c r="J100" s="299" t="s">
        <v>86</v>
      </c>
      <c r="K100" s="300"/>
      <c r="L100" s="299"/>
      <c r="M100" s="300"/>
      <c r="N100" s="144" t="s">
        <v>87</v>
      </c>
      <c r="O100" s="145" t="s">
        <v>88</v>
      </c>
      <c r="P100" s="146" t="s">
        <v>89</v>
      </c>
      <c r="Q100" s="147"/>
      <c r="R100" s="301" t="s">
        <v>90</v>
      </c>
      <c r="S100" s="302"/>
      <c r="U100" s="148" t="s">
        <v>91</v>
      </c>
      <c r="V100" s="149"/>
      <c r="W100" s="150" t="s">
        <v>92</v>
      </c>
    </row>
    <row r="101" spans="1:23" ht="15">
      <c r="A101" s="151" t="s">
        <v>74</v>
      </c>
      <c r="B101" s="152" t="s">
        <v>160</v>
      </c>
      <c r="C101" s="153" t="s">
        <v>25</v>
      </c>
      <c r="D101" s="154"/>
      <c r="E101" s="155"/>
      <c r="F101" s="156">
        <f>+P111</f>
        <v>3</v>
      </c>
      <c r="G101" s="157">
        <f>+Q111</f>
        <v>1</v>
      </c>
      <c r="H101" s="156">
        <f>P107</f>
        <v>3</v>
      </c>
      <c r="I101" s="157">
        <f>Q107</f>
        <v>0</v>
      </c>
      <c r="J101" s="156">
        <f>P109</f>
        <v>3</v>
      </c>
      <c r="K101" s="157">
        <f>Q109</f>
        <v>0</v>
      </c>
      <c r="L101" s="156"/>
      <c r="M101" s="157"/>
      <c r="N101" s="158">
        <f>IF(SUM(D101:M101)=0,"",COUNTIF(E101:E104,"3"))</f>
        <v>3</v>
      </c>
      <c r="O101" s="159">
        <f>IF(SUM(E101:N101)=0,"",COUNTIF(D101:D104,"3"))</f>
        <v>0</v>
      </c>
      <c r="P101" s="160">
        <f>IF(SUM(D101:M101)=0,"",SUM(E101:E104))</f>
        <v>9</v>
      </c>
      <c r="Q101" s="161">
        <f>IF(SUM(D101:M101)=0,"",SUM(D101:D104))</f>
        <v>1</v>
      </c>
      <c r="R101" s="303">
        <v>1</v>
      </c>
      <c r="S101" s="304"/>
      <c r="U101" s="162">
        <f>+U107+U109+U111</f>
        <v>111</v>
      </c>
      <c r="V101" s="163">
        <f>+V107+V109+V111</f>
        <v>56</v>
      </c>
      <c r="W101" s="164">
        <f>+U101-V101</f>
        <v>55</v>
      </c>
    </row>
    <row r="102" spans="1:23" ht="15">
      <c r="A102" s="165" t="s">
        <v>73</v>
      </c>
      <c r="B102" s="152" t="s">
        <v>161</v>
      </c>
      <c r="C102" s="166" t="s">
        <v>43</v>
      </c>
      <c r="D102" s="167">
        <f>+Q111</f>
        <v>1</v>
      </c>
      <c r="E102" s="168">
        <f>+P111</f>
        <v>3</v>
      </c>
      <c r="F102" s="169"/>
      <c r="G102" s="170"/>
      <c r="H102" s="167">
        <f>P110</f>
        <v>3</v>
      </c>
      <c r="I102" s="168">
        <f>Q110</f>
        <v>0</v>
      </c>
      <c r="J102" s="167">
        <f>P108</f>
        <v>3</v>
      </c>
      <c r="K102" s="168">
        <f>Q108</f>
        <v>0</v>
      </c>
      <c r="L102" s="167"/>
      <c r="M102" s="168"/>
      <c r="N102" s="158">
        <f>IF(SUM(D102:M102)=0,"",COUNTIF(G101:G104,"3"))</f>
        <v>2</v>
      </c>
      <c r="O102" s="159">
        <f>IF(SUM(E102:N102)=0,"",COUNTIF(F101:F104,"3"))</f>
        <v>1</v>
      </c>
      <c r="P102" s="160">
        <f>IF(SUM(D102:M102)=0,"",SUM(G101:G104))</f>
        <v>7</v>
      </c>
      <c r="Q102" s="161">
        <f>IF(SUM(D102:M102)=0,"",SUM(F101:F104))</f>
        <v>3</v>
      </c>
      <c r="R102" s="303">
        <v>2</v>
      </c>
      <c r="S102" s="304"/>
      <c r="U102" s="162">
        <f>+U108+U110+V111</f>
        <v>99</v>
      </c>
      <c r="V102" s="163">
        <f>+V108+V110+U111</f>
        <v>76</v>
      </c>
      <c r="W102" s="164">
        <f>+U102-V102</f>
        <v>23</v>
      </c>
    </row>
    <row r="103" spans="1:23" ht="15">
      <c r="A103" s="165" t="s">
        <v>72</v>
      </c>
      <c r="B103" s="152" t="s">
        <v>162</v>
      </c>
      <c r="C103" s="166" t="s">
        <v>44</v>
      </c>
      <c r="D103" s="167">
        <f>+Q107</f>
        <v>0</v>
      </c>
      <c r="E103" s="168">
        <f>+P107</f>
        <v>3</v>
      </c>
      <c r="F103" s="167">
        <f>Q110</f>
        <v>0</v>
      </c>
      <c r="G103" s="168">
        <f>P110</f>
        <v>3</v>
      </c>
      <c r="H103" s="169"/>
      <c r="I103" s="170"/>
      <c r="J103" s="167">
        <f>P112</f>
        <v>3</v>
      </c>
      <c r="K103" s="168">
        <f>Q112</f>
        <v>0</v>
      </c>
      <c r="L103" s="167"/>
      <c r="M103" s="168"/>
      <c r="N103" s="158">
        <f>IF(SUM(D103:M103)=0,"",COUNTIF(I101:I104,"3"))</f>
        <v>1</v>
      </c>
      <c r="O103" s="159">
        <f>IF(SUM(E103:N103)=0,"",COUNTIF(H101:H104,"3"))</f>
        <v>2</v>
      </c>
      <c r="P103" s="160">
        <f>IF(SUM(D103:M103)=0,"",SUM(I101:I104))</f>
        <v>3</v>
      </c>
      <c r="Q103" s="161">
        <f>IF(SUM(D103:M103)=0,"",SUM(H101:H104))</f>
        <v>6</v>
      </c>
      <c r="R103" s="303">
        <v>3</v>
      </c>
      <c r="S103" s="304"/>
      <c r="U103" s="162">
        <f>+V107+V110+U112</f>
        <v>66</v>
      </c>
      <c r="V103" s="163">
        <f>+U107+U110+V112</f>
        <v>87</v>
      </c>
      <c r="W103" s="164">
        <f>+U103-V103</f>
        <v>-21</v>
      </c>
    </row>
    <row r="104" spans="1:23" ht="15.75" thickBot="1">
      <c r="A104" s="171" t="s">
        <v>86</v>
      </c>
      <c r="B104" s="172" t="s">
        <v>163</v>
      </c>
      <c r="C104" s="173" t="s">
        <v>32</v>
      </c>
      <c r="D104" s="174">
        <f>Q109</f>
        <v>0</v>
      </c>
      <c r="E104" s="175">
        <f>P109</f>
        <v>3</v>
      </c>
      <c r="F104" s="174">
        <f>Q108</f>
        <v>0</v>
      </c>
      <c r="G104" s="175">
        <f>P108</f>
        <v>3</v>
      </c>
      <c r="H104" s="174">
        <f>Q112</f>
        <v>0</v>
      </c>
      <c r="I104" s="175">
        <f>P112</f>
        <v>3</v>
      </c>
      <c r="J104" s="176"/>
      <c r="K104" s="177"/>
      <c r="L104" s="174"/>
      <c r="M104" s="175"/>
      <c r="N104" s="178">
        <f>IF(SUM(D104:M104)=0,"",COUNTIF(K101:K104,"3"))</f>
        <v>0</v>
      </c>
      <c r="O104" s="179">
        <f>IF(SUM(E104:N104)=0,"",COUNTIF(J101:J104,"3"))</f>
        <v>3</v>
      </c>
      <c r="P104" s="180">
        <f>IF(SUM(D104:M105)=0,"",SUM(K101:K104))</f>
        <v>0</v>
      </c>
      <c r="Q104" s="181">
        <f>IF(SUM(D104:M104)=0,"",SUM(J101:J104))</f>
        <v>9</v>
      </c>
      <c r="R104" s="329">
        <v>4</v>
      </c>
      <c r="S104" s="330"/>
      <c r="U104" s="162">
        <f>+V108+V109+V112</f>
        <v>42</v>
      </c>
      <c r="V104" s="163">
        <f>+U108+U109+U112</f>
        <v>99</v>
      </c>
      <c r="W104" s="164">
        <f>+U104-V104</f>
        <v>-57</v>
      </c>
    </row>
    <row r="105" spans="1:24" ht="15.75" thickTop="1">
      <c r="A105" s="182"/>
      <c r="B105" s="183" t="s">
        <v>98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5"/>
      <c r="S105" s="186"/>
      <c r="U105" s="187"/>
      <c r="V105" s="188" t="s">
        <v>99</v>
      </c>
      <c r="W105" s="189">
        <f>SUM(W101:W104)</f>
        <v>0</v>
      </c>
      <c r="X105" s="188" t="str">
        <f>IF(W105=0,"OK","Virhe")</f>
        <v>OK</v>
      </c>
    </row>
    <row r="106" spans="1:23" ht="15.75" thickBot="1">
      <c r="A106" s="190"/>
      <c r="B106" s="191" t="s">
        <v>100</v>
      </c>
      <c r="C106" s="192"/>
      <c r="D106" s="192"/>
      <c r="E106" s="193"/>
      <c r="F106" s="328" t="s">
        <v>101</v>
      </c>
      <c r="G106" s="315"/>
      <c r="H106" s="314" t="s">
        <v>102</v>
      </c>
      <c r="I106" s="315"/>
      <c r="J106" s="314" t="s">
        <v>103</v>
      </c>
      <c r="K106" s="315"/>
      <c r="L106" s="314" t="s">
        <v>104</v>
      </c>
      <c r="M106" s="315"/>
      <c r="N106" s="314" t="s">
        <v>105</v>
      </c>
      <c r="O106" s="315"/>
      <c r="P106" s="316" t="s">
        <v>106</v>
      </c>
      <c r="Q106" s="317"/>
      <c r="S106" s="194"/>
      <c r="U106" s="195" t="s">
        <v>91</v>
      </c>
      <c r="V106" s="196"/>
      <c r="W106" s="150" t="s">
        <v>92</v>
      </c>
    </row>
    <row r="107" spans="1:34" ht="15.75">
      <c r="A107" s="197" t="s">
        <v>107</v>
      </c>
      <c r="B107" s="198" t="str">
        <f>IF(B101&gt;"",B101,"")</f>
        <v>Kähtävä Konsta</v>
      </c>
      <c r="C107" s="199" t="str">
        <f>IF(B103&gt;"",B103,"")</f>
        <v>Nurmiaho Anton</v>
      </c>
      <c r="D107" s="184"/>
      <c r="E107" s="200"/>
      <c r="F107" s="296">
        <v>8</v>
      </c>
      <c r="G107" s="298"/>
      <c r="H107" s="296">
        <v>2</v>
      </c>
      <c r="I107" s="297"/>
      <c r="J107" s="296">
        <v>4</v>
      </c>
      <c r="K107" s="297"/>
      <c r="L107" s="296"/>
      <c r="M107" s="297"/>
      <c r="N107" s="331"/>
      <c r="O107" s="297"/>
      <c r="P107" s="201">
        <f aca="true" t="shared" si="66" ref="P107:P112">IF(COUNT(F107:N107)=0,"",COUNTIF(F107:N107,"&gt;=0"))</f>
        <v>3</v>
      </c>
      <c r="Q107" s="202">
        <f aca="true" t="shared" si="67" ref="Q107:Q112">IF(COUNT(F107:N107)=0,"",(IF(LEFT(F107,1)="-",1,0)+IF(LEFT(H107,1)="-",1,0)+IF(LEFT(J107,1)="-",1,0)+IF(LEFT(L107,1)="-",1,0)+IF(LEFT(N107,1)="-",1,0)))</f>
        <v>0</v>
      </c>
      <c r="R107" s="203"/>
      <c r="S107" s="204"/>
      <c r="U107" s="205">
        <f aca="true" t="shared" si="68" ref="U107:V112">+Y107+AA107+AC107+AE107+AG107</f>
        <v>33</v>
      </c>
      <c r="V107" s="206">
        <f t="shared" si="68"/>
        <v>14</v>
      </c>
      <c r="W107" s="207">
        <f aca="true" t="shared" si="69" ref="W107:W112">+U107-V107</f>
        <v>19</v>
      </c>
      <c r="Y107" s="208">
        <f>IF(F107="",0,IF(LEFT(F107,1)="-",ABS(F107),(IF(F107&gt;9,F107+2,11))))</f>
        <v>11</v>
      </c>
      <c r="Z107" s="209">
        <f aca="true" t="shared" si="70" ref="Z107:Z112">IF(F107="",0,IF(LEFT(F107,1)="-",(IF(ABS(F107)&gt;9,(ABS(F107)+2),11)),F107))</f>
        <v>8</v>
      </c>
      <c r="AA107" s="208">
        <f>IF(H107="",0,IF(LEFT(H107,1)="-",ABS(H107),(IF(H107&gt;9,H107+2,11))))</f>
        <v>11</v>
      </c>
      <c r="AB107" s="209">
        <f aca="true" t="shared" si="71" ref="AB107:AB112">IF(H107="",0,IF(LEFT(H107,1)="-",(IF(ABS(H107)&gt;9,(ABS(H107)+2),11)),H107))</f>
        <v>2</v>
      </c>
      <c r="AC107" s="208">
        <f>IF(J107="",0,IF(LEFT(J107,1)="-",ABS(J107),(IF(J107&gt;9,J107+2,11))))</f>
        <v>11</v>
      </c>
      <c r="AD107" s="209">
        <f aca="true" t="shared" si="72" ref="AD107:AD112">IF(J107="",0,IF(LEFT(J107,1)="-",(IF(ABS(J107)&gt;9,(ABS(J107)+2),11)),J107))</f>
        <v>4</v>
      </c>
      <c r="AE107" s="208">
        <f>IF(L107="",0,IF(LEFT(L107,1)="-",ABS(L107),(IF(L107&gt;9,L107+2,11))))</f>
        <v>0</v>
      </c>
      <c r="AF107" s="209">
        <f aca="true" t="shared" si="73" ref="AF107:AF112">IF(L107="",0,IF(LEFT(L107,1)="-",(IF(ABS(L107)&gt;9,(ABS(L107)+2),11)),L107))</f>
        <v>0</v>
      </c>
      <c r="AG107" s="208">
        <f aca="true" t="shared" si="74" ref="AG107:AG112">IF(N107="",0,IF(LEFT(N107,1)="-",ABS(N107),(IF(N107&gt;9,N107+2,11))))</f>
        <v>0</v>
      </c>
      <c r="AH107" s="209">
        <f aca="true" t="shared" si="75" ref="AH107:AH112">IF(N107="",0,IF(LEFT(N107,1)="-",(IF(ABS(N107)&gt;9,(ABS(N107)+2),11)),N107))</f>
        <v>0</v>
      </c>
    </row>
    <row r="108" spans="1:34" ht="15.75">
      <c r="A108" s="197" t="s">
        <v>108</v>
      </c>
      <c r="B108" s="198" t="str">
        <f>IF(B102&gt;"",B102,"")</f>
        <v>Pihajoki Niko</v>
      </c>
      <c r="C108" s="210" t="str">
        <f>IF(B104&gt;"",B104,"")</f>
        <v>Leskinen Samu</v>
      </c>
      <c r="D108" s="211"/>
      <c r="E108" s="200"/>
      <c r="F108" s="291">
        <v>3</v>
      </c>
      <c r="G108" s="292"/>
      <c r="H108" s="291">
        <v>4</v>
      </c>
      <c r="I108" s="292"/>
      <c r="J108" s="291">
        <v>5</v>
      </c>
      <c r="K108" s="292"/>
      <c r="L108" s="291"/>
      <c r="M108" s="292"/>
      <c r="N108" s="291"/>
      <c r="O108" s="292"/>
      <c r="P108" s="201">
        <f t="shared" si="66"/>
        <v>3</v>
      </c>
      <c r="Q108" s="202">
        <f t="shared" si="67"/>
        <v>0</v>
      </c>
      <c r="R108" s="212"/>
      <c r="S108" s="213"/>
      <c r="U108" s="205">
        <f t="shared" si="68"/>
        <v>33</v>
      </c>
      <c r="V108" s="206">
        <f t="shared" si="68"/>
        <v>12</v>
      </c>
      <c r="W108" s="207">
        <f t="shared" si="69"/>
        <v>21</v>
      </c>
      <c r="Y108" s="214">
        <f>IF(F108="",0,IF(LEFT(F108,1)="-",ABS(F108),(IF(F108&gt;9,F108+2,11))))</f>
        <v>11</v>
      </c>
      <c r="Z108" s="215">
        <f t="shared" si="70"/>
        <v>3</v>
      </c>
      <c r="AA108" s="214">
        <f>IF(H108="",0,IF(LEFT(H108,1)="-",ABS(H108),(IF(H108&gt;9,H108+2,11))))</f>
        <v>11</v>
      </c>
      <c r="AB108" s="215">
        <f t="shared" si="71"/>
        <v>4</v>
      </c>
      <c r="AC108" s="214">
        <f>IF(J108="",0,IF(LEFT(J108,1)="-",ABS(J108),(IF(J108&gt;9,J108+2,11))))</f>
        <v>11</v>
      </c>
      <c r="AD108" s="215">
        <f t="shared" si="72"/>
        <v>5</v>
      </c>
      <c r="AE108" s="214">
        <f>IF(L108="",0,IF(LEFT(L108,1)="-",ABS(L108),(IF(L108&gt;9,L108+2,11))))</f>
        <v>0</v>
      </c>
      <c r="AF108" s="215">
        <f t="shared" si="73"/>
        <v>0</v>
      </c>
      <c r="AG108" s="214">
        <f t="shared" si="74"/>
        <v>0</v>
      </c>
      <c r="AH108" s="215">
        <f t="shared" si="75"/>
        <v>0</v>
      </c>
    </row>
    <row r="109" spans="1:34" ht="16.5" thickBot="1">
      <c r="A109" s="197" t="s">
        <v>109</v>
      </c>
      <c r="B109" s="216" t="str">
        <f>IF(B101&gt;"",B101,"")</f>
        <v>Kähtävä Konsta</v>
      </c>
      <c r="C109" s="217" t="str">
        <f>IF(B104&gt;"",B104,"")</f>
        <v>Leskinen Samu</v>
      </c>
      <c r="D109" s="192"/>
      <c r="E109" s="193"/>
      <c r="F109" s="294">
        <v>2</v>
      </c>
      <c r="G109" s="295"/>
      <c r="H109" s="294">
        <v>3</v>
      </c>
      <c r="I109" s="295"/>
      <c r="J109" s="294">
        <v>4</v>
      </c>
      <c r="K109" s="295"/>
      <c r="L109" s="294"/>
      <c r="M109" s="295"/>
      <c r="N109" s="294"/>
      <c r="O109" s="295"/>
      <c r="P109" s="201">
        <f t="shared" si="66"/>
        <v>3</v>
      </c>
      <c r="Q109" s="202">
        <f t="shared" si="67"/>
        <v>0</v>
      </c>
      <c r="R109" s="212"/>
      <c r="S109" s="213"/>
      <c r="U109" s="205">
        <f t="shared" si="68"/>
        <v>33</v>
      </c>
      <c r="V109" s="206">
        <f t="shared" si="68"/>
        <v>9</v>
      </c>
      <c r="W109" s="207">
        <f t="shared" si="69"/>
        <v>24</v>
      </c>
      <c r="Y109" s="214">
        <f aca="true" t="shared" si="76" ref="Y109:AE112">IF(F109="",0,IF(LEFT(F109,1)="-",ABS(F109),(IF(F109&gt;9,F109+2,11))))</f>
        <v>11</v>
      </c>
      <c r="Z109" s="215">
        <f t="shared" si="70"/>
        <v>2</v>
      </c>
      <c r="AA109" s="214">
        <f t="shared" si="76"/>
        <v>11</v>
      </c>
      <c r="AB109" s="215">
        <f t="shared" si="71"/>
        <v>3</v>
      </c>
      <c r="AC109" s="214">
        <f t="shared" si="76"/>
        <v>11</v>
      </c>
      <c r="AD109" s="215">
        <f t="shared" si="72"/>
        <v>4</v>
      </c>
      <c r="AE109" s="214">
        <f t="shared" si="76"/>
        <v>0</v>
      </c>
      <c r="AF109" s="215">
        <f t="shared" si="73"/>
        <v>0</v>
      </c>
      <c r="AG109" s="214">
        <f t="shared" si="74"/>
        <v>0</v>
      </c>
      <c r="AH109" s="215">
        <f t="shared" si="75"/>
        <v>0</v>
      </c>
    </row>
    <row r="110" spans="1:34" ht="15.75">
      <c r="A110" s="197" t="s">
        <v>110</v>
      </c>
      <c r="B110" s="198" t="str">
        <f>IF(B102&gt;"",B102,"")</f>
        <v>Pihajoki Niko</v>
      </c>
      <c r="C110" s="210" t="str">
        <f>IF(B103&gt;"",B103,"")</f>
        <v>Nurmiaho Anton</v>
      </c>
      <c r="D110" s="184"/>
      <c r="E110" s="200"/>
      <c r="F110" s="296">
        <v>7</v>
      </c>
      <c r="G110" s="297"/>
      <c r="H110" s="296">
        <v>7</v>
      </c>
      <c r="I110" s="297"/>
      <c r="J110" s="296">
        <v>5</v>
      </c>
      <c r="K110" s="297"/>
      <c r="L110" s="296"/>
      <c r="M110" s="297"/>
      <c r="N110" s="296"/>
      <c r="O110" s="297"/>
      <c r="P110" s="201">
        <f t="shared" si="66"/>
        <v>3</v>
      </c>
      <c r="Q110" s="202">
        <f t="shared" si="67"/>
        <v>0</v>
      </c>
      <c r="R110" s="212"/>
      <c r="S110" s="213"/>
      <c r="U110" s="205">
        <f t="shared" si="68"/>
        <v>33</v>
      </c>
      <c r="V110" s="206">
        <f t="shared" si="68"/>
        <v>19</v>
      </c>
      <c r="W110" s="207">
        <f t="shared" si="69"/>
        <v>14</v>
      </c>
      <c r="Y110" s="214">
        <f t="shared" si="76"/>
        <v>11</v>
      </c>
      <c r="Z110" s="215">
        <f t="shared" si="70"/>
        <v>7</v>
      </c>
      <c r="AA110" s="214">
        <f t="shared" si="76"/>
        <v>11</v>
      </c>
      <c r="AB110" s="215">
        <f t="shared" si="71"/>
        <v>7</v>
      </c>
      <c r="AC110" s="214">
        <f t="shared" si="76"/>
        <v>11</v>
      </c>
      <c r="AD110" s="215">
        <f t="shared" si="72"/>
        <v>5</v>
      </c>
      <c r="AE110" s="214">
        <f t="shared" si="76"/>
        <v>0</v>
      </c>
      <c r="AF110" s="215">
        <f t="shared" si="73"/>
        <v>0</v>
      </c>
      <c r="AG110" s="214">
        <f t="shared" si="74"/>
        <v>0</v>
      </c>
      <c r="AH110" s="215">
        <f t="shared" si="75"/>
        <v>0</v>
      </c>
    </row>
    <row r="111" spans="1:34" ht="15.75">
      <c r="A111" s="197" t="s">
        <v>111</v>
      </c>
      <c r="B111" s="198" t="str">
        <f>IF(B101&gt;"",B101,"")</f>
        <v>Kähtävä Konsta</v>
      </c>
      <c r="C111" s="210" t="str">
        <f>IF(B102&gt;"",B102,"")</f>
        <v>Pihajoki Niko</v>
      </c>
      <c r="D111" s="211"/>
      <c r="E111" s="200"/>
      <c r="F111" s="291">
        <v>7</v>
      </c>
      <c r="G111" s="292"/>
      <c r="H111" s="291">
        <v>7</v>
      </c>
      <c r="I111" s="292"/>
      <c r="J111" s="293">
        <v>-12</v>
      </c>
      <c r="K111" s="292"/>
      <c r="L111" s="291">
        <v>5</v>
      </c>
      <c r="M111" s="292"/>
      <c r="N111" s="291"/>
      <c r="O111" s="292"/>
      <c r="P111" s="201">
        <f t="shared" si="66"/>
        <v>3</v>
      </c>
      <c r="Q111" s="202">
        <f t="shared" si="67"/>
        <v>1</v>
      </c>
      <c r="R111" s="212"/>
      <c r="S111" s="213"/>
      <c r="U111" s="205">
        <f t="shared" si="68"/>
        <v>45</v>
      </c>
      <c r="V111" s="206">
        <f t="shared" si="68"/>
        <v>33</v>
      </c>
      <c r="W111" s="207">
        <f t="shared" si="69"/>
        <v>12</v>
      </c>
      <c r="Y111" s="214">
        <f t="shared" si="76"/>
        <v>11</v>
      </c>
      <c r="Z111" s="215">
        <f t="shared" si="70"/>
        <v>7</v>
      </c>
      <c r="AA111" s="214">
        <f t="shared" si="76"/>
        <v>11</v>
      </c>
      <c r="AB111" s="215">
        <f t="shared" si="71"/>
        <v>7</v>
      </c>
      <c r="AC111" s="214">
        <f t="shared" si="76"/>
        <v>12</v>
      </c>
      <c r="AD111" s="215">
        <f t="shared" si="72"/>
        <v>14</v>
      </c>
      <c r="AE111" s="214">
        <f t="shared" si="76"/>
        <v>11</v>
      </c>
      <c r="AF111" s="215">
        <f t="shared" si="73"/>
        <v>5</v>
      </c>
      <c r="AG111" s="214">
        <f t="shared" si="74"/>
        <v>0</v>
      </c>
      <c r="AH111" s="215">
        <f t="shared" si="75"/>
        <v>0</v>
      </c>
    </row>
    <row r="112" spans="1:34" ht="16.5" thickBot="1">
      <c r="A112" s="218" t="s">
        <v>112</v>
      </c>
      <c r="B112" s="219" t="str">
        <f>IF(B103&gt;"",B103,"")</f>
        <v>Nurmiaho Anton</v>
      </c>
      <c r="C112" s="220" t="str">
        <f>IF(B104&gt;"",B104,"")</f>
        <v>Leskinen Samu</v>
      </c>
      <c r="D112" s="221"/>
      <c r="E112" s="222"/>
      <c r="F112" s="326">
        <v>9</v>
      </c>
      <c r="G112" s="327"/>
      <c r="H112" s="326">
        <v>4</v>
      </c>
      <c r="I112" s="327"/>
      <c r="J112" s="326">
        <v>8</v>
      </c>
      <c r="K112" s="327"/>
      <c r="L112" s="326"/>
      <c r="M112" s="327"/>
      <c r="N112" s="326"/>
      <c r="O112" s="327"/>
      <c r="P112" s="223">
        <f t="shared" si="66"/>
        <v>3</v>
      </c>
      <c r="Q112" s="224">
        <f t="shared" si="67"/>
        <v>0</v>
      </c>
      <c r="R112" s="225"/>
      <c r="S112" s="226"/>
      <c r="U112" s="205">
        <f t="shared" si="68"/>
        <v>33</v>
      </c>
      <c r="V112" s="206">
        <f t="shared" si="68"/>
        <v>21</v>
      </c>
      <c r="W112" s="207">
        <f t="shared" si="69"/>
        <v>12</v>
      </c>
      <c r="Y112" s="227">
        <f t="shared" si="76"/>
        <v>11</v>
      </c>
      <c r="Z112" s="228">
        <f t="shared" si="70"/>
        <v>9</v>
      </c>
      <c r="AA112" s="227">
        <f t="shared" si="76"/>
        <v>11</v>
      </c>
      <c r="AB112" s="228">
        <f t="shared" si="71"/>
        <v>4</v>
      </c>
      <c r="AC112" s="227">
        <f t="shared" si="76"/>
        <v>11</v>
      </c>
      <c r="AD112" s="228">
        <f t="shared" si="72"/>
        <v>8</v>
      </c>
      <c r="AE112" s="227">
        <f t="shared" si="76"/>
        <v>0</v>
      </c>
      <c r="AF112" s="228">
        <f t="shared" si="73"/>
        <v>0</v>
      </c>
      <c r="AG112" s="227">
        <f t="shared" si="74"/>
        <v>0</v>
      </c>
      <c r="AH112" s="228">
        <f t="shared" si="75"/>
        <v>0</v>
      </c>
    </row>
    <row r="113" ht="16.5" thickBot="1" thickTop="1"/>
    <row r="114" spans="1:19" ht="16.5" thickTop="1">
      <c r="A114" s="130"/>
      <c r="B114" s="131" t="s">
        <v>20</v>
      </c>
      <c r="C114" s="132"/>
      <c r="D114" s="132"/>
      <c r="E114" s="132"/>
      <c r="F114" s="133"/>
      <c r="G114" s="132"/>
      <c r="H114" s="134" t="s">
        <v>76</v>
      </c>
      <c r="I114" s="135"/>
      <c r="J114" s="318" t="s">
        <v>130</v>
      </c>
      <c r="K114" s="319"/>
      <c r="L114" s="319"/>
      <c r="M114" s="320"/>
      <c r="N114" s="321" t="s">
        <v>78</v>
      </c>
      <c r="O114" s="322"/>
      <c r="P114" s="322"/>
      <c r="Q114" s="323" t="s">
        <v>164</v>
      </c>
      <c r="R114" s="324"/>
      <c r="S114" s="325"/>
    </row>
    <row r="115" spans="1:19" ht="16.5" thickBot="1">
      <c r="A115" s="136"/>
      <c r="B115" s="137" t="s">
        <v>4</v>
      </c>
      <c r="C115" s="138" t="s">
        <v>80</v>
      </c>
      <c r="D115" s="305">
        <v>11</v>
      </c>
      <c r="E115" s="306"/>
      <c r="F115" s="307"/>
      <c r="G115" s="308" t="s">
        <v>81</v>
      </c>
      <c r="H115" s="309"/>
      <c r="I115" s="309"/>
      <c r="J115" s="310">
        <v>40251</v>
      </c>
      <c r="K115" s="310"/>
      <c r="L115" s="310"/>
      <c r="M115" s="311"/>
      <c r="N115" s="139" t="s">
        <v>82</v>
      </c>
      <c r="O115" s="140"/>
      <c r="P115" s="140"/>
      <c r="Q115" s="312" t="s">
        <v>83</v>
      </c>
      <c r="R115" s="312"/>
      <c r="S115" s="313"/>
    </row>
    <row r="116" spans="1:23" ht="15.75" thickTop="1">
      <c r="A116" s="141"/>
      <c r="B116" s="142" t="s">
        <v>84</v>
      </c>
      <c r="C116" s="143" t="s">
        <v>85</v>
      </c>
      <c r="D116" s="299" t="s">
        <v>74</v>
      </c>
      <c r="E116" s="300"/>
      <c r="F116" s="299" t="s">
        <v>73</v>
      </c>
      <c r="G116" s="300"/>
      <c r="H116" s="299" t="s">
        <v>72</v>
      </c>
      <c r="I116" s="300"/>
      <c r="J116" s="299" t="s">
        <v>86</v>
      </c>
      <c r="K116" s="300"/>
      <c r="L116" s="299"/>
      <c r="M116" s="300"/>
      <c r="N116" s="144" t="s">
        <v>87</v>
      </c>
      <c r="O116" s="145" t="s">
        <v>88</v>
      </c>
      <c r="P116" s="146" t="s">
        <v>89</v>
      </c>
      <c r="Q116" s="147"/>
      <c r="R116" s="301" t="s">
        <v>90</v>
      </c>
      <c r="S116" s="302"/>
      <c r="U116" s="148" t="s">
        <v>91</v>
      </c>
      <c r="V116" s="149"/>
      <c r="W116" s="150" t="s">
        <v>92</v>
      </c>
    </row>
    <row r="117" spans="1:23" ht="15">
      <c r="A117" s="151" t="s">
        <v>74</v>
      </c>
      <c r="B117" s="152" t="s">
        <v>165</v>
      </c>
      <c r="C117" s="153" t="s">
        <v>4</v>
      </c>
      <c r="D117" s="154"/>
      <c r="E117" s="155"/>
      <c r="F117" s="156">
        <f>+P127</f>
        <v>3</v>
      </c>
      <c r="G117" s="157">
        <f>+Q127</f>
        <v>0</v>
      </c>
      <c r="H117" s="156">
        <f>P123</f>
        <v>3</v>
      </c>
      <c r="I117" s="157">
        <f>Q123</f>
        <v>0</v>
      </c>
      <c r="J117" s="156">
        <f>P125</f>
      </c>
      <c r="K117" s="157">
        <f>Q125</f>
      </c>
      <c r="L117" s="156"/>
      <c r="M117" s="157"/>
      <c r="N117" s="158">
        <f>IF(SUM(D117:M117)=0,"",COUNTIF(E117:E120,"3"))</f>
        <v>2</v>
      </c>
      <c r="O117" s="159">
        <f>IF(SUM(E117:N117)=0,"",COUNTIF(D117:D120,"3"))</f>
        <v>0</v>
      </c>
      <c r="P117" s="160">
        <f>IF(SUM(D117:M117)=0,"",SUM(E117:E120))</f>
        <v>6</v>
      </c>
      <c r="Q117" s="161">
        <f>IF(SUM(D117:M117)=0,"",SUM(D117:D120))</f>
        <v>0</v>
      </c>
      <c r="R117" s="303">
        <v>1</v>
      </c>
      <c r="S117" s="304"/>
      <c r="U117" s="162">
        <f>+U123+U125+U127</f>
        <v>66</v>
      </c>
      <c r="V117" s="163">
        <f>+V123+V125+V127</f>
        <v>27</v>
      </c>
      <c r="W117" s="164">
        <f>+U117-V117</f>
        <v>39</v>
      </c>
    </row>
    <row r="118" spans="1:23" ht="15">
      <c r="A118" s="165" t="s">
        <v>73</v>
      </c>
      <c r="B118" s="152" t="s">
        <v>166</v>
      </c>
      <c r="C118" s="166" t="s">
        <v>69</v>
      </c>
      <c r="D118" s="167">
        <f>+Q127</f>
        <v>0</v>
      </c>
      <c r="E118" s="168">
        <f>+P127</f>
        <v>3</v>
      </c>
      <c r="F118" s="169"/>
      <c r="G118" s="170"/>
      <c r="H118" s="167">
        <f>P126</f>
        <v>3</v>
      </c>
      <c r="I118" s="168">
        <f>Q126</f>
        <v>0</v>
      </c>
      <c r="J118" s="167">
        <f>P124</f>
      </c>
      <c r="K118" s="168">
        <f>Q124</f>
      </c>
      <c r="L118" s="167"/>
      <c r="M118" s="168"/>
      <c r="N118" s="158">
        <f>IF(SUM(D118:M118)=0,"",COUNTIF(G117:G120,"3"))</f>
        <v>1</v>
      </c>
      <c r="O118" s="159">
        <f>IF(SUM(E118:N118)=0,"",COUNTIF(F117:F120,"3"))</f>
        <v>1</v>
      </c>
      <c r="P118" s="160">
        <f>IF(SUM(D118:M118)=0,"",SUM(G117:G120))</f>
        <v>3</v>
      </c>
      <c r="Q118" s="161">
        <f>IF(SUM(D118:M118)=0,"",SUM(F117:F120))</f>
        <v>3</v>
      </c>
      <c r="R118" s="303">
        <v>2</v>
      </c>
      <c r="S118" s="304"/>
      <c r="U118" s="162">
        <f>+U124+U126+V127</f>
        <v>52</v>
      </c>
      <c r="V118" s="163">
        <f>+V124+V126+U127</f>
        <v>49</v>
      </c>
      <c r="W118" s="164">
        <f>+U118-V118</f>
        <v>3</v>
      </c>
    </row>
    <row r="119" spans="1:23" ht="15">
      <c r="A119" s="165" t="s">
        <v>72</v>
      </c>
      <c r="B119" s="152" t="s">
        <v>167</v>
      </c>
      <c r="C119" s="166" t="s">
        <v>6</v>
      </c>
      <c r="D119" s="167">
        <f>+Q123</f>
        <v>0</v>
      </c>
      <c r="E119" s="168">
        <f>+P123</f>
        <v>3</v>
      </c>
      <c r="F119" s="167">
        <f>Q126</f>
        <v>0</v>
      </c>
      <c r="G119" s="168">
        <f>P126</f>
        <v>3</v>
      </c>
      <c r="H119" s="169"/>
      <c r="I119" s="170"/>
      <c r="J119" s="167">
        <f>P128</f>
      </c>
      <c r="K119" s="168">
        <f>Q128</f>
      </c>
      <c r="L119" s="167"/>
      <c r="M119" s="168"/>
      <c r="N119" s="158">
        <f>IF(SUM(D119:M119)=0,"",COUNTIF(I117:I120,"3"))</f>
        <v>0</v>
      </c>
      <c r="O119" s="159">
        <f>IF(SUM(E119:N119)=0,"",COUNTIF(H117:H120,"3"))</f>
        <v>2</v>
      </c>
      <c r="P119" s="160">
        <f>IF(SUM(D119:M119)=0,"",SUM(I117:I120))</f>
        <v>0</v>
      </c>
      <c r="Q119" s="161">
        <f>IF(SUM(D119:M119)=0,"",SUM(H117:H120))</f>
        <v>6</v>
      </c>
      <c r="R119" s="303">
        <v>3</v>
      </c>
      <c r="S119" s="304"/>
      <c r="U119" s="162">
        <f>+V123+V126+U128</f>
        <v>24</v>
      </c>
      <c r="V119" s="163">
        <f>+U123+U126+V128</f>
        <v>66</v>
      </c>
      <c r="W119" s="164">
        <f>+U119-V119</f>
        <v>-42</v>
      </c>
    </row>
    <row r="120" spans="1:23" ht="15.75" thickBot="1">
      <c r="A120" s="171" t="s">
        <v>86</v>
      </c>
      <c r="B120" s="172" t="s">
        <v>168</v>
      </c>
      <c r="C120" s="173" t="s">
        <v>7</v>
      </c>
      <c r="D120" s="174">
        <f>Q125</f>
      </c>
      <c r="E120" s="175">
        <f>P125</f>
      </c>
      <c r="F120" s="174">
        <f>Q124</f>
      </c>
      <c r="G120" s="175">
        <f>P124</f>
      </c>
      <c r="H120" s="174">
        <f>Q128</f>
      </c>
      <c r="I120" s="175">
        <f>P128</f>
      </c>
      <c r="J120" s="176"/>
      <c r="K120" s="177"/>
      <c r="L120" s="174"/>
      <c r="M120" s="175"/>
      <c r="N120" s="178">
        <f>IF(SUM(D120:M120)=0,"",COUNTIF(K117:K120,"3"))</f>
      </c>
      <c r="O120" s="179">
        <f>IF(SUM(E120:N120)=0,"",COUNTIF(J117:J120,"3"))</f>
      </c>
      <c r="P120" s="180">
        <f>IF(SUM(D120:M121)=0,"",SUM(K117:K120))</f>
      </c>
      <c r="Q120" s="181">
        <f>IF(SUM(D120:M120)=0,"",SUM(J117:J120))</f>
      </c>
      <c r="R120" s="329"/>
      <c r="S120" s="330"/>
      <c r="U120" s="162">
        <f>+V124+V125+V128</f>
        <v>0</v>
      </c>
      <c r="V120" s="163">
        <f>+U124+U125+U128</f>
        <v>0</v>
      </c>
      <c r="W120" s="164">
        <f>+U120-V120</f>
        <v>0</v>
      </c>
    </row>
    <row r="121" spans="1:24" ht="15.75" thickTop="1">
      <c r="A121" s="182"/>
      <c r="B121" s="183" t="s">
        <v>98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5"/>
      <c r="S121" s="186"/>
      <c r="U121" s="187"/>
      <c r="V121" s="188" t="s">
        <v>99</v>
      </c>
      <c r="W121" s="189">
        <f>SUM(W117:W120)</f>
        <v>0</v>
      </c>
      <c r="X121" s="188" t="str">
        <f>IF(W121=0,"OK","Virhe")</f>
        <v>OK</v>
      </c>
    </row>
    <row r="122" spans="1:23" ht="15.75" thickBot="1">
      <c r="A122" s="190"/>
      <c r="B122" s="191" t="s">
        <v>100</v>
      </c>
      <c r="C122" s="192"/>
      <c r="D122" s="192"/>
      <c r="E122" s="193"/>
      <c r="F122" s="328" t="s">
        <v>101</v>
      </c>
      <c r="G122" s="315"/>
      <c r="H122" s="314" t="s">
        <v>102</v>
      </c>
      <c r="I122" s="315"/>
      <c r="J122" s="314" t="s">
        <v>103</v>
      </c>
      <c r="K122" s="315"/>
      <c r="L122" s="314" t="s">
        <v>104</v>
      </c>
      <c r="M122" s="315"/>
      <c r="N122" s="314" t="s">
        <v>105</v>
      </c>
      <c r="O122" s="315"/>
      <c r="P122" s="316" t="s">
        <v>106</v>
      </c>
      <c r="Q122" s="317"/>
      <c r="S122" s="194"/>
      <c r="U122" s="195" t="s">
        <v>91</v>
      </c>
      <c r="V122" s="196"/>
      <c r="W122" s="150" t="s">
        <v>92</v>
      </c>
    </row>
    <row r="123" spans="1:34" ht="15.75">
      <c r="A123" s="197" t="s">
        <v>107</v>
      </c>
      <c r="B123" s="198" t="str">
        <f>IF(B117&gt;"",B117,"")</f>
        <v>Mäkelä Jussi</v>
      </c>
      <c r="C123" s="199" t="str">
        <f>IF(B119&gt;"",B119,"")</f>
        <v>Schnabel Leon</v>
      </c>
      <c r="D123" s="184"/>
      <c r="E123" s="200"/>
      <c r="F123" s="296">
        <v>4</v>
      </c>
      <c r="G123" s="298"/>
      <c r="H123" s="296">
        <v>3</v>
      </c>
      <c r="I123" s="297"/>
      <c r="J123" s="296">
        <v>1</v>
      </c>
      <c r="K123" s="297"/>
      <c r="L123" s="296"/>
      <c r="M123" s="297"/>
      <c r="N123" s="331"/>
      <c r="O123" s="297"/>
      <c r="P123" s="201">
        <f aca="true" t="shared" si="77" ref="P123:P128">IF(COUNT(F123:N123)=0,"",COUNTIF(F123:N123,"&gt;=0"))</f>
        <v>3</v>
      </c>
      <c r="Q123" s="202">
        <f aca="true" t="shared" si="78" ref="Q123:Q128">IF(COUNT(F123:N123)=0,"",(IF(LEFT(F123,1)="-",1,0)+IF(LEFT(H123,1)="-",1,0)+IF(LEFT(J123,1)="-",1,0)+IF(LEFT(L123,1)="-",1,0)+IF(LEFT(N123,1)="-",1,0)))</f>
        <v>0</v>
      </c>
      <c r="R123" s="203"/>
      <c r="S123" s="204"/>
      <c r="U123" s="205">
        <f aca="true" t="shared" si="79" ref="U123:V128">+Y123+AA123+AC123+AE123+AG123</f>
        <v>33</v>
      </c>
      <c r="V123" s="206">
        <f t="shared" si="79"/>
        <v>8</v>
      </c>
      <c r="W123" s="207">
        <f aca="true" t="shared" si="80" ref="W123:W128">+U123-V123</f>
        <v>25</v>
      </c>
      <c r="Y123" s="208">
        <f>IF(F123="",0,IF(LEFT(F123,1)="-",ABS(F123),(IF(F123&gt;9,F123+2,11))))</f>
        <v>11</v>
      </c>
      <c r="Z123" s="209">
        <f aca="true" t="shared" si="81" ref="Z123:Z128">IF(F123="",0,IF(LEFT(F123,1)="-",(IF(ABS(F123)&gt;9,(ABS(F123)+2),11)),F123))</f>
        <v>4</v>
      </c>
      <c r="AA123" s="208">
        <f>IF(H123="",0,IF(LEFT(H123,1)="-",ABS(H123),(IF(H123&gt;9,H123+2,11))))</f>
        <v>11</v>
      </c>
      <c r="AB123" s="209">
        <f aca="true" t="shared" si="82" ref="AB123:AB128">IF(H123="",0,IF(LEFT(H123,1)="-",(IF(ABS(H123)&gt;9,(ABS(H123)+2),11)),H123))</f>
        <v>3</v>
      </c>
      <c r="AC123" s="208">
        <f>IF(J123="",0,IF(LEFT(J123,1)="-",ABS(J123),(IF(J123&gt;9,J123+2,11))))</f>
        <v>11</v>
      </c>
      <c r="AD123" s="209">
        <f aca="true" t="shared" si="83" ref="AD123:AD128">IF(J123="",0,IF(LEFT(J123,1)="-",(IF(ABS(J123)&gt;9,(ABS(J123)+2),11)),J123))</f>
        <v>1</v>
      </c>
      <c r="AE123" s="208">
        <f>IF(L123="",0,IF(LEFT(L123,1)="-",ABS(L123),(IF(L123&gt;9,L123+2,11))))</f>
        <v>0</v>
      </c>
      <c r="AF123" s="209">
        <f aca="true" t="shared" si="84" ref="AF123:AF128">IF(L123="",0,IF(LEFT(L123,1)="-",(IF(ABS(L123)&gt;9,(ABS(L123)+2),11)),L123))</f>
        <v>0</v>
      </c>
      <c r="AG123" s="208">
        <f aca="true" t="shared" si="85" ref="AG123:AG128">IF(N123="",0,IF(LEFT(N123,1)="-",ABS(N123),(IF(N123&gt;9,N123+2,11))))</f>
        <v>0</v>
      </c>
      <c r="AH123" s="209">
        <f aca="true" t="shared" si="86" ref="AH123:AH128">IF(N123="",0,IF(LEFT(N123,1)="-",(IF(ABS(N123)&gt;9,(ABS(N123)+2),11)),N123))</f>
        <v>0</v>
      </c>
    </row>
    <row r="124" spans="1:34" ht="15.75">
      <c r="A124" s="197" t="s">
        <v>108</v>
      </c>
      <c r="B124" s="198" t="str">
        <f>IF(B118&gt;"",B118,"")</f>
        <v>Mäkinen Anton</v>
      </c>
      <c r="C124" s="210" t="str">
        <f>IF(B120&gt;"",B120,"")</f>
        <v>Kylmäoja Juuso</v>
      </c>
      <c r="D124" s="211"/>
      <c r="E124" s="200"/>
      <c r="F124" s="291"/>
      <c r="G124" s="292"/>
      <c r="H124" s="291"/>
      <c r="I124" s="292"/>
      <c r="J124" s="291"/>
      <c r="K124" s="292"/>
      <c r="L124" s="291"/>
      <c r="M124" s="292"/>
      <c r="N124" s="291"/>
      <c r="O124" s="292"/>
      <c r="P124" s="201">
        <f t="shared" si="77"/>
      </c>
      <c r="Q124" s="202">
        <f t="shared" si="78"/>
      </c>
      <c r="R124" s="212"/>
      <c r="S124" s="213"/>
      <c r="U124" s="205">
        <f t="shared" si="79"/>
        <v>0</v>
      </c>
      <c r="V124" s="206">
        <f t="shared" si="79"/>
        <v>0</v>
      </c>
      <c r="W124" s="207">
        <f t="shared" si="80"/>
        <v>0</v>
      </c>
      <c r="Y124" s="214">
        <f>IF(F124="",0,IF(LEFT(F124,1)="-",ABS(F124),(IF(F124&gt;9,F124+2,11))))</f>
        <v>0</v>
      </c>
      <c r="Z124" s="215">
        <f t="shared" si="81"/>
        <v>0</v>
      </c>
      <c r="AA124" s="214">
        <f>IF(H124="",0,IF(LEFT(H124,1)="-",ABS(H124),(IF(H124&gt;9,H124+2,11))))</f>
        <v>0</v>
      </c>
      <c r="AB124" s="215">
        <f t="shared" si="82"/>
        <v>0</v>
      </c>
      <c r="AC124" s="214">
        <f>IF(J124="",0,IF(LEFT(J124,1)="-",ABS(J124),(IF(J124&gt;9,J124+2,11))))</f>
        <v>0</v>
      </c>
      <c r="AD124" s="215">
        <f t="shared" si="83"/>
        <v>0</v>
      </c>
      <c r="AE124" s="214">
        <f>IF(L124="",0,IF(LEFT(L124,1)="-",ABS(L124),(IF(L124&gt;9,L124+2,11))))</f>
        <v>0</v>
      </c>
      <c r="AF124" s="215">
        <f t="shared" si="84"/>
        <v>0</v>
      </c>
      <c r="AG124" s="214">
        <f t="shared" si="85"/>
        <v>0</v>
      </c>
      <c r="AH124" s="215">
        <f t="shared" si="86"/>
        <v>0</v>
      </c>
    </row>
    <row r="125" spans="1:34" ht="16.5" thickBot="1">
      <c r="A125" s="197" t="s">
        <v>109</v>
      </c>
      <c r="B125" s="216" t="str">
        <f>IF(B117&gt;"",B117,"")</f>
        <v>Mäkelä Jussi</v>
      </c>
      <c r="C125" s="217" t="str">
        <f>IF(B120&gt;"",B120,"")</f>
        <v>Kylmäoja Juuso</v>
      </c>
      <c r="D125" s="192"/>
      <c r="E125" s="193"/>
      <c r="F125" s="294"/>
      <c r="G125" s="295"/>
      <c r="H125" s="294"/>
      <c r="I125" s="295"/>
      <c r="J125" s="294"/>
      <c r="K125" s="295"/>
      <c r="L125" s="294"/>
      <c r="M125" s="295"/>
      <c r="N125" s="294"/>
      <c r="O125" s="295"/>
      <c r="P125" s="201">
        <f t="shared" si="77"/>
      </c>
      <c r="Q125" s="202">
        <f t="shared" si="78"/>
      </c>
      <c r="R125" s="212"/>
      <c r="S125" s="213"/>
      <c r="U125" s="205">
        <f t="shared" si="79"/>
        <v>0</v>
      </c>
      <c r="V125" s="206">
        <f t="shared" si="79"/>
        <v>0</v>
      </c>
      <c r="W125" s="207">
        <f t="shared" si="80"/>
        <v>0</v>
      </c>
      <c r="Y125" s="214">
        <f aca="true" t="shared" si="87" ref="Y125:AE128">IF(F125="",0,IF(LEFT(F125,1)="-",ABS(F125),(IF(F125&gt;9,F125+2,11))))</f>
        <v>0</v>
      </c>
      <c r="Z125" s="215">
        <f t="shared" si="81"/>
        <v>0</v>
      </c>
      <c r="AA125" s="214">
        <f t="shared" si="87"/>
        <v>0</v>
      </c>
      <c r="AB125" s="215">
        <f t="shared" si="82"/>
        <v>0</v>
      </c>
      <c r="AC125" s="214">
        <f t="shared" si="87"/>
        <v>0</v>
      </c>
      <c r="AD125" s="215">
        <f t="shared" si="83"/>
        <v>0</v>
      </c>
      <c r="AE125" s="214">
        <f t="shared" si="87"/>
        <v>0</v>
      </c>
      <c r="AF125" s="215">
        <f t="shared" si="84"/>
        <v>0</v>
      </c>
      <c r="AG125" s="214">
        <f t="shared" si="85"/>
        <v>0</v>
      </c>
      <c r="AH125" s="215">
        <f t="shared" si="86"/>
        <v>0</v>
      </c>
    </row>
    <row r="126" spans="1:34" ht="15.75">
      <c r="A126" s="197" t="s">
        <v>110</v>
      </c>
      <c r="B126" s="198" t="str">
        <f>IF(B118&gt;"",B118,"")</f>
        <v>Mäkinen Anton</v>
      </c>
      <c r="C126" s="210" t="str">
        <f>IF(B119&gt;"",B119,"")</f>
        <v>Schnabel Leon</v>
      </c>
      <c r="D126" s="184"/>
      <c r="E126" s="200"/>
      <c r="F126" s="296">
        <v>5</v>
      </c>
      <c r="G126" s="297"/>
      <c r="H126" s="296">
        <v>7</v>
      </c>
      <c r="I126" s="297"/>
      <c r="J126" s="296">
        <v>4</v>
      </c>
      <c r="K126" s="297"/>
      <c r="L126" s="296"/>
      <c r="M126" s="297"/>
      <c r="N126" s="296"/>
      <c r="O126" s="297"/>
      <c r="P126" s="201">
        <f t="shared" si="77"/>
        <v>3</v>
      </c>
      <c r="Q126" s="202">
        <f t="shared" si="78"/>
        <v>0</v>
      </c>
      <c r="R126" s="212"/>
      <c r="S126" s="213"/>
      <c r="U126" s="205">
        <f t="shared" si="79"/>
        <v>33</v>
      </c>
      <c r="V126" s="206">
        <f t="shared" si="79"/>
        <v>16</v>
      </c>
      <c r="W126" s="207">
        <f t="shared" si="80"/>
        <v>17</v>
      </c>
      <c r="Y126" s="214">
        <f t="shared" si="87"/>
        <v>11</v>
      </c>
      <c r="Z126" s="215">
        <f t="shared" si="81"/>
        <v>5</v>
      </c>
      <c r="AA126" s="214">
        <f t="shared" si="87"/>
        <v>11</v>
      </c>
      <c r="AB126" s="215">
        <f t="shared" si="82"/>
        <v>7</v>
      </c>
      <c r="AC126" s="214">
        <f t="shared" si="87"/>
        <v>11</v>
      </c>
      <c r="AD126" s="215">
        <f t="shared" si="83"/>
        <v>4</v>
      </c>
      <c r="AE126" s="214">
        <f t="shared" si="87"/>
        <v>0</v>
      </c>
      <c r="AF126" s="215">
        <f t="shared" si="84"/>
        <v>0</v>
      </c>
      <c r="AG126" s="214">
        <f t="shared" si="85"/>
        <v>0</v>
      </c>
      <c r="AH126" s="215">
        <f t="shared" si="86"/>
        <v>0</v>
      </c>
    </row>
    <row r="127" spans="1:34" ht="15.75">
      <c r="A127" s="197" t="s">
        <v>111</v>
      </c>
      <c r="B127" s="198" t="str">
        <f>IF(B117&gt;"",B117,"")</f>
        <v>Mäkelä Jussi</v>
      </c>
      <c r="C127" s="210" t="str">
        <f>IF(B118&gt;"",B118,"")</f>
        <v>Mäkinen Anton</v>
      </c>
      <c r="D127" s="211"/>
      <c r="E127" s="200"/>
      <c r="F127" s="291">
        <v>5</v>
      </c>
      <c r="G127" s="292"/>
      <c r="H127" s="291">
        <v>6</v>
      </c>
      <c r="I127" s="292"/>
      <c r="J127" s="293">
        <v>8</v>
      </c>
      <c r="K127" s="292"/>
      <c r="L127" s="291"/>
      <c r="M127" s="292"/>
      <c r="N127" s="291"/>
      <c r="O127" s="292"/>
      <c r="P127" s="201">
        <f t="shared" si="77"/>
        <v>3</v>
      </c>
      <c r="Q127" s="202">
        <f t="shared" si="78"/>
        <v>0</v>
      </c>
      <c r="R127" s="212"/>
      <c r="S127" s="213"/>
      <c r="U127" s="205">
        <f t="shared" si="79"/>
        <v>33</v>
      </c>
      <c r="V127" s="206">
        <f t="shared" si="79"/>
        <v>19</v>
      </c>
      <c r="W127" s="207">
        <f t="shared" si="80"/>
        <v>14</v>
      </c>
      <c r="Y127" s="214">
        <f t="shared" si="87"/>
        <v>11</v>
      </c>
      <c r="Z127" s="215">
        <f t="shared" si="81"/>
        <v>5</v>
      </c>
      <c r="AA127" s="214">
        <f t="shared" si="87"/>
        <v>11</v>
      </c>
      <c r="AB127" s="215">
        <f t="shared" si="82"/>
        <v>6</v>
      </c>
      <c r="AC127" s="214">
        <f t="shared" si="87"/>
        <v>11</v>
      </c>
      <c r="AD127" s="215">
        <f t="shared" si="83"/>
        <v>8</v>
      </c>
      <c r="AE127" s="214">
        <f t="shared" si="87"/>
        <v>0</v>
      </c>
      <c r="AF127" s="215">
        <f t="shared" si="84"/>
        <v>0</v>
      </c>
      <c r="AG127" s="214">
        <f t="shared" si="85"/>
        <v>0</v>
      </c>
      <c r="AH127" s="215">
        <f t="shared" si="86"/>
        <v>0</v>
      </c>
    </row>
    <row r="128" spans="1:34" ht="16.5" thickBot="1">
      <c r="A128" s="218" t="s">
        <v>112</v>
      </c>
      <c r="B128" s="219" t="str">
        <f>IF(B119&gt;"",B119,"")</f>
        <v>Schnabel Leon</v>
      </c>
      <c r="C128" s="220" t="str">
        <f>IF(B120&gt;"",B120,"")</f>
        <v>Kylmäoja Juuso</v>
      </c>
      <c r="D128" s="221"/>
      <c r="E128" s="222"/>
      <c r="F128" s="326"/>
      <c r="G128" s="327"/>
      <c r="H128" s="326"/>
      <c r="I128" s="327"/>
      <c r="J128" s="326"/>
      <c r="K128" s="327"/>
      <c r="L128" s="326"/>
      <c r="M128" s="327"/>
      <c r="N128" s="326"/>
      <c r="O128" s="327"/>
      <c r="P128" s="223">
        <f t="shared" si="77"/>
      </c>
      <c r="Q128" s="224">
        <f t="shared" si="78"/>
      </c>
      <c r="R128" s="225"/>
      <c r="S128" s="226"/>
      <c r="U128" s="205">
        <f t="shared" si="79"/>
        <v>0</v>
      </c>
      <c r="V128" s="206">
        <f t="shared" si="79"/>
        <v>0</v>
      </c>
      <c r="W128" s="207">
        <f t="shared" si="80"/>
        <v>0</v>
      </c>
      <c r="Y128" s="227">
        <f t="shared" si="87"/>
        <v>0</v>
      </c>
      <c r="Z128" s="228">
        <f t="shared" si="81"/>
        <v>0</v>
      </c>
      <c r="AA128" s="227">
        <f t="shared" si="87"/>
        <v>0</v>
      </c>
      <c r="AB128" s="228">
        <f t="shared" si="82"/>
        <v>0</v>
      </c>
      <c r="AC128" s="227">
        <f t="shared" si="87"/>
        <v>0</v>
      </c>
      <c r="AD128" s="228">
        <f t="shared" si="83"/>
        <v>0</v>
      </c>
      <c r="AE128" s="227">
        <f t="shared" si="87"/>
        <v>0</v>
      </c>
      <c r="AF128" s="228">
        <f t="shared" si="84"/>
        <v>0</v>
      </c>
      <c r="AG128" s="227">
        <f t="shared" si="85"/>
        <v>0</v>
      </c>
      <c r="AH128" s="228">
        <f t="shared" si="86"/>
        <v>0</v>
      </c>
    </row>
    <row r="129" ht="16.5" thickBot="1" thickTop="1"/>
    <row r="130" spans="1:19" ht="16.5" thickTop="1">
      <c r="A130" s="130"/>
      <c r="B130" s="131" t="s">
        <v>20</v>
      </c>
      <c r="C130" s="132"/>
      <c r="D130" s="132"/>
      <c r="E130" s="132"/>
      <c r="F130" s="133"/>
      <c r="G130" s="132"/>
      <c r="H130" s="134" t="s">
        <v>76</v>
      </c>
      <c r="I130" s="135"/>
      <c r="J130" s="318" t="s">
        <v>130</v>
      </c>
      <c r="K130" s="319"/>
      <c r="L130" s="319"/>
      <c r="M130" s="320"/>
      <c r="N130" s="321" t="s">
        <v>78</v>
      </c>
      <c r="O130" s="322"/>
      <c r="P130" s="322"/>
      <c r="Q130" s="323" t="s">
        <v>169</v>
      </c>
      <c r="R130" s="324"/>
      <c r="S130" s="325"/>
    </row>
    <row r="131" spans="1:19" ht="16.5" thickBot="1">
      <c r="A131" s="136"/>
      <c r="B131" s="137" t="s">
        <v>4</v>
      </c>
      <c r="C131" s="138" t="s">
        <v>80</v>
      </c>
      <c r="D131" s="305">
        <v>12</v>
      </c>
      <c r="E131" s="306"/>
      <c r="F131" s="307"/>
      <c r="G131" s="308" t="s">
        <v>81</v>
      </c>
      <c r="H131" s="309"/>
      <c r="I131" s="309"/>
      <c r="J131" s="310">
        <v>40251</v>
      </c>
      <c r="K131" s="310"/>
      <c r="L131" s="310"/>
      <c r="M131" s="311"/>
      <c r="N131" s="139" t="s">
        <v>82</v>
      </c>
      <c r="O131" s="140"/>
      <c r="P131" s="140"/>
      <c r="Q131" s="312" t="s">
        <v>83</v>
      </c>
      <c r="R131" s="312"/>
      <c r="S131" s="313"/>
    </row>
    <row r="132" spans="1:23" ht="15.75" thickTop="1">
      <c r="A132" s="141"/>
      <c r="B132" s="142" t="s">
        <v>84</v>
      </c>
      <c r="C132" s="143" t="s">
        <v>85</v>
      </c>
      <c r="D132" s="299" t="s">
        <v>74</v>
      </c>
      <c r="E132" s="300"/>
      <c r="F132" s="299" t="s">
        <v>73</v>
      </c>
      <c r="G132" s="300"/>
      <c r="H132" s="299" t="s">
        <v>72</v>
      </c>
      <c r="I132" s="300"/>
      <c r="J132" s="299" t="s">
        <v>86</v>
      </c>
      <c r="K132" s="300"/>
      <c r="L132" s="299"/>
      <c r="M132" s="300"/>
      <c r="N132" s="144" t="s">
        <v>87</v>
      </c>
      <c r="O132" s="145" t="s">
        <v>88</v>
      </c>
      <c r="P132" s="146" t="s">
        <v>89</v>
      </c>
      <c r="Q132" s="147"/>
      <c r="R132" s="301" t="s">
        <v>90</v>
      </c>
      <c r="S132" s="302"/>
      <c r="U132" s="148" t="s">
        <v>91</v>
      </c>
      <c r="V132" s="149"/>
      <c r="W132" s="150" t="s">
        <v>92</v>
      </c>
    </row>
    <row r="133" spans="1:23" ht="15">
      <c r="A133" s="151" t="s">
        <v>74</v>
      </c>
      <c r="B133" s="152" t="s">
        <v>170</v>
      </c>
      <c r="C133" s="153" t="s">
        <v>35</v>
      </c>
      <c r="D133" s="154"/>
      <c r="E133" s="155"/>
      <c r="F133" s="156">
        <f>+P143</f>
        <v>3</v>
      </c>
      <c r="G133" s="157">
        <f>+Q143</f>
        <v>0</v>
      </c>
      <c r="H133" s="156">
        <f>P139</f>
        <v>3</v>
      </c>
      <c r="I133" s="157">
        <f>Q139</f>
        <v>1</v>
      </c>
      <c r="J133" s="156">
        <f>P141</f>
        <v>3</v>
      </c>
      <c r="K133" s="157">
        <f>Q141</f>
        <v>0</v>
      </c>
      <c r="L133" s="156"/>
      <c r="M133" s="157"/>
      <c r="N133" s="158">
        <f>IF(SUM(D133:M133)=0,"",COUNTIF(E133:E136,"3"))</f>
        <v>3</v>
      </c>
      <c r="O133" s="159">
        <f>IF(SUM(E133:N133)=0,"",COUNTIF(D133:D136,"3"))</f>
        <v>0</v>
      </c>
      <c r="P133" s="160">
        <f>IF(SUM(D133:M133)=0,"",SUM(E133:E136))</f>
        <v>9</v>
      </c>
      <c r="Q133" s="161">
        <f>IF(SUM(D133:M133)=0,"",SUM(D133:D136))</f>
        <v>1</v>
      </c>
      <c r="R133" s="303">
        <v>1</v>
      </c>
      <c r="S133" s="304"/>
      <c r="U133" s="162">
        <f>+U139+U141+U143</f>
        <v>112</v>
      </c>
      <c r="V133" s="163">
        <f>+V139+V141+V143</f>
        <v>67</v>
      </c>
      <c r="W133" s="164">
        <f>+U133-V133</f>
        <v>45</v>
      </c>
    </row>
    <row r="134" spans="1:23" ht="15">
      <c r="A134" s="165" t="s">
        <v>73</v>
      </c>
      <c r="B134" s="152" t="s">
        <v>171</v>
      </c>
      <c r="C134" s="166" t="s">
        <v>96</v>
      </c>
      <c r="D134" s="167">
        <f>+Q143</f>
        <v>0</v>
      </c>
      <c r="E134" s="168">
        <f>+P143</f>
        <v>3</v>
      </c>
      <c r="F134" s="169"/>
      <c r="G134" s="170"/>
      <c r="H134" s="167">
        <f>P142</f>
        <v>3</v>
      </c>
      <c r="I134" s="168">
        <f>Q142</f>
        <v>0</v>
      </c>
      <c r="J134" s="167">
        <f>P140</f>
        <v>3</v>
      </c>
      <c r="K134" s="168">
        <f>Q140</f>
        <v>0</v>
      </c>
      <c r="L134" s="167"/>
      <c r="M134" s="168"/>
      <c r="N134" s="158">
        <f>IF(SUM(D134:M134)=0,"",COUNTIF(G133:G136,"3"))</f>
        <v>2</v>
      </c>
      <c r="O134" s="159">
        <f>IF(SUM(E134:N134)=0,"",COUNTIF(F133:F136,"3"))</f>
        <v>1</v>
      </c>
      <c r="P134" s="160">
        <f>IF(SUM(D134:M134)=0,"",SUM(G133:G136))</f>
        <v>6</v>
      </c>
      <c r="Q134" s="161">
        <f>IF(SUM(D134:M134)=0,"",SUM(F133:F136))</f>
        <v>3</v>
      </c>
      <c r="R134" s="303">
        <v>2</v>
      </c>
      <c r="S134" s="304"/>
      <c r="U134" s="162">
        <f>+U140+U142+V143</f>
        <v>88</v>
      </c>
      <c r="V134" s="163">
        <f>+V140+V142+U143</f>
        <v>72</v>
      </c>
      <c r="W134" s="164">
        <f>+U134-V134</f>
        <v>16</v>
      </c>
    </row>
    <row r="135" spans="1:23" ht="15">
      <c r="A135" s="165" t="s">
        <v>72</v>
      </c>
      <c r="B135" s="152" t="s">
        <v>172</v>
      </c>
      <c r="C135" s="166" t="s">
        <v>69</v>
      </c>
      <c r="D135" s="167">
        <f>+Q139</f>
        <v>1</v>
      </c>
      <c r="E135" s="168">
        <f>+P139</f>
        <v>3</v>
      </c>
      <c r="F135" s="167">
        <f>Q142</f>
        <v>0</v>
      </c>
      <c r="G135" s="168">
        <f>P142</f>
        <v>3</v>
      </c>
      <c r="H135" s="169"/>
      <c r="I135" s="170"/>
      <c r="J135" s="167">
        <f>P144</f>
        <v>2</v>
      </c>
      <c r="K135" s="168">
        <f>Q144</f>
        <v>3</v>
      </c>
      <c r="L135" s="167"/>
      <c r="M135" s="168"/>
      <c r="N135" s="158">
        <f>IF(SUM(D135:M135)=0,"",COUNTIF(I133:I136,"3"))</f>
        <v>0</v>
      </c>
      <c r="O135" s="159">
        <f>IF(SUM(E135:N135)=0,"",COUNTIF(H133:H136,"3"))</f>
        <v>3</v>
      </c>
      <c r="P135" s="160">
        <f>IF(SUM(D135:M135)=0,"",SUM(I133:I136))</f>
        <v>3</v>
      </c>
      <c r="Q135" s="161">
        <f>IF(SUM(D135:M135)=0,"",SUM(H133:H136))</f>
        <v>9</v>
      </c>
      <c r="R135" s="303">
        <v>4</v>
      </c>
      <c r="S135" s="304"/>
      <c r="U135" s="162">
        <f>+V139+V142+U144</f>
        <v>89</v>
      </c>
      <c r="V135" s="163">
        <f>+U139+U142+V144</f>
        <v>136</v>
      </c>
      <c r="W135" s="164">
        <f>+U135-V135</f>
        <v>-47</v>
      </c>
    </row>
    <row r="136" spans="1:23" ht="15.75" thickBot="1">
      <c r="A136" s="171" t="s">
        <v>86</v>
      </c>
      <c r="B136" s="172" t="s">
        <v>173</v>
      </c>
      <c r="C136" s="173" t="s">
        <v>6</v>
      </c>
      <c r="D136" s="174">
        <f>Q141</f>
        <v>0</v>
      </c>
      <c r="E136" s="175">
        <f>P141</f>
        <v>3</v>
      </c>
      <c r="F136" s="174">
        <f>Q140</f>
        <v>0</v>
      </c>
      <c r="G136" s="175">
        <f>P140</f>
        <v>3</v>
      </c>
      <c r="H136" s="174">
        <f>Q144</f>
        <v>3</v>
      </c>
      <c r="I136" s="175">
        <f>P144</f>
        <v>2</v>
      </c>
      <c r="J136" s="176"/>
      <c r="K136" s="177"/>
      <c r="L136" s="174"/>
      <c r="M136" s="175"/>
      <c r="N136" s="178">
        <f>IF(SUM(D136:M136)=0,"",COUNTIF(K133:K136,"3"))</f>
        <v>1</v>
      </c>
      <c r="O136" s="179">
        <f>IF(SUM(E136:N136)=0,"",COUNTIF(J133:J136,"3"))</f>
        <v>2</v>
      </c>
      <c r="P136" s="180">
        <f>IF(SUM(D136:M137)=0,"",SUM(K133:K136))</f>
        <v>3</v>
      </c>
      <c r="Q136" s="181">
        <f>IF(SUM(D136:M136)=0,"",SUM(J133:J136))</f>
        <v>8</v>
      </c>
      <c r="R136" s="329">
        <v>3</v>
      </c>
      <c r="S136" s="330"/>
      <c r="U136" s="162">
        <f>+V140+V141+V144</f>
        <v>96</v>
      </c>
      <c r="V136" s="163">
        <f>+U140+U141+U144</f>
        <v>110</v>
      </c>
      <c r="W136" s="164">
        <f>+U136-V136</f>
        <v>-14</v>
      </c>
    </row>
    <row r="137" spans="1:24" ht="15.75" thickTop="1">
      <c r="A137" s="182"/>
      <c r="B137" s="183" t="s">
        <v>98</v>
      </c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5"/>
      <c r="S137" s="186"/>
      <c r="U137" s="187"/>
      <c r="V137" s="188" t="s">
        <v>99</v>
      </c>
      <c r="W137" s="189">
        <f>SUM(W133:W136)</f>
        <v>0</v>
      </c>
      <c r="X137" s="188" t="str">
        <f>IF(W137=0,"OK","Virhe")</f>
        <v>OK</v>
      </c>
    </row>
    <row r="138" spans="1:23" ht="15.75" thickBot="1">
      <c r="A138" s="190"/>
      <c r="B138" s="191" t="s">
        <v>100</v>
      </c>
      <c r="C138" s="192"/>
      <c r="D138" s="192"/>
      <c r="E138" s="193"/>
      <c r="F138" s="328" t="s">
        <v>101</v>
      </c>
      <c r="G138" s="315"/>
      <c r="H138" s="314" t="s">
        <v>102</v>
      </c>
      <c r="I138" s="315"/>
      <c r="J138" s="314" t="s">
        <v>103</v>
      </c>
      <c r="K138" s="315"/>
      <c r="L138" s="314" t="s">
        <v>104</v>
      </c>
      <c r="M138" s="315"/>
      <c r="N138" s="314" t="s">
        <v>105</v>
      </c>
      <c r="O138" s="315"/>
      <c r="P138" s="316" t="s">
        <v>106</v>
      </c>
      <c r="Q138" s="317"/>
      <c r="S138" s="194"/>
      <c r="U138" s="195" t="s">
        <v>91</v>
      </c>
      <c r="V138" s="196"/>
      <c r="W138" s="150" t="s">
        <v>92</v>
      </c>
    </row>
    <row r="139" spans="1:34" ht="15.75">
      <c r="A139" s="197" t="s">
        <v>107</v>
      </c>
      <c r="B139" s="198" t="str">
        <f>IF(B133&gt;"",B133,"")</f>
        <v>Pitkänen Toni</v>
      </c>
      <c r="C139" s="199" t="str">
        <f>IF(B135&gt;"",B135,"")</f>
        <v>Hewit Frej</v>
      </c>
      <c r="D139" s="184"/>
      <c r="E139" s="200"/>
      <c r="F139" s="296">
        <v>8</v>
      </c>
      <c r="G139" s="298"/>
      <c r="H139" s="296">
        <v>1</v>
      </c>
      <c r="I139" s="297"/>
      <c r="J139" s="296">
        <v>-13</v>
      </c>
      <c r="K139" s="297"/>
      <c r="L139" s="296">
        <v>5</v>
      </c>
      <c r="M139" s="297"/>
      <c r="N139" s="331"/>
      <c r="O139" s="297"/>
      <c r="P139" s="201">
        <f aca="true" t="shared" si="88" ref="P139:P144">IF(COUNT(F139:N139)=0,"",COUNTIF(F139:N139,"&gt;=0"))</f>
        <v>3</v>
      </c>
      <c r="Q139" s="202">
        <f aca="true" t="shared" si="89" ref="Q139:Q144">IF(COUNT(F139:N139)=0,"",(IF(LEFT(F139,1)="-",1,0)+IF(LEFT(H139,1)="-",1,0)+IF(LEFT(J139,1)="-",1,0)+IF(LEFT(L139,1)="-",1,0)+IF(LEFT(N139,1)="-",1,0)))</f>
        <v>1</v>
      </c>
      <c r="R139" s="203"/>
      <c r="S139" s="204"/>
      <c r="U139" s="205">
        <f aca="true" t="shared" si="90" ref="U139:V144">+Y139+AA139+AC139+AE139+AG139</f>
        <v>46</v>
      </c>
      <c r="V139" s="206">
        <f t="shared" si="90"/>
        <v>29</v>
      </c>
      <c r="W139" s="207">
        <f aca="true" t="shared" si="91" ref="W139:W144">+U139-V139</f>
        <v>17</v>
      </c>
      <c r="Y139" s="208">
        <f>IF(F139="",0,IF(LEFT(F139,1)="-",ABS(F139),(IF(F139&gt;9,F139+2,11))))</f>
        <v>11</v>
      </c>
      <c r="Z139" s="209">
        <f aca="true" t="shared" si="92" ref="Z139:Z144">IF(F139="",0,IF(LEFT(F139,1)="-",(IF(ABS(F139)&gt;9,(ABS(F139)+2),11)),F139))</f>
        <v>8</v>
      </c>
      <c r="AA139" s="208">
        <f>IF(H139="",0,IF(LEFT(H139,1)="-",ABS(H139),(IF(H139&gt;9,H139+2,11))))</f>
        <v>11</v>
      </c>
      <c r="AB139" s="209">
        <f aca="true" t="shared" si="93" ref="AB139:AB144">IF(H139="",0,IF(LEFT(H139,1)="-",(IF(ABS(H139)&gt;9,(ABS(H139)+2),11)),H139))</f>
        <v>1</v>
      </c>
      <c r="AC139" s="208">
        <f>IF(J139="",0,IF(LEFT(J139,1)="-",ABS(J139),(IF(J139&gt;9,J139+2,11))))</f>
        <v>13</v>
      </c>
      <c r="AD139" s="209">
        <f aca="true" t="shared" si="94" ref="AD139:AD144">IF(J139="",0,IF(LEFT(J139,1)="-",(IF(ABS(J139)&gt;9,(ABS(J139)+2),11)),J139))</f>
        <v>15</v>
      </c>
      <c r="AE139" s="208">
        <f>IF(L139="",0,IF(LEFT(L139,1)="-",ABS(L139),(IF(L139&gt;9,L139+2,11))))</f>
        <v>11</v>
      </c>
      <c r="AF139" s="209">
        <f aca="true" t="shared" si="95" ref="AF139:AF144">IF(L139="",0,IF(LEFT(L139,1)="-",(IF(ABS(L139)&gt;9,(ABS(L139)+2),11)),L139))</f>
        <v>5</v>
      </c>
      <c r="AG139" s="208">
        <f aca="true" t="shared" si="96" ref="AG139:AG144">IF(N139="",0,IF(LEFT(N139,1)="-",ABS(N139),(IF(N139&gt;9,N139+2,11))))</f>
        <v>0</v>
      </c>
      <c r="AH139" s="209">
        <f aca="true" t="shared" si="97" ref="AH139:AH144">IF(N139="",0,IF(LEFT(N139,1)="-",(IF(ABS(N139)&gt;9,(ABS(N139)+2),11)),N139))</f>
        <v>0</v>
      </c>
    </row>
    <row r="140" spans="1:34" ht="15.75">
      <c r="A140" s="197" t="s">
        <v>108</v>
      </c>
      <c r="B140" s="198" t="str">
        <f>IF(B134&gt;"",B134,"")</f>
        <v>Anckar John</v>
      </c>
      <c r="C140" s="210" t="str">
        <f>IF(B136&gt;"",B136,"")</f>
        <v>Lento Aki</v>
      </c>
      <c r="D140" s="211"/>
      <c r="E140" s="200"/>
      <c r="F140" s="291">
        <v>9</v>
      </c>
      <c r="G140" s="292"/>
      <c r="H140" s="291">
        <v>9</v>
      </c>
      <c r="I140" s="292"/>
      <c r="J140" s="291">
        <v>5</v>
      </c>
      <c r="K140" s="292"/>
      <c r="L140" s="291"/>
      <c r="M140" s="292"/>
      <c r="N140" s="291"/>
      <c r="O140" s="292"/>
      <c r="P140" s="201">
        <f t="shared" si="88"/>
        <v>3</v>
      </c>
      <c r="Q140" s="202">
        <f t="shared" si="89"/>
        <v>0</v>
      </c>
      <c r="R140" s="212"/>
      <c r="S140" s="213"/>
      <c r="U140" s="205">
        <f t="shared" si="90"/>
        <v>33</v>
      </c>
      <c r="V140" s="206">
        <f t="shared" si="90"/>
        <v>23</v>
      </c>
      <c r="W140" s="207">
        <f t="shared" si="91"/>
        <v>10</v>
      </c>
      <c r="Y140" s="214">
        <f>IF(F140="",0,IF(LEFT(F140,1)="-",ABS(F140),(IF(F140&gt;9,F140+2,11))))</f>
        <v>11</v>
      </c>
      <c r="Z140" s="215">
        <f t="shared" si="92"/>
        <v>9</v>
      </c>
      <c r="AA140" s="214">
        <f>IF(H140="",0,IF(LEFT(H140,1)="-",ABS(H140),(IF(H140&gt;9,H140+2,11))))</f>
        <v>11</v>
      </c>
      <c r="AB140" s="215">
        <f t="shared" si="93"/>
        <v>9</v>
      </c>
      <c r="AC140" s="214">
        <f>IF(J140="",0,IF(LEFT(J140,1)="-",ABS(J140),(IF(J140&gt;9,J140+2,11))))</f>
        <v>11</v>
      </c>
      <c r="AD140" s="215">
        <f t="shared" si="94"/>
        <v>5</v>
      </c>
      <c r="AE140" s="214">
        <f>IF(L140="",0,IF(LEFT(L140,1)="-",ABS(L140),(IF(L140&gt;9,L140+2,11))))</f>
        <v>0</v>
      </c>
      <c r="AF140" s="215">
        <f t="shared" si="95"/>
        <v>0</v>
      </c>
      <c r="AG140" s="214">
        <f t="shared" si="96"/>
        <v>0</v>
      </c>
      <c r="AH140" s="215">
        <f t="shared" si="97"/>
        <v>0</v>
      </c>
    </row>
    <row r="141" spans="1:34" ht="16.5" thickBot="1">
      <c r="A141" s="197" t="s">
        <v>109</v>
      </c>
      <c r="B141" s="216" t="str">
        <f>IF(B133&gt;"",B133,"")</f>
        <v>Pitkänen Toni</v>
      </c>
      <c r="C141" s="217" t="str">
        <f>IF(B136&gt;"",B136,"")</f>
        <v>Lento Aki</v>
      </c>
      <c r="D141" s="192"/>
      <c r="E141" s="193"/>
      <c r="F141" s="294">
        <v>6</v>
      </c>
      <c r="G141" s="295"/>
      <c r="H141" s="294">
        <v>7</v>
      </c>
      <c r="I141" s="295"/>
      <c r="J141" s="294">
        <v>3</v>
      </c>
      <c r="K141" s="295"/>
      <c r="L141" s="294"/>
      <c r="M141" s="295"/>
      <c r="N141" s="294"/>
      <c r="O141" s="295"/>
      <c r="P141" s="201">
        <f t="shared" si="88"/>
        <v>3</v>
      </c>
      <c r="Q141" s="202">
        <f t="shared" si="89"/>
        <v>0</v>
      </c>
      <c r="R141" s="212"/>
      <c r="S141" s="213"/>
      <c r="U141" s="205">
        <f t="shared" si="90"/>
        <v>33</v>
      </c>
      <c r="V141" s="206">
        <f t="shared" si="90"/>
        <v>16</v>
      </c>
      <c r="W141" s="207">
        <f t="shared" si="91"/>
        <v>17</v>
      </c>
      <c r="Y141" s="214">
        <f aca="true" t="shared" si="98" ref="Y141:AE144">IF(F141="",0,IF(LEFT(F141,1)="-",ABS(F141),(IF(F141&gt;9,F141+2,11))))</f>
        <v>11</v>
      </c>
      <c r="Z141" s="215">
        <f t="shared" si="92"/>
        <v>6</v>
      </c>
      <c r="AA141" s="214">
        <f t="shared" si="98"/>
        <v>11</v>
      </c>
      <c r="AB141" s="215">
        <f t="shared" si="93"/>
        <v>7</v>
      </c>
      <c r="AC141" s="214">
        <f t="shared" si="98"/>
        <v>11</v>
      </c>
      <c r="AD141" s="215">
        <f t="shared" si="94"/>
        <v>3</v>
      </c>
      <c r="AE141" s="214">
        <f t="shared" si="98"/>
        <v>0</v>
      </c>
      <c r="AF141" s="215">
        <f t="shared" si="95"/>
        <v>0</v>
      </c>
      <c r="AG141" s="214">
        <f t="shared" si="96"/>
        <v>0</v>
      </c>
      <c r="AH141" s="215">
        <f t="shared" si="97"/>
        <v>0</v>
      </c>
    </row>
    <row r="142" spans="1:34" ht="15.75">
      <c r="A142" s="197" t="s">
        <v>110</v>
      </c>
      <c r="B142" s="198" t="str">
        <f>IF(B134&gt;"",B134,"")</f>
        <v>Anckar John</v>
      </c>
      <c r="C142" s="210" t="str">
        <f>IF(B135&gt;"",B135,"")</f>
        <v>Hewit Frej</v>
      </c>
      <c r="D142" s="184"/>
      <c r="E142" s="200"/>
      <c r="F142" s="296">
        <v>6</v>
      </c>
      <c r="G142" s="297"/>
      <c r="H142" s="296">
        <v>9</v>
      </c>
      <c r="I142" s="297"/>
      <c r="J142" s="296">
        <v>1</v>
      </c>
      <c r="K142" s="297"/>
      <c r="L142" s="296"/>
      <c r="M142" s="297"/>
      <c r="N142" s="296"/>
      <c r="O142" s="297"/>
      <c r="P142" s="201">
        <f t="shared" si="88"/>
        <v>3</v>
      </c>
      <c r="Q142" s="202">
        <f t="shared" si="89"/>
        <v>0</v>
      </c>
      <c r="R142" s="212"/>
      <c r="S142" s="213"/>
      <c r="U142" s="205">
        <f t="shared" si="90"/>
        <v>33</v>
      </c>
      <c r="V142" s="206">
        <f t="shared" si="90"/>
        <v>16</v>
      </c>
      <c r="W142" s="207">
        <f t="shared" si="91"/>
        <v>17</v>
      </c>
      <c r="Y142" s="214">
        <f t="shared" si="98"/>
        <v>11</v>
      </c>
      <c r="Z142" s="215">
        <f t="shared" si="92"/>
        <v>6</v>
      </c>
      <c r="AA142" s="214">
        <f t="shared" si="98"/>
        <v>11</v>
      </c>
      <c r="AB142" s="215">
        <f t="shared" si="93"/>
        <v>9</v>
      </c>
      <c r="AC142" s="214">
        <f t="shared" si="98"/>
        <v>11</v>
      </c>
      <c r="AD142" s="215">
        <f t="shared" si="94"/>
        <v>1</v>
      </c>
      <c r="AE142" s="214">
        <f t="shared" si="98"/>
        <v>0</v>
      </c>
      <c r="AF142" s="215">
        <f t="shared" si="95"/>
        <v>0</v>
      </c>
      <c r="AG142" s="214">
        <f t="shared" si="96"/>
        <v>0</v>
      </c>
      <c r="AH142" s="215">
        <f t="shared" si="97"/>
        <v>0</v>
      </c>
    </row>
    <row r="143" spans="1:34" ht="15.75">
      <c r="A143" s="197" t="s">
        <v>111</v>
      </c>
      <c r="B143" s="198" t="str">
        <f>IF(B133&gt;"",B133,"")</f>
        <v>Pitkänen Toni</v>
      </c>
      <c r="C143" s="210" t="str">
        <f>IF(B134&gt;"",B134,"")</f>
        <v>Anckar John</v>
      </c>
      <c r="D143" s="211"/>
      <c r="E143" s="200"/>
      <c r="F143" s="291">
        <v>7</v>
      </c>
      <c r="G143" s="292"/>
      <c r="H143" s="291">
        <v>7</v>
      </c>
      <c r="I143" s="292"/>
      <c r="J143" s="293">
        <v>8</v>
      </c>
      <c r="K143" s="292"/>
      <c r="L143" s="291"/>
      <c r="M143" s="292"/>
      <c r="N143" s="291"/>
      <c r="O143" s="292"/>
      <c r="P143" s="201">
        <f t="shared" si="88"/>
        <v>3</v>
      </c>
      <c r="Q143" s="202">
        <f t="shared" si="89"/>
        <v>0</v>
      </c>
      <c r="R143" s="212"/>
      <c r="S143" s="213"/>
      <c r="U143" s="205">
        <f t="shared" si="90"/>
        <v>33</v>
      </c>
      <c r="V143" s="206">
        <f t="shared" si="90"/>
        <v>22</v>
      </c>
      <c r="W143" s="207">
        <f t="shared" si="91"/>
        <v>11</v>
      </c>
      <c r="Y143" s="214">
        <f t="shared" si="98"/>
        <v>11</v>
      </c>
      <c r="Z143" s="215">
        <f t="shared" si="92"/>
        <v>7</v>
      </c>
      <c r="AA143" s="214">
        <f t="shared" si="98"/>
        <v>11</v>
      </c>
      <c r="AB143" s="215">
        <f t="shared" si="93"/>
        <v>7</v>
      </c>
      <c r="AC143" s="214">
        <f t="shared" si="98"/>
        <v>11</v>
      </c>
      <c r="AD143" s="215">
        <f t="shared" si="94"/>
        <v>8</v>
      </c>
      <c r="AE143" s="214">
        <f t="shared" si="98"/>
        <v>0</v>
      </c>
      <c r="AF143" s="215">
        <f t="shared" si="95"/>
        <v>0</v>
      </c>
      <c r="AG143" s="214">
        <f t="shared" si="96"/>
        <v>0</v>
      </c>
      <c r="AH143" s="215">
        <f t="shared" si="97"/>
        <v>0</v>
      </c>
    </row>
    <row r="144" spans="1:34" ht="16.5" thickBot="1">
      <c r="A144" s="218" t="s">
        <v>112</v>
      </c>
      <c r="B144" s="219" t="str">
        <f>IF(B135&gt;"",B135,"")</f>
        <v>Hewit Frej</v>
      </c>
      <c r="C144" s="220" t="str">
        <f>IF(B136&gt;"",B136,"")</f>
        <v>Lento Aki</v>
      </c>
      <c r="D144" s="221"/>
      <c r="E144" s="222"/>
      <c r="F144" s="326">
        <v>14</v>
      </c>
      <c r="G144" s="327"/>
      <c r="H144" s="326">
        <v>-5</v>
      </c>
      <c r="I144" s="327"/>
      <c r="J144" s="326">
        <v>9</v>
      </c>
      <c r="K144" s="327"/>
      <c r="L144" s="326">
        <v>-2</v>
      </c>
      <c r="M144" s="327"/>
      <c r="N144" s="326">
        <v>-10</v>
      </c>
      <c r="O144" s="327"/>
      <c r="P144" s="223">
        <f t="shared" si="88"/>
        <v>2</v>
      </c>
      <c r="Q144" s="224">
        <f t="shared" si="89"/>
        <v>3</v>
      </c>
      <c r="R144" s="225"/>
      <c r="S144" s="226"/>
      <c r="U144" s="205">
        <f t="shared" si="90"/>
        <v>44</v>
      </c>
      <c r="V144" s="206">
        <f t="shared" si="90"/>
        <v>57</v>
      </c>
      <c r="W144" s="207">
        <f t="shared" si="91"/>
        <v>-13</v>
      </c>
      <c r="Y144" s="227">
        <f t="shared" si="98"/>
        <v>16</v>
      </c>
      <c r="Z144" s="228">
        <f t="shared" si="92"/>
        <v>14</v>
      </c>
      <c r="AA144" s="227">
        <f t="shared" si="98"/>
        <v>5</v>
      </c>
      <c r="AB144" s="228">
        <f t="shared" si="93"/>
        <v>11</v>
      </c>
      <c r="AC144" s="227">
        <f t="shared" si="98"/>
        <v>11</v>
      </c>
      <c r="AD144" s="228">
        <f t="shared" si="94"/>
        <v>9</v>
      </c>
      <c r="AE144" s="227">
        <f t="shared" si="98"/>
        <v>2</v>
      </c>
      <c r="AF144" s="228">
        <f t="shared" si="95"/>
        <v>11</v>
      </c>
      <c r="AG144" s="227">
        <f t="shared" si="96"/>
        <v>10</v>
      </c>
      <c r="AH144" s="228">
        <f t="shared" si="97"/>
        <v>12</v>
      </c>
    </row>
    <row r="145" ht="15.75" thickTop="1"/>
  </sheetData>
  <mergeCells count="477">
    <mergeCell ref="J2:M2"/>
    <mergeCell ref="N2:P2"/>
    <mergeCell ref="Q2:S2"/>
    <mergeCell ref="D3:F3"/>
    <mergeCell ref="G3:I3"/>
    <mergeCell ref="J3:M3"/>
    <mergeCell ref="Q3:S3"/>
    <mergeCell ref="D4:E4"/>
    <mergeCell ref="F4:G4"/>
    <mergeCell ref="H4:I4"/>
    <mergeCell ref="J4:K4"/>
    <mergeCell ref="L4:M4"/>
    <mergeCell ref="R4:S4"/>
    <mergeCell ref="R5:S5"/>
    <mergeCell ref="R6:S6"/>
    <mergeCell ref="R7:S7"/>
    <mergeCell ref="R8:S8"/>
    <mergeCell ref="F10:G10"/>
    <mergeCell ref="H10:I10"/>
    <mergeCell ref="J10:K10"/>
    <mergeCell ref="L10:M10"/>
    <mergeCell ref="N10:O10"/>
    <mergeCell ref="P10:Q10"/>
    <mergeCell ref="N11:O11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J18:M18"/>
    <mergeCell ref="N18:P18"/>
    <mergeCell ref="Q18:S18"/>
    <mergeCell ref="D19:F19"/>
    <mergeCell ref="G19:I19"/>
    <mergeCell ref="J19:M19"/>
    <mergeCell ref="Q19:S19"/>
    <mergeCell ref="D20:E20"/>
    <mergeCell ref="F20:G20"/>
    <mergeCell ref="H20:I20"/>
    <mergeCell ref="J20:K20"/>
    <mergeCell ref="L20:M20"/>
    <mergeCell ref="R20:S20"/>
    <mergeCell ref="R21:S21"/>
    <mergeCell ref="R22:S22"/>
    <mergeCell ref="R23:S23"/>
    <mergeCell ref="R24:S24"/>
    <mergeCell ref="F26:G26"/>
    <mergeCell ref="H26:I26"/>
    <mergeCell ref="J26:K26"/>
    <mergeCell ref="L26:M26"/>
    <mergeCell ref="N26:O26"/>
    <mergeCell ref="P26:Q26"/>
    <mergeCell ref="N27:O27"/>
    <mergeCell ref="F28:G28"/>
    <mergeCell ref="H28:I28"/>
    <mergeCell ref="J28:K28"/>
    <mergeCell ref="L28:M28"/>
    <mergeCell ref="N28:O28"/>
    <mergeCell ref="F27:G27"/>
    <mergeCell ref="H27:I27"/>
    <mergeCell ref="J27:K27"/>
    <mergeCell ref="L27:M27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J34:M34"/>
    <mergeCell ref="N34:P34"/>
    <mergeCell ref="Q34:S34"/>
    <mergeCell ref="D35:F35"/>
    <mergeCell ref="G35:I35"/>
    <mergeCell ref="J35:M35"/>
    <mergeCell ref="Q35:S35"/>
    <mergeCell ref="D36:E36"/>
    <mergeCell ref="F36:G36"/>
    <mergeCell ref="H36:I36"/>
    <mergeCell ref="J36:K36"/>
    <mergeCell ref="L36:M36"/>
    <mergeCell ref="R36:S36"/>
    <mergeCell ref="R37:S37"/>
    <mergeCell ref="R38:S38"/>
    <mergeCell ref="R39:S39"/>
    <mergeCell ref="R40:S40"/>
    <mergeCell ref="F42:G42"/>
    <mergeCell ref="H42:I42"/>
    <mergeCell ref="J42:K42"/>
    <mergeCell ref="L42:M42"/>
    <mergeCell ref="N42:O42"/>
    <mergeCell ref="P42:Q42"/>
    <mergeCell ref="N43:O43"/>
    <mergeCell ref="F44:G44"/>
    <mergeCell ref="H44:I44"/>
    <mergeCell ref="J44:K44"/>
    <mergeCell ref="L44:M44"/>
    <mergeCell ref="N44:O44"/>
    <mergeCell ref="F43:G43"/>
    <mergeCell ref="H43:I43"/>
    <mergeCell ref="J43:K43"/>
    <mergeCell ref="L43:M43"/>
    <mergeCell ref="N45:O45"/>
    <mergeCell ref="F46:G46"/>
    <mergeCell ref="H46:I46"/>
    <mergeCell ref="J46:K46"/>
    <mergeCell ref="L46:M46"/>
    <mergeCell ref="N46:O46"/>
    <mergeCell ref="F45:G45"/>
    <mergeCell ref="H45:I45"/>
    <mergeCell ref="J45:K45"/>
    <mergeCell ref="L45:M45"/>
    <mergeCell ref="N47:O47"/>
    <mergeCell ref="F48:G48"/>
    <mergeCell ref="H48:I48"/>
    <mergeCell ref="J48:K48"/>
    <mergeCell ref="L48:M48"/>
    <mergeCell ref="N48:O48"/>
    <mergeCell ref="F47:G47"/>
    <mergeCell ref="H47:I47"/>
    <mergeCell ref="J47:K47"/>
    <mergeCell ref="L47:M47"/>
    <mergeCell ref="J50:M50"/>
    <mergeCell ref="N50:P50"/>
    <mergeCell ref="Q50:S50"/>
    <mergeCell ref="D51:F51"/>
    <mergeCell ref="G51:I51"/>
    <mergeCell ref="J51:M51"/>
    <mergeCell ref="Q51:S51"/>
    <mergeCell ref="D52:E52"/>
    <mergeCell ref="F52:G52"/>
    <mergeCell ref="H52:I52"/>
    <mergeCell ref="J52:K52"/>
    <mergeCell ref="L52:M52"/>
    <mergeCell ref="R52:S52"/>
    <mergeCell ref="R53:S53"/>
    <mergeCell ref="R54:S54"/>
    <mergeCell ref="R55:S55"/>
    <mergeCell ref="R56:S56"/>
    <mergeCell ref="F58:G58"/>
    <mergeCell ref="H58:I58"/>
    <mergeCell ref="J58:K58"/>
    <mergeCell ref="L58:M58"/>
    <mergeCell ref="N58:O58"/>
    <mergeCell ref="P58:Q58"/>
    <mergeCell ref="N59:O59"/>
    <mergeCell ref="F60:G60"/>
    <mergeCell ref="H60:I60"/>
    <mergeCell ref="J60:K60"/>
    <mergeCell ref="L60:M60"/>
    <mergeCell ref="N60:O60"/>
    <mergeCell ref="F59:G59"/>
    <mergeCell ref="H59:I59"/>
    <mergeCell ref="J59:K59"/>
    <mergeCell ref="L59:M59"/>
    <mergeCell ref="N61:O61"/>
    <mergeCell ref="F62:G62"/>
    <mergeCell ref="H62:I62"/>
    <mergeCell ref="J62:K62"/>
    <mergeCell ref="L62:M62"/>
    <mergeCell ref="N62:O62"/>
    <mergeCell ref="F61:G61"/>
    <mergeCell ref="H61:I61"/>
    <mergeCell ref="J61:K61"/>
    <mergeCell ref="L61:M61"/>
    <mergeCell ref="N63:O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J66:M66"/>
    <mergeCell ref="N66:P66"/>
    <mergeCell ref="Q66:S66"/>
    <mergeCell ref="D67:F67"/>
    <mergeCell ref="G67:I67"/>
    <mergeCell ref="J67:M67"/>
    <mergeCell ref="Q67:S67"/>
    <mergeCell ref="D68:E68"/>
    <mergeCell ref="F68:G68"/>
    <mergeCell ref="H68:I68"/>
    <mergeCell ref="J68:K68"/>
    <mergeCell ref="L68:M68"/>
    <mergeCell ref="R68:S68"/>
    <mergeCell ref="R69:S69"/>
    <mergeCell ref="R70:S70"/>
    <mergeCell ref="R71:S71"/>
    <mergeCell ref="R72:S72"/>
    <mergeCell ref="F74:G74"/>
    <mergeCell ref="H74:I74"/>
    <mergeCell ref="J74:K74"/>
    <mergeCell ref="L74:M74"/>
    <mergeCell ref="N74:O74"/>
    <mergeCell ref="P74:Q74"/>
    <mergeCell ref="N75:O75"/>
    <mergeCell ref="F76:G76"/>
    <mergeCell ref="H76:I76"/>
    <mergeCell ref="J76:K76"/>
    <mergeCell ref="L76:M76"/>
    <mergeCell ref="N76:O76"/>
    <mergeCell ref="F75:G75"/>
    <mergeCell ref="H75:I75"/>
    <mergeCell ref="J75:K75"/>
    <mergeCell ref="L75:M75"/>
    <mergeCell ref="N77:O77"/>
    <mergeCell ref="F78:G78"/>
    <mergeCell ref="H78:I78"/>
    <mergeCell ref="J78:K78"/>
    <mergeCell ref="L78:M78"/>
    <mergeCell ref="N78:O78"/>
    <mergeCell ref="F77:G77"/>
    <mergeCell ref="H77:I77"/>
    <mergeCell ref="J77:K77"/>
    <mergeCell ref="L77:M77"/>
    <mergeCell ref="N79:O79"/>
    <mergeCell ref="F80:G80"/>
    <mergeCell ref="H80:I80"/>
    <mergeCell ref="J80:K80"/>
    <mergeCell ref="L80:M80"/>
    <mergeCell ref="N80:O80"/>
    <mergeCell ref="F79:G79"/>
    <mergeCell ref="H79:I79"/>
    <mergeCell ref="J79:K79"/>
    <mergeCell ref="L79:M79"/>
    <mergeCell ref="J82:M82"/>
    <mergeCell ref="N82:P82"/>
    <mergeCell ref="Q82:S82"/>
    <mergeCell ref="D83:F83"/>
    <mergeCell ref="G83:I83"/>
    <mergeCell ref="J83:M83"/>
    <mergeCell ref="Q83:S83"/>
    <mergeCell ref="D84:E84"/>
    <mergeCell ref="F84:G84"/>
    <mergeCell ref="H84:I84"/>
    <mergeCell ref="J84:K84"/>
    <mergeCell ref="L84:M84"/>
    <mergeCell ref="R84:S84"/>
    <mergeCell ref="R85:S85"/>
    <mergeCell ref="R86:S86"/>
    <mergeCell ref="R87:S87"/>
    <mergeCell ref="R88:S88"/>
    <mergeCell ref="F90:G90"/>
    <mergeCell ref="H90:I90"/>
    <mergeCell ref="J90:K90"/>
    <mergeCell ref="L90:M90"/>
    <mergeCell ref="N90:O90"/>
    <mergeCell ref="P90:Q90"/>
    <mergeCell ref="N91:O91"/>
    <mergeCell ref="F92:G92"/>
    <mergeCell ref="H92:I92"/>
    <mergeCell ref="J92:K92"/>
    <mergeCell ref="L92:M92"/>
    <mergeCell ref="N92:O92"/>
    <mergeCell ref="F91:G91"/>
    <mergeCell ref="H91:I91"/>
    <mergeCell ref="J91:K91"/>
    <mergeCell ref="L91:M91"/>
    <mergeCell ref="N93:O93"/>
    <mergeCell ref="F94:G94"/>
    <mergeCell ref="H94:I94"/>
    <mergeCell ref="J94:K94"/>
    <mergeCell ref="L94:M94"/>
    <mergeCell ref="N94:O94"/>
    <mergeCell ref="F93:G93"/>
    <mergeCell ref="H93:I93"/>
    <mergeCell ref="J93:K93"/>
    <mergeCell ref="L93:M93"/>
    <mergeCell ref="N95:O95"/>
    <mergeCell ref="F96:G96"/>
    <mergeCell ref="H96:I96"/>
    <mergeCell ref="J96:K96"/>
    <mergeCell ref="L96:M96"/>
    <mergeCell ref="N96:O96"/>
    <mergeCell ref="F95:G95"/>
    <mergeCell ref="H95:I95"/>
    <mergeCell ref="J95:K95"/>
    <mergeCell ref="L95:M95"/>
    <mergeCell ref="J98:M98"/>
    <mergeCell ref="N98:P98"/>
    <mergeCell ref="Q98:S98"/>
    <mergeCell ref="D99:F99"/>
    <mergeCell ref="G99:I99"/>
    <mergeCell ref="J99:M99"/>
    <mergeCell ref="Q99:S99"/>
    <mergeCell ref="D100:E100"/>
    <mergeCell ref="F100:G100"/>
    <mergeCell ref="H100:I100"/>
    <mergeCell ref="J100:K100"/>
    <mergeCell ref="L100:M100"/>
    <mergeCell ref="R100:S100"/>
    <mergeCell ref="R101:S101"/>
    <mergeCell ref="R102:S102"/>
    <mergeCell ref="R103:S103"/>
    <mergeCell ref="R104:S104"/>
    <mergeCell ref="F106:G106"/>
    <mergeCell ref="H106:I106"/>
    <mergeCell ref="J106:K106"/>
    <mergeCell ref="L106:M106"/>
    <mergeCell ref="N106:O106"/>
    <mergeCell ref="P106:Q106"/>
    <mergeCell ref="N107:O107"/>
    <mergeCell ref="F108:G108"/>
    <mergeCell ref="H108:I108"/>
    <mergeCell ref="J108:K108"/>
    <mergeCell ref="L108:M108"/>
    <mergeCell ref="N108:O108"/>
    <mergeCell ref="F107:G107"/>
    <mergeCell ref="H107:I107"/>
    <mergeCell ref="J107:K107"/>
    <mergeCell ref="L107:M107"/>
    <mergeCell ref="N109:O109"/>
    <mergeCell ref="F110:G110"/>
    <mergeCell ref="H110:I110"/>
    <mergeCell ref="J110:K110"/>
    <mergeCell ref="L110:M110"/>
    <mergeCell ref="N110:O110"/>
    <mergeCell ref="F109:G109"/>
    <mergeCell ref="H109:I109"/>
    <mergeCell ref="J109:K109"/>
    <mergeCell ref="L109:M109"/>
    <mergeCell ref="N111:O111"/>
    <mergeCell ref="F112:G112"/>
    <mergeCell ref="H112:I112"/>
    <mergeCell ref="J112:K112"/>
    <mergeCell ref="L112:M112"/>
    <mergeCell ref="N112:O112"/>
    <mergeCell ref="F111:G111"/>
    <mergeCell ref="H111:I111"/>
    <mergeCell ref="J111:K111"/>
    <mergeCell ref="L111:M111"/>
    <mergeCell ref="J114:M114"/>
    <mergeCell ref="N114:P114"/>
    <mergeCell ref="Q114:S114"/>
    <mergeCell ref="D115:F115"/>
    <mergeCell ref="G115:I115"/>
    <mergeCell ref="J115:M115"/>
    <mergeCell ref="Q115:S115"/>
    <mergeCell ref="D116:E116"/>
    <mergeCell ref="F116:G116"/>
    <mergeCell ref="H116:I116"/>
    <mergeCell ref="J116:K116"/>
    <mergeCell ref="R119:S119"/>
    <mergeCell ref="R120:S120"/>
    <mergeCell ref="L116:M116"/>
    <mergeCell ref="R116:S116"/>
    <mergeCell ref="R117:S117"/>
    <mergeCell ref="R118:S118"/>
    <mergeCell ref="N123:O123"/>
    <mergeCell ref="F124:G124"/>
    <mergeCell ref="H124:I124"/>
    <mergeCell ref="J124:K124"/>
    <mergeCell ref="L124:M124"/>
    <mergeCell ref="N124:O124"/>
    <mergeCell ref="F123:G123"/>
    <mergeCell ref="H123:I123"/>
    <mergeCell ref="J123:K123"/>
    <mergeCell ref="L123:M123"/>
    <mergeCell ref="N126:O126"/>
    <mergeCell ref="F125:G125"/>
    <mergeCell ref="H125:I125"/>
    <mergeCell ref="J125:K125"/>
    <mergeCell ref="L125:M125"/>
    <mergeCell ref="F126:G126"/>
    <mergeCell ref="H126:I126"/>
    <mergeCell ref="J126:K126"/>
    <mergeCell ref="L126:M126"/>
    <mergeCell ref="F127:G127"/>
    <mergeCell ref="H127:I127"/>
    <mergeCell ref="J127:K127"/>
    <mergeCell ref="L127:M127"/>
    <mergeCell ref="F128:G128"/>
    <mergeCell ref="H128:I128"/>
    <mergeCell ref="L144:M144"/>
    <mergeCell ref="N144:O144"/>
    <mergeCell ref="N138:O138"/>
    <mergeCell ref="N139:O139"/>
    <mergeCell ref="N140:O140"/>
    <mergeCell ref="L132:M132"/>
    <mergeCell ref="F132:G132"/>
    <mergeCell ref="H132:I132"/>
    <mergeCell ref="F144:G144"/>
    <mergeCell ref="H144:I144"/>
    <mergeCell ref="J144:K144"/>
    <mergeCell ref="R135:S135"/>
    <mergeCell ref="R136:S136"/>
    <mergeCell ref="P138:Q138"/>
    <mergeCell ref="F138:G138"/>
    <mergeCell ref="H138:I138"/>
    <mergeCell ref="J138:K138"/>
    <mergeCell ref="L138:M138"/>
    <mergeCell ref="F122:G122"/>
    <mergeCell ref="H122:I122"/>
    <mergeCell ref="J122:K122"/>
    <mergeCell ref="L122:M122"/>
    <mergeCell ref="N122:O122"/>
    <mergeCell ref="P122:Q122"/>
    <mergeCell ref="J130:M130"/>
    <mergeCell ref="N130:P130"/>
    <mergeCell ref="Q130:S130"/>
    <mergeCell ref="N127:O127"/>
    <mergeCell ref="J128:K128"/>
    <mergeCell ref="L128:M128"/>
    <mergeCell ref="N128:O128"/>
    <mergeCell ref="N125:O125"/>
    <mergeCell ref="D131:F131"/>
    <mergeCell ref="G131:I131"/>
    <mergeCell ref="J131:M131"/>
    <mergeCell ref="Q131:S131"/>
    <mergeCell ref="D132:E132"/>
    <mergeCell ref="R132:S132"/>
    <mergeCell ref="R133:S133"/>
    <mergeCell ref="R134:S134"/>
    <mergeCell ref="J132:K132"/>
    <mergeCell ref="F139:G139"/>
    <mergeCell ref="H139:I139"/>
    <mergeCell ref="J139:K139"/>
    <mergeCell ref="L139:M139"/>
    <mergeCell ref="F140:G140"/>
    <mergeCell ref="H140:I140"/>
    <mergeCell ref="J140:K140"/>
    <mergeCell ref="L140:M140"/>
    <mergeCell ref="N141:O141"/>
    <mergeCell ref="F142:G142"/>
    <mergeCell ref="H142:I142"/>
    <mergeCell ref="J142:K142"/>
    <mergeCell ref="L142:M142"/>
    <mergeCell ref="N142:O142"/>
    <mergeCell ref="F141:G141"/>
    <mergeCell ref="H141:I141"/>
    <mergeCell ref="J141:K141"/>
    <mergeCell ref="L141:M141"/>
    <mergeCell ref="N143:O143"/>
    <mergeCell ref="F143:G143"/>
    <mergeCell ref="H143:I143"/>
    <mergeCell ref="J143:K143"/>
    <mergeCell ref="L143:M143"/>
  </mergeCells>
  <printOptions/>
  <pageMargins left="0.57" right="0.27" top="0.5" bottom="0.44" header="0.32" footer="0.28"/>
  <pageSetup fitToHeight="3" horizontalDpi="600" verticalDpi="600" orientation="portrait" paperSize="9" scale="92" r:id="rId1"/>
  <rowBreaks count="2" manualBreakCount="2">
    <brk id="49" max="18" man="1"/>
    <brk id="9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160"/>
  <sheetViews>
    <sheetView workbookViewId="0" topLeftCell="A1">
      <selection activeCell="A1" sqref="A1"/>
    </sheetView>
  </sheetViews>
  <sheetFormatPr defaultColWidth="8.88671875" defaultRowHeight="15"/>
  <cols>
    <col min="1" max="1" width="4.5546875" style="0" customWidth="1"/>
    <col min="2" max="2" width="21.4453125" style="0" customWidth="1"/>
    <col min="3" max="3" width="11.4453125" style="0" customWidth="1"/>
    <col min="4" max="14" width="2.99609375" style="0" customWidth="1"/>
    <col min="15" max="15" width="3.10546875" style="0" customWidth="1"/>
    <col min="16" max="16" width="2.99609375" style="0" customWidth="1"/>
    <col min="17" max="17" width="2.88671875" style="0" customWidth="1"/>
    <col min="18" max="18" width="2.6640625" style="0" customWidth="1"/>
    <col min="19" max="19" width="3.21484375" style="0" customWidth="1"/>
    <col min="20" max="20" width="3.88671875" style="0" customWidth="1"/>
    <col min="21" max="24" width="3.10546875" style="0" customWidth="1"/>
    <col min="25" max="33" width="2.6640625" style="0" customWidth="1"/>
    <col min="34" max="35" width="3.3359375" style="0" customWidth="1"/>
    <col min="36" max="36" width="2.6640625" style="0" customWidth="1"/>
    <col min="37" max="37" width="4.3359375" style="0" customWidth="1"/>
    <col min="38" max="43" width="2.6640625" style="0" customWidth="1"/>
    <col min="44" max="44" width="4.99609375" style="0" customWidth="1"/>
    <col min="45" max="45" width="6.99609375" style="0" customWidth="1"/>
    <col min="46" max="16384" width="8.6640625" style="0" customWidth="1"/>
  </cols>
  <sheetData>
    <row r="1" spans="38:45" ht="15.75" thickBot="1">
      <c r="AL1" s="129"/>
      <c r="AM1" s="129"/>
      <c r="AN1" s="129"/>
      <c r="AO1" s="129"/>
      <c r="AP1" s="129"/>
      <c r="AQ1" s="129"/>
      <c r="AR1" s="129"/>
      <c r="AS1" s="129"/>
    </row>
    <row r="2" spans="1:19" ht="16.5" thickTop="1">
      <c r="A2" s="130"/>
      <c r="B2" s="131" t="s">
        <v>20</v>
      </c>
      <c r="C2" s="132"/>
      <c r="D2" s="132"/>
      <c r="E2" s="132"/>
      <c r="F2" s="133"/>
      <c r="G2" s="132"/>
      <c r="H2" s="134" t="s">
        <v>76</v>
      </c>
      <c r="I2" s="135"/>
      <c r="J2" s="333" t="s">
        <v>174</v>
      </c>
      <c r="K2" s="334"/>
      <c r="L2" s="334"/>
      <c r="M2" s="335"/>
      <c r="N2" s="321" t="s">
        <v>78</v>
      </c>
      <c r="O2" s="322"/>
      <c r="P2" s="322"/>
      <c r="Q2" s="323" t="s">
        <v>79</v>
      </c>
      <c r="R2" s="324"/>
      <c r="S2" s="325"/>
    </row>
    <row r="3" spans="1:19" ht="16.5" thickBot="1">
      <c r="A3" s="136"/>
      <c r="B3" s="137" t="s">
        <v>4</v>
      </c>
      <c r="C3" s="138" t="s">
        <v>80</v>
      </c>
      <c r="D3" s="305"/>
      <c r="E3" s="306"/>
      <c r="F3" s="307"/>
      <c r="G3" s="308" t="s">
        <v>81</v>
      </c>
      <c r="H3" s="309"/>
      <c r="I3" s="309"/>
      <c r="J3" s="310">
        <v>40251</v>
      </c>
      <c r="K3" s="310"/>
      <c r="L3" s="310"/>
      <c r="M3" s="311"/>
      <c r="N3" s="139" t="s">
        <v>82</v>
      </c>
      <c r="O3" s="140"/>
      <c r="P3" s="140"/>
      <c r="Q3" s="312" t="s">
        <v>175</v>
      </c>
      <c r="R3" s="312"/>
      <c r="S3" s="313"/>
    </row>
    <row r="4" spans="1:23" ht="15.75" thickTop="1">
      <c r="A4" s="141"/>
      <c r="B4" s="142" t="s">
        <v>84</v>
      </c>
      <c r="C4" s="143" t="s">
        <v>85</v>
      </c>
      <c r="D4" s="299" t="s">
        <v>74</v>
      </c>
      <c r="E4" s="300"/>
      <c r="F4" s="299" t="s">
        <v>73</v>
      </c>
      <c r="G4" s="300"/>
      <c r="H4" s="299" t="s">
        <v>72</v>
      </c>
      <c r="I4" s="300"/>
      <c r="J4" s="299" t="s">
        <v>86</v>
      </c>
      <c r="K4" s="300"/>
      <c r="L4" s="299"/>
      <c r="M4" s="300"/>
      <c r="N4" s="144" t="s">
        <v>87</v>
      </c>
      <c r="O4" s="145" t="s">
        <v>88</v>
      </c>
      <c r="P4" s="146" t="s">
        <v>89</v>
      </c>
      <c r="Q4" s="147"/>
      <c r="R4" s="301" t="s">
        <v>90</v>
      </c>
      <c r="S4" s="302"/>
      <c r="U4" s="148" t="s">
        <v>91</v>
      </c>
      <c r="V4" s="149"/>
      <c r="W4" s="150" t="s">
        <v>92</v>
      </c>
    </row>
    <row r="5" spans="1:23" ht="15">
      <c r="A5" s="151" t="s">
        <v>74</v>
      </c>
      <c r="B5" s="152" t="s">
        <v>131</v>
      </c>
      <c r="C5" s="153" t="s">
        <v>69</v>
      </c>
      <c r="D5" s="154"/>
      <c r="E5" s="155"/>
      <c r="F5" s="156">
        <f>+P15</f>
        <v>3</v>
      </c>
      <c r="G5" s="157">
        <f>+Q15</f>
        <v>1</v>
      </c>
      <c r="H5" s="156">
        <f>P11</f>
        <v>3</v>
      </c>
      <c r="I5" s="157">
        <f>Q11</f>
        <v>0</v>
      </c>
      <c r="J5" s="156">
        <f>P13</f>
      </c>
      <c r="K5" s="157">
        <f>Q13</f>
      </c>
      <c r="L5" s="156"/>
      <c r="M5" s="157"/>
      <c r="N5" s="158">
        <f>IF(SUM(D5:M5)=0,"",COUNTIF(E5:E8,"3"))</f>
        <v>2</v>
      </c>
      <c r="O5" s="159">
        <f>IF(SUM(E5:N5)=0,"",COUNTIF(D5:D8,"3"))</f>
        <v>0</v>
      </c>
      <c r="P5" s="160">
        <f>IF(SUM(D5:M5)=0,"",SUM(E5:E8))</f>
        <v>6</v>
      </c>
      <c r="Q5" s="161">
        <f>IF(SUM(D5:M5)=0,"",SUM(D5:D8))</f>
        <v>1</v>
      </c>
      <c r="R5" s="303"/>
      <c r="S5" s="304"/>
      <c r="U5" s="162">
        <f>+U11+U13+U15</f>
        <v>72</v>
      </c>
      <c r="V5" s="163">
        <f>+V11+V13+V15</f>
        <v>50</v>
      </c>
      <c r="W5" s="164">
        <f>+U5-V5</f>
        <v>22</v>
      </c>
    </row>
    <row r="6" spans="1:23" ht="15">
      <c r="A6" s="165" t="s">
        <v>73</v>
      </c>
      <c r="B6" s="152" t="s">
        <v>160</v>
      </c>
      <c r="C6" s="166" t="s">
        <v>25</v>
      </c>
      <c r="D6" s="167">
        <f>+Q15</f>
        <v>1</v>
      </c>
      <c r="E6" s="168">
        <f>+P15</f>
        <v>3</v>
      </c>
      <c r="F6" s="169"/>
      <c r="G6" s="170"/>
      <c r="H6" s="167">
        <f>P14</f>
        <v>3</v>
      </c>
      <c r="I6" s="168">
        <f>Q14</f>
        <v>0</v>
      </c>
      <c r="J6" s="167">
        <f>P12</f>
      </c>
      <c r="K6" s="168">
        <f>Q12</f>
      </c>
      <c r="L6" s="167"/>
      <c r="M6" s="168"/>
      <c r="N6" s="158">
        <f>IF(SUM(D6:M6)=0,"",COUNTIF(G5:G8,"3"))</f>
        <v>1</v>
      </c>
      <c r="O6" s="159">
        <f>IF(SUM(E6:N6)=0,"",COUNTIF(F5:F8,"3"))</f>
        <v>1</v>
      </c>
      <c r="P6" s="160">
        <f>IF(SUM(D6:M6)=0,"",SUM(G5:G8))</f>
        <v>4</v>
      </c>
      <c r="Q6" s="161">
        <f>IF(SUM(D6:M6)=0,"",SUM(F5:F8))</f>
        <v>3</v>
      </c>
      <c r="R6" s="303"/>
      <c r="S6" s="304"/>
      <c r="U6" s="162">
        <f>+U12+U14+V15</f>
        <v>68</v>
      </c>
      <c r="V6" s="163">
        <f>+V12+V14+U15</f>
        <v>51</v>
      </c>
      <c r="W6" s="164">
        <f>+U6-V6</f>
        <v>17</v>
      </c>
    </row>
    <row r="7" spans="1:23" ht="15">
      <c r="A7" s="165" t="s">
        <v>72</v>
      </c>
      <c r="B7" s="152" t="s">
        <v>150</v>
      </c>
      <c r="C7" s="166" t="s">
        <v>32</v>
      </c>
      <c r="D7" s="167">
        <f>+Q11</f>
        <v>0</v>
      </c>
      <c r="E7" s="168">
        <f>+P11</f>
        <v>3</v>
      </c>
      <c r="F7" s="167">
        <f>Q14</f>
        <v>0</v>
      </c>
      <c r="G7" s="168">
        <f>P14</f>
        <v>3</v>
      </c>
      <c r="H7" s="169"/>
      <c r="I7" s="170"/>
      <c r="J7" s="167">
        <f>P16</f>
      </c>
      <c r="K7" s="168">
        <f>Q16</f>
      </c>
      <c r="L7" s="167"/>
      <c r="M7" s="168"/>
      <c r="N7" s="158">
        <f>IF(SUM(D7:M7)=0,"",COUNTIF(I5:I8,"3"))</f>
        <v>0</v>
      </c>
      <c r="O7" s="159">
        <f>IF(SUM(E7:N7)=0,"",COUNTIF(H5:H8,"3"))</f>
        <v>2</v>
      </c>
      <c r="P7" s="160">
        <f>IF(SUM(D7:M7)=0,"",SUM(I5:I8))</f>
        <v>0</v>
      </c>
      <c r="Q7" s="161">
        <f>IF(SUM(D7:M7)=0,"",SUM(H5:H8))</f>
        <v>6</v>
      </c>
      <c r="R7" s="303"/>
      <c r="S7" s="304"/>
      <c r="U7" s="162">
        <f>+V11+V14+U16</f>
        <v>27</v>
      </c>
      <c r="V7" s="163">
        <f>+U11+U14+V16</f>
        <v>66</v>
      </c>
      <c r="W7" s="164">
        <f>+U7-V7</f>
        <v>-39</v>
      </c>
    </row>
    <row r="8" spans="1:23" ht="15.75" thickBot="1">
      <c r="A8" s="171" t="s">
        <v>86</v>
      </c>
      <c r="B8" s="172"/>
      <c r="C8" s="173"/>
      <c r="D8" s="174">
        <f>Q13</f>
      </c>
      <c r="E8" s="175">
        <f>P13</f>
      </c>
      <c r="F8" s="174">
        <f>Q12</f>
      </c>
      <c r="G8" s="175">
        <f>P12</f>
      </c>
      <c r="H8" s="174">
        <f>Q16</f>
      </c>
      <c r="I8" s="175">
        <f>P16</f>
      </c>
      <c r="J8" s="176"/>
      <c r="K8" s="177"/>
      <c r="L8" s="174"/>
      <c r="M8" s="175"/>
      <c r="N8" s="178">
        <f>IF(SUM(D8:M8)=0,"",COUNTIF(K5:K8,"3"))</f>
      </c>
      <c r="O8" s="179">
        <f>IF(SUM(E8:N8)=0,"",COUNTIF(J5:J8,"3"))</f>
      </c>
      <c r="P8" s="180">
        <f>IF(SUM(D8:M9)=0,"",SUM(K5:K8))</f>
      </c>
      <c r="Q8" s="181">
        <f>IF(SUM(D8:M8)=0,"",SUM(J5:J8))</f>
      </c>
      <c r="R8" s="329"/>
      <c r="S8" s="330"/>
      <c r="U8" s="162">
        <f>+V12+V13+V16</f>
        <v>0</v>
      </c>
      <c r="V8" s="163">
        <f>+U12+U13+U16</f>
        <v>0</v>
      </c>
      <c r="W8" s="164">
        <f>+U8-V8</f>
        <v>0</v>
      </c>
    </row>
    <row r="9" spans="1:24" ht="15.75" thickTop="1">
      <c r="A9" s="182"/>
      <c r="B9" s="183" t="s">
        <v>98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86"/>
      <c r="U9" s="187"/>
      <c r="V9" s="188" t="s">
        <v>99</v>
      </c>
      <c r="W9" s="189">
        <f>SUM(W5:W8)</f>
        <v>0</v>
      </c>
      <c r="X9" s="188" t="str">
        <f>IF(W9=0,"OK","Virhe")</f>
        <v>OK</v>
      </c>
    </row>
    <row r="10" spans="1:23" ht="15.75" thickBot="1">
      <c r="A10" s="190"/>
      <c r="B10" s="191" t="s">
        <v>100</v>
      </c>
      <c r="C10" s="192"/>
      <c r="D10" s="192"/>
      <c r="E10" s="193"/>
      <c r="F10" s="328" t="s">
        <v>101</v>
      </c>
      <c r="G10" s="315"/>
      <c r="H10" s="314" t="s">
        <v>102</v>
      </c>
      <c r="I10" s="315"/>
      <c r="J10" s="314" t="s">
        <v>103</v>
      </c>
      <c r="K10" s="315"/>
      <c r="L10" s="314" t="s">
        <v>104</v>
      </c>
      <c r="M10" s="315"/>
      <c r="N10" s="314" t="s">
        <v>105</v>
      </c>
      <c r="O10" s="315"/>
      <c r="P10" s="316" t="s">
        <v>106</v>
      </c>
      <c r="Q10" s="317"/>
      <c r="S10" s="194"/>
      <c r="U10" s="195" t="s">
        <v>91</v>
      </c>
      <c r="V10" s="196"/>
      <c r="W10" s="150" t="s">
        <v>92</v>
      </c>
    </row>
    <row r="11" spans="1:34" ht="15.75">
      <c r="A11" s="197" t="s">
        <v>107</v>
      </c>
      <c r="B11" s="198" t="str">
        <f>IF(B5&gt;"",B5,"")</f>
        <v>Lundström Thomas</v>
      </c>
      <c r="C11" s="199" t="str">
        <f>IF(B7&gt;"",B7,"")</f>
        <v>Enkkelä Sampo</v>
      </c>
      <c r="D11" s="184"/>
      <c r="E11" s="200"/>
      <c r="F11" s="296">
        <v>6</v>
      </c>
      <c r="G11" s="298"/>
      <c r="H11" s="296">
        <v>5</v>
      </c>
      <c r="I11" s="297"/>
      <c r="J11" s="296">
        <v>4</v>
      </c>
      <c r="K11" s="297"/>
      <c r="L11" s="296"/>
      <c r="M11" s="297"/>
      <c r="N11" s="331"/>
      <c r="O11" s="297"/>
      <c r="P11" s="201">
        <f aca="true" t="shared" si="0" ref="P11:P16">IF(COUNT(F11:N11)=0,"",COUNTIF(F11:N11,"&gt;=0"))</f>
        <v>3</v>
      </c>
      <c r="Q11" s="202">
        <f aca="true" t="shared" si="1" ref="Q11:Q16">IF(COUNT(F11:N11)=0,"",(IF(LEFT(F11,1)="-",1,0)+IF(LEFT(H11,1)="-",1,0)+IF(LEFT(J11,1)="-",1,0)+IF(LEFT(L11,1)="-",1,0)+IF(LEFT(N11,1)="-",1,0)))</f>
        <v>0</v>
      </c>
      <c r="R11" s="203"/>
      <c r="S11" s="204"/>
      <c r="U11" s="205">
        <f aca="true" t="shared" si="2" ref="U11:V16">+Y11+AA11+AC11+AE11+AG11</f>
        <v>33</v>
      </c>
      <c r="V11" s="206">
        <f t="shared" si="2"/>
        <v>15</v>
      </c>
      <c r="W11" s="207">
        <f aca="true" t="shared" si="3" ref="W11:W16">+U11-V11</f>
        <v>18</v>
      </c>
      <c r="Y11" s="208">
        <f>IF(F11="",0,IF(LEFT(F11,1)="-",ABS(F11),(IF(F11&gt;9,F11+2,11))))</f>
        <v>11</v>
      </c>
      <c r="Z11" s="209">
        <f aca="true" t="shared" si="4" ref="Z11:Z16">IF(F11="",0,IF(LEFT(F11,1)="-",(IF(ABS(F11)&gt;9,(ABS(F11)+2),11)),F11))</f>
        <v>6</v>
      </c>
      <c r="AA11" s="208">
        <f>IF(H11="",0,IF(LEFT(H11,1)="-",ABS(H11),(IF(H11&gt;9,H11+2,11))))</f>
        <v>11</v>
      </c>
      <c r="AB11" s="209">
        <f aca="true" t="shared" si="5" ref="AB11:AB16">IF(H11="",0,IF(LEFT(H11,1)="-",(IF(ABS(H11)&gt;9,(ABS(H11)+2),11)),H11))</f>
        <v>5</v>
      </c>
      <c r="AC11" s="208">
        <f>IF(J11="",0,IF(LEFT(J11,1)="-",ABS(J11),(IF(J11&gt;9,J11+2,11))))</f>
        <v>11</v>
      </c>
      <c r="AD11" s="209">
        <f aca="true" t="shared" si="6" ref="AD11:AD16">IF(J11="",0,IF(LEFT(J11,1)="-",(IF(ABS(J11)&gt;9,(ABS(J11)+2),11)),J11))</f>
        <v>4</v>
      </c>
      <c r="AE11" s="208">
        <f>IF(L11="",0,IF(LEFT(L11,1)="-",ABS(L11),(IF(L11&gt;9,L11+2,11))))</f>
        <v>0</v>
      </c>
      <c r="AF11" s="209">
        <f aca="true" t="shared" si="7" ref="AF11:AF16">IF(L11="",0,IF(LEFT(L11,1)="-",(IF(ABS(L11)&gt;9,(ABS(L11)+2),11)),L11))</f>
        <v>0</v>
      </c>
      <c r="AG11" s="208">
        <f aca="true" t="shared" si="8" ref="AG11:AG16">IF(N11="",0,IF(LEFT(N11,1)="-",ABS(N11),(IF(N11&gt;9,N11+2,11))))</f>
        <v>0</v>
      </c>
      <c r="AH11" s="209">
        <f aca="true" t="shared" si="9" ref="AH11:AH16">IF(N11="",0,IF(LEFT(N11,1)="-",(IF(ABS(N11)&gt;9,(ABS(N11)+2),11)),N11))</f>
        <v>0</v>
      </c>
    </row>
    <row r="12" spans="1:34" ht="15.75">
      <c r="A12" s="197" t="s">
        <v>108</v>
      </c>
      <c r="B12" s="198" t="str">
        <f>IF(B6&gt;"",B6,"")</f>
        <v>Kähtävä Konsta</v>
      </c>
      <c r="C12" s="210">
        <f>IF(B8&gt;"",B8,"")</f>
      </c>
      <c r="D12" s="211"/>
      <c r="E12" s="200"/>
      <c r="F12" s="291"/>
      <c r="G12" s="292"/>
      <c r="H12" s="291"/>
      <c r="I12" s="292"/>
      <c r="J12" s="291"/>
      <c r="K12" s="292"/>
      <c r="L12" s="291"/>
      <c r="M12" s="292"/>
      <c r="N12" s="291"/>
      <c r="O12" s="292"/>
      <c r="P12" s="201">
        <f t="shared" si="0"/>
      </c>
      <c r="Q12" s="202">
        <f t="shared" si="1"/>
      </c>
      <c r="R12" s="212"/>
      <c r="S12" s="213"/>
      <c r="U12" s="205">
        <f t="shared" si="2"/>
        <v>0</v>
      </c>
      <c r="V12" s="206">
        <f t="shared" si="2"/>
        <v>0</v>
      </c>
      <c r="W12" s="207">
        <f t="shared" si="3"/>
        <v>0</v>
      </c>
      <c r="Y12" s="214">
        <f>IF(F12="",0,IF(LEFT(F12,1)="-",ABS(F12),(IF(F12&gt;9,F12+2,11))))</f>
        <v>0</v>
      </c>
      <c r="Z12" s="215">
        <f t="shared" si="4"/>
        <v>0</v>
      </c>
      <c r="AA12" s="214">
        <f>IF(H12="",0,IF(LEFT(H12,1)="-",ABS(H12),(IF(H12&gt;9,H12+2,11))))</f>
        <v>0</v>
      </c>
      <c r="AB12" s="215">
        <f t="shared" si="5"/>
        <v>0</v>
      </c>
      <c r="AC12" s="214">
        <f>IF(J12="",0,IF(LEFT(J12,1)="-",ABS(J12),(IF(J12&gt;9,J12+2,11))))</f>
        <v>0</v>
      </c>
      <c r="AD12" s="215">
        <f t="shared" si="6"/>
        <v>0</v>
      </c>
      <c r="AE12" s="214">
        <f>IF(L12="",0,IF(LEFT(L12,1)="-",ABS(L12),(IF(L12&gt;9,L12+2,11))))</f>
        <v>0</v>
      </c>
      <c r="AF12" s="215">
        <f t="shared" si="7"/>
        <v>0</v>
      </c>
      <c r="AG12" s="214">
        <f t="shared" si="8"/>
        <v>0</v>
      </c>
      <c r="AH12" s="215">
        <f t="shared" si="9"/>
        <v>0</v>
      </c>
    </row>
    <row r="13" spans="1:34" ht="16.5" thickBot="1">
      <c r="A13" s="197" t="s">
        <v>109</v>
      </c>
      <c r="B13" s="216" t="str">
        <f>IF(B5&gt;"",B5,"")</f>
        <v>Lundström Thomas</v>
      </c>
      <c r="C13" s="217">
        <f>IF(B8&gt;"",B8,"")</f>
      </c>
      <c r="D13" s="192"/>
      <c r="E13" s="193"/>
      <c r="F13" s="294"/>
      <c r="G13" s="295"/>
      <c r="H13" s="294"/>
      <c r="I13" s="295"/>
      <c r="J13" s="294"/>
      <c r="K13" s="295"/>
      <c r="L13" s="294"/>
      <c r="M13" s="295"/>
      <c r="N13" s="294"/>
      <c r="O13" s="295"/>
      <c r="P13" s="201">
        <f t="shared" si="0"/>
      </c>
      <c r="Q13" s="202">
        <f t="shared" si="1"/>
      </c>
      <c r="R13" s="212"/>
      <c r="S13" s="213"/>
      <c r="U13" s="205">
        <f t="shared" si="2"/>
        <v>0</v>
      </c>
      <c r="V13" s="206">
        <f t="shared" si="2"/>
        <v>0</v>
      </c>
      <c r="W13" s="207">
        <f t="shared" si="3"/>
        <v>0</v>
      </c>
      <c r="Y13" s="214">
        <f aca="true" t="shared" si="10" ref="Y13:AE16">IF(F13="",0,IF(LEFT(F13,1)="-",ABS(F13),(IF(F13&gt;9,F13+2,11))))</f>
        <v>0</v>
      </c>
      <c r="Z13" s="215">
        <f t="shared" si="4"/>
        <v>0</v>
      </c>
      <c r="AA13" s="214">
        <f t="shared" si="10"/>
        <v>0</v>
      </c>
      <c r="AB13" s="215">
        <f t="shared" si="5"/>
        <v>0</v>
      </c>
      <c r="AC13" s="214">
        <f t="shared" si="10"/>
        <v>0</v>
      </c>
      <c r="AD13" s="215">
        <f t="shared" si="6"/>
        <v>0</v>
      </c>
      <c r="AE13" s="214">
        <f t="shared" si="10"/>
        <v>0</v>
      </c>
      <c r="AF13" s="215">
        <f t="shared" si="7"/>
        <v>0</v>
      </c>
      <c r="AG13" s="214">
        <f t="shared" si="8"/>
        <v>0</v>
      </c>
      <c r="AH13" s="215">
        <f t="shared" si="9"/>
        <v>0</v>
      </c>
    </row>
    <row r="14" spans="1:34" ht="15.75">
      <c r="A14" s="197" t="s">
        <v>110</v>
      </c>
      <c r="B14" s="198" t="str">
        <f>IF(B6&gt;"",B6,"")</f>
        <v>Kähtävä Konsta</v>
      </c>
      <c r="C14" s="210" t="str">
        <f>IF(B7&gt;"",B7,"")</f>
        <v>Enkkelä Sampo</v>
      </c>
      <c r="D14" s="184"/>
      <c r="E14" s="200"/>
      <c r="F14" s="296">
        <v>1</v>
      </c>
      <c r="G14" s="297"/>
      <c r="H14" s="296">
        <v>4</v>
      </c>
      <c r="I14" s="297"/>
      <c r="J14" s="296">
        <v>7</v>
      </c>
      <c r="K14" s="297"/>
      <c r="L14" s="296"/>
      <c r="M14" s="297"/>
      <c r="N14" s="296"/>
      <c r="O14" s="297"/>
      <c r="P14" s="201">
        <f t="shared" si="0"/>
        <v>3</v>
      </c>
      <c r="Q14" s="202">
        <f t="shared" si="1"/>
        <v>0</v>
      </c>
      <c r="R14" s="212"/>
      <c r="S14" s="213"/>
      <c r="U14" s="205">
        <f t="shared" si="2"/>
        <v>33</v>
      </c>
      <c r="V14" s="206">
        <f t="shared" si="2"/>
        <v>12</v>
      </c>
      <c r="W14" s="207">
        <f t="shared" si="3"/>
        <v>21</v>
      </c>
      <c r="Y14" s="214">
        <f t="shared" si="10"/>
        <v>11</v>
      </c>
      <c r="Z14" s="215">
        <f t="shared" si="4"/>
        <v>1</v>
      </c>
      <c r="AA14" s="214">
        <f t="shared" si="10"/>
        <v>11</v>
      </c>
      <c r="AB14" s="215">
        <f t="shared" si="5"/>
        <v>4</v>
      </c>
      <c r="AC14" s="214">
        <f t="shared" si="10"/>
        <v>11</v>
      </c>
      <c r="AD14" s="215">
        <f t="shared" si="6"/>
        <v>7</v>
      </c>
      <c r="AE14" s="214">
        <f t="shared" si="10"/>
        <v>0</v>
      </c>
      <c r="AF14" s="215">
        <f t="shared" si="7"/>
        <v>0</v>
      </c>
      <c r="AG14" s="214">
        <f t="shared" si="8"/>
        <v>0</v>
      </c>
      <c r="AH14" s="215">
        <f t="shared" si="9"/>
        <v>0</v>
      </c>
    </row>
    <row r="15" spans="1:34" ht="15.75">
      <c r="A15" s="197" t="s">
        <v>111</v>
      </c>
      <c r="B15" s="198" t="str">
        <f>IF(B5&gt;"",B5,"")</f>
        <v>Lundström Thomas</v>
      </c>
      <c r="C15" s="210" t="str">
        <f>IF(B6&gt;"",B6,"")</f>
        <v>Kähtävä Konsta</v>
      </c>
      <c r="D15" s="211"/>
      <c r="E15" s="200"/>
      <c r="F15" s="291">
        <v>7</v>
      </c>
      <c r="G15" s="292"/>
      <c r="H15" s="291">
        <v>10</v>
      </c>
      <c r="I15" s="292"/>
      <c r="J15" s="293">
        <v>-5</v>
      </c>
      <c r="K15" s="292"/>
      <c r="L15" s="291">
        <v>7</v>
      </c>
      <c r="M15" s="292"/>
      <c r="N15" s="291"/>
      <c r="O15" s="292"/>
      <c r="P15" s="201">
        <f t="shared" si="0"/>
        <v>3</v>
      </c>
      <c r="Q15" s="202">
        <f t="shared" si="1"/>
        <v>1</v>
      </c>
      <c r="R15" s="212"/>
      <c r="S15" s="213"/>
      <c r="U15" s="205">
        <f t="shared" si="2"/>
        <v>39</v>
      </c>
      <c r="V15" s="206">
        <f t="shared" si="2"/>
        <v>35</v>
      </c>
      <c r="W15" s="207">
        <f t="shared" si="3"/>
        <v>4</v>
      </c>
      <c r="Y15" s="214">
        <f t="shared" si="10"/>
        <v>11</v>
      </c>
      <c r="Z15" s="215">
        <f t="shared" si="4"/>
        <v>7</v>
      </c>
      <c r="AA15" s="214">
        <f t="shared" si="10"/>
        <v>12</v>
      </c>
      <c r="AB15" s="215">
        <f t="shared" si="5"/>
        <v>10</v>
      </c>
      <c r="AC15" s="214">
        <f t="shared" si="10"/>
        <v>5</v>
      </c>
      <c r="AD15" s="215">
        <f t="shared" si="6"/>
        <v>11</v>
      </c>
      <c r="AE15" s="214">
        <f t="shared" si="10"/>
        <v>11</v>
      </c>
      <c r="AF15" s="215">
        <f t="shared" si="7"/>
        <v>7</v>
      </c>
      <c r="AG15" s="214">
        <f t="shared" si="8"/>
        <v>0</v>
      </c>
      <c r="AH15" s="215">
        <f t="shared" si="9"/>
        <v>0</v>
      </c>
    </row>
    <row r="16" spans="1:34" ht="16.5" thickBot="1">
      <c r="A16" s="218" t="s">
        <v>112</v>
      </c>
      <c r="B16" s="219" t="str">
        <f>IF(B7&gt;"",B7,"")</f>
        <v>Enkkelä Sampo</v>
      </c>
      <c r="C16" s="220">
        <f>IF(B8&gt;"",B8,"")</f>
      </c>
      <c r="D16" s="221"/>
      <c r="E16" s="222"/>
      <c r="F16" s="326"/>
      <c r="G16" s="327"/>
      <c r="H16" s="326"/>
      <c r="I16" s="327"/>
      <c r="J16" s="326"/>
      <c r="K16" s="327"/>
      <c r="L16" s="326"/>
      <c r="M16" s="327"/>
      <c r="N16" s="326"/>
      <c r="O16" s="327"/>
      <c r="P16" s="223">
        <f t="shared" si="0"/>
      </c>
      <c r="Q16" s="224">
        <f t="shared" si="1"/>
      </c>
      <c r="R16" s="225"/>
      <c r="S16" s="226"/>
      <c r="U16" s="205">
        <f t="shared" si="2"/>
        <v>0</v>
      </c>
      <c r="V16" s="206">
        <f t="shared" si="2"/>
        <v>0</v>
      </c>
      <c r="W16" s="207">
        <f t="shared" si="3"/>
        <v>0</v>
      </c>
      <c r="Y16" s="227">
        <f t="shared" si="10"/>
        <v>0</v>
      </c>
      <c r="Z16" s="228">
        <f t="shared" si="4"/>
        <v>0</v>
      </c>
      <c r="AA16" s="227">
        <f t="shared" si="10"/>
        <v>0</v>
      </c>
      <c r="AB16" s="228">
        <f t="shared" si="5"/>
        <v>0</v>
      </c>
      <c r="AC16" s="227">
        <f t="shared" si="10"/>
        <v>0</v>
      </c>
      <c r="AD16" s="228">
        <f t="shared" si="6"/>
        <v>0</v>
      </c>
      <c r="AE16" s="227">
        <f t="shared" si="10"/>
        <v>0</v>
      </c>
      <c r="AF16" s="228">
        <f t="shared" si="7"/>
        <v>0</v>
      </c>
      <c r="AG16" s="227">
        <f t="shared" si="8"/>
        <v>0</v>
      </c>
      <c r="AH16" s="228">
        <f t="shared" si="9"/>
        <v>0</v>
      </c>
    </row>
    <row r="17" ht="16.5" thickBot="1" thickTop="1"/>
    <row r="18" spans="1:19" ht="16.5" thickTop="1">
      <c r="A18" s="130"/>
      <c r="B18" s="131" t="s">
        <v>20</v>
      </c>
      <c r="C18" s="132"/>
      <c r="D18" s="132"/>
      <c r="E18" s="132"/>
      <c r="F18" s="133"/>
      <c r="G18" s="132"/>
      <c r="H18" s="134" t="s">
        <v>76</v>
      </c>
      <c r="I18" s="135"/>
      <c r="J18" s="333" t="s">
        <v>174</v>
      </c>
      <c r="K18" s="334"/>
      <c r="L18" s="334"/>
      <c r="M18" s="335"/>
      <c r="N18" s="321" t="s">
        <v>78</v>
      </c>
      <c r="O18" s="322"/>
      <c r="P18" s="322"/>
      <c r="Q18" s="323" t="s">
        <v>113</v>
      </c>
      <c r="R18" s="324"/>
      <c r="S18" s="325"/>
    </row>
    <row r="19" spans="1:19" ht="16.5" thickBot="1">
      <c r="A19" s="136"/>
      <c r="B19" s="137" t="s">
        <v>4</v>
      </c>
      <c r="C19" s="138" t="s">
        <v>80</v>
      </c>
      <c r="D19" s="305"/>
      <c r="E19" s="306"/>
      <c r="F19" s="307"/>
      <c r="G19" s="308" t="s">
        <v>81</v>
      </c>
      <c r="H19" s="309"/>
      <c r="I19" s="309"/>
      <c r="J19" s="310">
        <v>40251</v>
      </c>
      <c r="K19" s="310"/>
      <c r="L19" s="310"/>
      <c r="M19" s="311"/>
      <c r="N19" s="139" t="s">
        <v>82</v>
      </c>
      <c r="O19" s="140"/>
      <c r="P19" s="140"/>
      <c r="Q19" s="312" t="s">
        <v>175</v>
      </c>
      <c r="R19" s="312"/>
      <c r="S19" s="313"/>
    </row>
    <row r="20" spans="1:23" ht="15.75" thickTop="1">
      <c r="A20" s="141"/>
      <c r="B20" s="142" t="s">
        <v>84</v>
      </c>
      <c r="C20" s="143" t="s">
        <v>85</v>
      </c>
      <c r="D20" s="299" t="s">
        <v>74</v>
      </c>
      <c r="E20" s="300"/>
      <c r="F20" s="299" t="s">
        <v>73</v>
      </c>
      <c r="G20" s="300"/>
      <c r="H20" s="299" t="s">
        <v>72</v>
      </c>
      <c r="I20" s="300"/>
      <c r="J20" s="299" t="s">
        <v>86</v>
      </c>
      <c r="K20" s="300"/>
      <c r="L20" s="299"/>
      <c r="M20" s="300"/>
      <c r="N20" s="144" t="s">
        <v>87</v>
      </c>
      <c r="O20" s="145" t="s">
        <v>88</v>
      </c>
      <c r="P20" s="146" t="s">
        <v>89</v>
      </c>
      <c r="Q20" s="147"/>
      <c r="R20" s="301" t="s">
        <v>90</v>
      </c>
      <c r="S20" s="302"/>
      <c r="U20" s="148" t="s">
        <v>91</v>
      </c>
      <c r="V20" s="149"/>
      <c r="W20" s="150" t="s">
        <v>92</v>
      </c>
    </row>
    <row r="21" spans="1:23" ht="15">
      <c r="A21" s="151" t="s">
        <v>74</v>
      </c>
      <c r="B21" s="152" t="s">
        <v>135</v>
      </c>
      <c r="C21" s="153" t="s">
        <v>69</v>
      </c>
      <c r="D21" s="154"/>
      <c r="E21" s="155"/>
      <c r="F21" s="156">
        <f>+P31</f>
        <v>3</v>
      </c>
      <c r="G21" s="157">
        <f>+Q31</f>
        <v>1</v>
      </c>
      <c r="H21" s="156">
        <f>P27</f>
        <v>3</v>
      </c>
      <c r="I21" s="157">
        <f>Q27</f>
        <v>0</v>
      </c>
      <c r="J21" s="156">
        <f>P29</f>
      </c>
      <c r="K21" s="157">
        <f>Q29</f>
      </c>
      <c r="L21" s="156"/>
      <c r="M21" s="157"/>
      <c r="N21" s="158">
        <f>IF(SUM(D21:M21)=0,"",COUNTIF(E21:E24,"3"))</f>
        <v>2</v>
      </c>
      <c r="O21" s="159">
        <f>IF(SUM(E21:N21)=0,"",COUNTIF(D21:D24,"3"))</f>
        <v>0</v>
      </c>
      <c r="P21" s="160">
        <f>IF(SUM(D21:M21)=0,"",SUM(E21:E24))</f>
        <v>6</v>
      </c>
      <c r="Q21" s="161">
        <f>IF(SUM(D21:M21)=0,"",SUM(D21:D24))</f>
        <v>1</v>
      </c>
      <c r="R21" s="303">
        <v>1</v>
      </c>
      <c r="S21" s="304"/>
      <c r="U21" s="162">
        <f>+U27+U29+U31</f>
        <v>73</v>
      </c>
      <c r="V21" s="163">
        <f>+V27+V29+V31</f>
        <v>54</v>
      </c>
      <c r="W21" s="164">
        <f>+U21-V21</f>
        <v>19</v>
      </c>
    </row>
    <row r="22" spans="1:23" ht="15">
      <c r="A22" s="165" t="s">
        <v>73</v>
      </c>
      <c r="B22" s="152" t="s">
        <v>153</v>
      </c>
      <c r="C22" s="166" t="s">
        <v>32</v>
      </c>
      <c r="D22" s="167">
        <f>+Q31</f>
        <v>1</v>
      </c>
      <c r="E22" s="168">
        <f>+P31</f>
        <v>3</v>
      </c>
      <c r="F22" s="169"/>
      <c r="G22" s="170"/>
      <c r="H22" s="167">
        <f>P30</f>
        <v>3</v>
      </c>
      <c r="I22" s="168">
        <f>Q30</f>
        <v>0</v>
      </c>
      <c r="J22" s="167">
        <f>P28</f>
      </c>
      <c r="K22" s="168">
        <f>Q28</f>
      </c>
      <c r="L22" s="167"/>
      <c r="M22" s="168"/>
      <c r="N22" s="158">
        <f>IF(SUM(D22:M22)=0,"",COUNTIF(G21:G24,"3"))</f>
        <v>1</v>
      </c>
      <c r="O22" s="159">
        <f>IF(SUM(E22:N22)=0,"",COUNTIF(F21:F24,"3"))</f>
        <v>1</v>
      </c>
      <c r="P22" s="160">
        <f>IF(SUM(D22:M22)=0,"",SUM(G21:G24))</f>
        <v>4</v>
      </c>
      <c r="Q22" s="161">
        <f>IF(SUM(D22:M22)=0,"",SUM(F21:F24))</f>
        <v>3</v>
      </c>
      <c r="R22" s="303">
        <v>2</v>
      </c>
      <c r="S22" s="304"/>
      <c r="U22" s="162">
        <f>+U28+U30+V31</f>
        <v>72</v>
      </c>
      <c r="V22" s="163">
        <f>+V28+V30+U31</f>
        <v>60</v>
      </c>
      <c r="W22" s="164">
        <f>+U22-V22</f>
        <v>12</v>
      </c>
    </row>
    <row r="23" spans="1:23" ht="15">
      <c r="A23" s="165" t="s">
        <v>72</v>
      </c>
      <c r="B23" s="152" t="s">
        <v>172</v>
      </c>
      <c r="C23" s="166" t="s">
        <v>69</v>
      </c>
      <c r="D23" s="167">
        <f>+Q27</f>
        <v>0</v>
      </c>
      <c r="E23" s="168">
        <f>+P27</f>
        <v>3</v>
      </c>
      <c r="F23" s="167">
        <f>Q30</f>
        <v>0</v>
      </c>
      <c r="G23" s="168">
        <f>P30</f>
        <v>3</v>
      </c>
      <c r="H23" s="169"/>
      <c r="I23" s="170"/>
      <c r="J23" s="167">
        <f>P32</f>
      </c>
      <c r="K23" s="168">
        <f>Q32</f>
      </c>
      <c r="L23" s="167"/>
      <c r="M23" s="168"/>
      <c r="N23" s="158">
        <f>IF(SUM(D23:M23)=0,"",COUNTIF(I21:I24,"3"))</f>
        <v>0</v>
      </c>
      <c r="O23" s="159">
        <f>IF(SUM(E23:N23)=0,"",COUNTIF(H21:H24,"3"))</f>
        <v>2</v>
      </c>
      <c r="P23" s="160">
        <f>IF(SUM(D23:M23)=0,"",SUM(I21:I24))</f>
        <v>0</v>
      </c>
      <c r="Q23" s="161">
        <f>IF(SUM(D23:M23)=0,"",SUM(H21:H24))</f>
        <v>6</v>
      </c>
      <c r="R23" s="303">
        <v>3</v>
      </c>
      <c r="S23" s="304"/>
      <c r="U23" s="162">
        <f>+V27+V30+U32</f>
        <v>36</v>
      </c>
      <c r="V23" s="163">
        <f>+U27+U30+V32</f>
        <v>67</v>
      </c>
      <c r="W23" s="164">
        <f>+U23-V23</f>
        <v>-31</v>
      </c>
    </row>
    <row r="24" spans="1:23" ht="15.75" thickBot="1">
      <c r="A24" s="171" t="s">
        <v>86</v>
      </c>
      <c r="B24" s="172"/>
      <c r="C24" s="173"/>
      <c r="D24" s="174">
        <f>Q29</f>
      </c>
      <c r="E24" s="175">
        <f>P29</f>
      </c>
      <c r="F24" s="174">
        <f>Q28</f>
      </c>
      <c r="G24" s="175">
        <f>P28</f>
      </c>
      <c r="H24" s="174">
        <f>Q32</f>
      </c>
      <c r="I24" s="175">
        <f>P32</f>
      </c>
      <c r="J24" s="176"/>
      <c r="K24" s="177"/>
      <c r="L24" s="174"/>
      <c r="M24" s="175"/>
      <c r="N24" s="178">
        <f>IF(SUM(D24:M24)=0,"",COUNTIF(K21:K24,"3"))</f>
      </c>
      <c r="O24" s="179">
        <f>IF(SUM(E24:N24)=0,"",COUNTIF(J21:J24,"3"))</f>
      </c>
      <c r="P24" s="180">
        <f>IF(SUM(D24:M25)=0,"",SUM(K21:K24))</f>
      </c>
      <c r="Q24" s="181">
        <f>IF(SUM(D24:M24)=0,"",SUM(J21:J24))</f>
      </c>
      <c r="R24" s="329"/>
      <c r="S24" s="330"/>
      <c r="U24" s="162">
        <f>+V28+V29+V32</f>
        <v>0</v>
      </c>
      <c r="V24" s="163">
        <f>+U28+U29+U32</f>
        <v>0</v>
      </c>
      <c r="W24" s="164">
        <f>+U24-V24</f>
        <v>0</v>
      </c>
    </row>
    <row r="25" spans="1:24" ht="15.75" thickTop="1">
      <c r="A25" s="182"/>
      <c r="B25" s="183" t="s">
        <v>98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U25" s="187"/>
      <c r="V25" s="188" t="s">
        <v>99</v>
      </c>
      <c r="W25" s="189">
        <f>SUM(W21:W24)</f>
        <v>0</v>
      </c>
      <c r="X25" s="188" t="str">
        <f>IF(W25=0,"OK","Virhe")</f>
        <v>OK</v>
      </c>
    </row>
    <row r="26" spans="1:23" ht="15.75" thickBot="1">
      <c r="A26" s="190"/>
      <c r="B26" s="191" t="s">
        <v>100</v>
      </c>
      <c r="C26" s="192"/>
      <c r="D26" s="192"/>
      <c r="E26" s="193"/>
      <c r="F26" s="328" t="s">
        <v>101</v>
      </c>
      <c r="G26" s="315"/>
      <c r="H26" s="314" t="s">
        <v>102</v>
      </c>
      <c r="I26" s="315"/>
      <c r="J26" s="314" t="s">
        <v>103</v>
      </c>
      <c r="K26" s="315"/>
      <c r="L26" s="314" t="s">
        <v>104</v>
      </c>
      <c r="M26" s="315"/>
      <c r="N26" s="314" t="s">
        <v>105</v>
      </c>
      <c r="O26" s="315"/>
      <c r="P26" s="316" t="s">
        <v>106</v>
      </c>
      <c r="Q26" s="317"/>
      <c r="S26" s="194"/>
      <c r="U26" s="195" t="s">
        <v>91</v>
      </c>
      <c r="V26" s="196"/>
      <c r="W26" s="150" t="s">
        <v>92</v>
      </c>
    </row>
    <row r="27" spans="1:34" ht="15.75">
      <c r="A27" s="197" t="s">
        <v>107</v>
      </c>
      <c r="B27" s="198" t="str">
        <f>IF(B21&gt;"",B21,"")</f>
        <v>O´Connor Miikka</v>
      </c>
      <c r="C27" s="199" t="str">
        <f>IF(B23&gt;"",B23,"")</f>
        <v>Hewit Frej</v>
      </c>
      <c r="D27" s="184"/>
      <c r="E27" s="200"/>
      <c r="F27" s="296">
        <v>5</v>
      </c>
      <c r="G27" s="298"/>
      <c r="H27" s="296">
        <v>5</v>
      </c>
      <c r="I27" s="297"/>
      <c r="J27" s="296">
        <v>6</v>
      </c>
      <c r="K27" s="297"/>
      <c r="L27" s="296"/>
      <c r="M27" s="297"/>
      <c r="N27" s="331"/>
      <c r="O27" s="297"/>
      <c r="P27" s="201">
        <f aca="true" t="shared" si="11" ref="P27:P32">IF(COUNT(F27:N27)=0,"",COUNTIF(F27:N27,"&gt;=0"))</f>
        <v>3</v>
      </c>
      <c r="Q27" s="202">
        <f aca="true" t="shared" si="12" ref="Q27:Q32">IF(COUNT(F27:N27)=0,"",(IF(LEFT(F27,1)="-",1,0)+IF(LEFT(H27,1)="-",1,0)+IF(LEFT(J27,1)="-",1,0)+IF(LEFT(L27,1)="-",1,0)+IF(LEFT(N27,1)="-",1,0)))</f>
        <v>0</v>
      </c>
      <c r="R27" s="203"/>
      <c r="S27" s="204"/>
      <c r="U27" s="205">
        <f aca="true" t="shared" si="13" ref="U27:V32">+Y27+AA27+AC27+AE27+AG27</f>
        <v>33</v>
      </c>
      <c r="V27" s="206">
        <f t="shared" si="13"/>
        <v>16</v>
      </c>
      <c r="W27" s="207">
        <f aca="true" t="shared" si="14" ref="W27:W32">+U27-V27</f>
        <v>17</v>
      </c>
      <c r="Y27" s="208">
        <f>IF(F27="",0,IF(LEFT(F27,1)="-",ABS(F27),(IF(F27&gt;9,F27+2,11))))</f>
        <v>11</v>
      </c>
      <c r="Z27" s="209">
        <f aca="true" t="shared" si="15" ref="Z27:Z32">IF(F27="",0,IF(LEFT(F27,1)="-",(IF(ABS(F27)&gt;9,(ABS(F27)+2),11)),F27))</f>
        <v>5</v>
      </c>
      <c r="AA27" s="208">
        <f>IF(H27="",0,IF(LEFT(H27,1)="-",ABS(H27),(IF(H27&gt;9,H27+2,11))))</f>
        <v>11</v>
      </c>
      <c r="AB27" s="209">
        <f aca="true" t="shared" si="16" ref="AB27:AB32">IF(H27="",0,IF(LEFT(H27,1)="-",(IF(ABS(H27)&gt;9,(ABS(H27)+2),11)),H27))</f>
        <v>5</v>
      </c>
      <c r="AC27" s="208">
        <f>IF(J27="",0,IF(LEFT(J27,1)="-",ABS(J27),(IF(J27&gt;9,J27+2,11))))</f>
        <v>11</v>
      </c>
      <c r="AD27" s="209">
        <f aca="true" t="shared" si="17" ref="AD27:AD32">IF(J27="",0,IF(LEFT(J27,1)="-",(IF(ABS(J27)&gt;9,(ABS(J27)+2),11)),J27))</f>
        <v>6</v>
      </c>
      <c r="AE27" s="208">
        <f>IF(L27="",0,IF(LEFT(L27,1)="-",ABS(L27),(IF(L27&gt;9,L27+2,11))))</f>
        <v>0</v>
      </c>
      <c r="AF27" s="209">
        <f aca="true" t="shared" si="18" ref="AF27:AF32">IF(L27="",0,IF(LEFT(L27,1)="-",(IF(ABS(L27)&gt;9,(ABS(L27)+2),11)),L27))</f>
        <v>0</v>
      </c>
      <c r="AG27" s="208">
        <f aca="true" t="shared" si="19" ref="AG27:AG32">IF(N27="",0,IF(LEFT(N27,1)="-",ABS(N27),(IF(N27&gt;9,N27+2,11))))</f>
        <v>0</v>
      </c>
      <c r="AH27" s="209">
        <f aca="true" t="shared" si="20" ref="AH27:AH32">IF(N27="",0,IF(LEFT(N27,1)="-",(IF(ABS(N27)&gt;9,(ABS(N27)+2),11)),N27))</f>
        <v>0</v>
      </c>
    </row>
    <row r="28" spans="1:34" ht="15.75">
      <c r="A28" s="197" t="s">
        <v>108</v>
      </c>
      <c r="B28" s="198" t="str">
        <f>IF(B22&gt;"",B22,"")</f>
        <v>Rissanen Patrik</v>
      </c>
      <c r="C28" s="210">
        <f>IF(B24&gt;"",B24,"")</f>
      </c>
      <c r="D28" s="211"/>
      <c r="E28" s="200"/>
      <c r="F28" s="291"/>
      <c r="G28" s="292"/>
      <c r="H28" s="291"/>
      <c r="I28" s="292"/>
      <c r="J28" s="291"/>
      <c r="K28" s="292"/>
      <c r="L28" s="291"/>
      <c r="M28" s="292"/>
      <c r="N28" s="291"/>
      <c r="O28" s="292"/>
      <c r="P28" s="201">
        <f t="shared" si="11"/>
      </c>
      <c r="Q28" s="202">
        <f t="shared" si="12"/>
      </c>
      <c r="R28" s="212"/>
      <c r="S28" s="213"/>
      <c r="U28" s="205">
        <f t="shared" si="13"/>
        <v>0</v>
      </c>
      <c r="V28" s="206">
        <f t="shared" si="13"/>
        <v>0</v>
      </c>
      <c r="W28" s="207">
        <f t="shared" si="14"/>
        <v>0</v>
      </c>
      <c r="Y28" s="214">
        <f>IF(F28="",0,IF(LEFT(F28,1)="-",ABS(F28),(IF(F28&gt;9,F28+2,11))))</f>
        <v>0</v>
      </c>
      <c r="Z28" s="215">
        <f t="shared" si="15"/>
        <v>0</v>
      </c>
      <c r="AA28" s="214">
        <f>IF(H28="",0,IF(LEFT(H28,1)="-",ABS(H28),(IF(H28&gt;9,H28+2,11))))</f>
        <v>0</v>
      </c>
      <c r="AB28" s="215">
        <f t="shared" si="16"/>
        <v>0</v>
      </c>
      <c r="AC28" s="214">
        <f>IF(J28="",0,IF(LEFT(J28,1)="-",ABS(J28),(IF(J28&gt;9,J28+2,11))))</f>
        <v>0</v>
      </c>
      <c r="AD28" s="215">
        <f t="shared" si="17"/>
        <v>0</v>
      </c>
      <c r="AE28" s="214">
        <f>IF(L28="",0,IF(LEFT(L28,1)="-",ABS(L28),(IF(L28&gt;9,L28+2,11))))</f>
        <v>0</v>
      </c>
      <c r="AF28" s="215">
        <f t="shared" si="18"/>
        <v>0</v>
      </c>
      <c r="AG28" s="214">
        <f t="shared" si="19"/>
        <v>0</v>
      </c>
      <c r="AH28" s="215">
        <f t="shared" si="20"/>
        <v>0</v>
      </c>
    </row>
    <row r="29" spans="1:34" ht="16.5" thickBot="1">
      <c r="A29" s="197" t="s">
        <v>109</v>
      </c>
      <c r="B29" s="216" t="str">
        <f>IF(B21&gt;"",B21,"")</f>
        <v>O´Connor Miikka</v>
      </c>
      <c r="C29" s="217">
        <f>IF(B24&gt;"",B24,"")</f>
      </c>
      <c r="D29" s="192"/>
      <c r="E29" s="193"/>
      <c r="F29" s="294"/>
      <c r="G29" s="295"/>
      <c r="H29" s="294"/>
      <c r="I29" s="295"/>
      <c r="J29" s="294"/>
      <c r="K29" s="295"/>
      <c r="L29" s="294"/>
      <c r="M29" s="295"/>
      <c r="N29" s="294"/>
      <c r="O29" s="295"/>
      <c r="P29" s="201">
        <f t="shared" si="11"/>
      </c>
      <c r="Q29" s="202">
        <f t="shared" si="12"/>
      </c>
      <c r="R29" s="212"/>
      <c r="S29" s="213"/>
      <c r="U29" s="205">
        <f t="shared" si="13"/>
        <v>0</v>
      </c>
      <c r="V29" s="206">
        <f t="shared" si="13"/>
        <v>0</v>
      </c>
      <c r="W29" s="207">
        <f t="shared" si="14"/>
        <v>0</v>
      </c>
      <c r="Y29" s="214">
        <f aca="true" t="shared" si="21" ref="Y29:AE32">IF(F29="",0,IF(LEFT(F29,1)="-",ABS(F29),(IF(F29&gt;9,F29+2,11))))</f>
        <v>0</v>
      </c>
      <c r="Z29" s="215">
        <f t="shared" si="15"/>
        <v>0</v>
      </c>
      <c r="AA29" s="214">
        <f t="shared" si="21"/>
        <v>0</v>
      </c>
      <c r="AB29" s="215">
        <f t="shared" si="16"/>
        <v>0</v>
      </c>
      <c r="AC29" s="214">
        <f t="shared" si="21"/>
        <v>0</v>
      </c>
      <c r="AD29" s="215">
        <f t="shared" si="17"/>
        <v>0</v>
      </c>
      <c r="AE29" s="214">
        <f t="shared" si="21"/>
        <v>0</v>
      </c>
      <c r="AF29" s="215">
        <f t="shared" si="18"/>
        <v>0</v>
      </c>
      <c r="AG29" s="214">
        <f t="shared" si="19"/>
        <v>0</v>
      </c>
      <c r="AH29" s="215">
        <f t="shared" si="20"/>
        <v>0</v>
      </c>
    </row>
    <row r="30" spans="1:34" ht="15.75">
      <c r="A30" s="197" t="s">
        <v>110</v>
      </c>
      <c r="B30" s="198" t="str">
        <f>IF(B22&gt;"",B22,"")</f>
        <v>Rissanen Patrik</v>
      </c>
      <c r="C30" s="210" t="str">
        <f>IF(B23&gt;"",B23,"")</f>
        <v>Hewit Frej</v>
      </c>
      <c r="D30" s="184"/>
      <c r="E30" s="200"/>
      <c r="F30" s="296">
        <v>7</v>
      </c>
      <c r="G30" s="297"/>
      <c r="H30" s="296">
        <v>3</v>
      </c>
      <c r="I30" s="297"/>
      <c r="J30" s="296">
        <v>10</v>
      </c>
      <c r="K30" s="297"/>
      <c r="L30" s="296"/>
      <c r="M30" s="297"/>
      <c r="N30" s="296"/>
      <c r="O30" s="297"/>
      <c r="P30" s="201">
        <f t="shared" si="11"/>
        <v>3</v>
      </c>
      <c r="Q30" s="202">
        <f t="shared" si="12"/>
        <v>0</v>
      </c>
      <c r="R30" s="212"/>
      <c r="S30" s="213"/>
      <c r="U30" s="205">
        <f t="shared" si="13"/>
        <v>34</v>
      </c>
      <c r="V30" s="206">
        <f t="shared" si="13"/>
        <v>20</v>
      </c>
      <c r="W30" s="207">
        <f t="shared" si="14"/>
        <v>14</v>
      </c>
      <c r="Y30" s="214">
        <f t="shared" si="21"/>
        <v>11</v>
      </c>
      <c r="Z30" s="215">
        <f t="shared" si="15"/>
        <v>7</v>
      </c>
      <c r="AA30" s="214">
        <f t="shared" si="21"/>
        <v>11</v>
      </c>
      <c r="AB30" s="215">
        <f t="shared" si="16"/>
        <v>3</v>
      </c>
      <c r="AC30" s="214">
        <f t="shared" si="21"/>
        <v>12</v>
      </c>
      <c r="AD30" s="215">
        <f t="shared" si="17"/>
        <v>10</v>
      </c>
      <c r="AE30" s="214">
        <f t="shared" si="21"/>
        <v>0</v>
      </c>
      <c r="AF30" s="215">
        <f t="shared" si="18"/>
        <v>0</v>
      </c>
      <c r="AG30" s="214">
        <f t="shared" si="19"/>
        <v>0</v>
      </c>
      <c r="AH30" s="215">
        <f t="shared" si="20"/>
        <v>0</v>
      </c>
    </row>
    <row r="31" spans="1:34" ht="15.75">
      <c r="A31" s="197" t="s">
        <v>111</v>
      </c>
      <c r="B31" s="198" t="str">
        <f>IF(B21&gt;"",B21,"")</f>
        <v>O´Connor Miikka</v>
      </c>
      <c r="C31" s="210" t="str">
        <f>IF(B22&gt;"",B22,"")</f>
        <v>Rissanen Patrik</v>
      </c>
      <c r="D31" s="211"/>
      <c r="E31" s="200"/>
      <c r="F31" s="291">
        <v>-6</v>
      </c>
      <c r="G31" s="292"/>
      <c r="H31" s="291">
        <v>9</v>
      </c>
      <c r="I31" s="292"/>
      <c r="J31" s="293">
        <v>8</v>
      </c>
      <c r="K31" s="292"/>
      <c r="L31" s="291">
        <v>10</v>
      </c>
      <c r="M31" s="292"/>
      <c r="N31" s="291"/>
      <c r="O31" s="292"/>
      <c r="P31" s="201">
        <f t="shared" si="11"/>
        <v>3</v>
      </c>
      <c r="Q31" s="202">
        <f t="shared" si="12"/>
        <v>1</v>
      </c>
      <c r="R31" s="212"/>
      <c r="S31" s="213"/>
      <c r="U31" s="205">
        <f t="shared" si="13"/>
        <v>40</v>
      </c>
      <c r="V31" s="206">
        <f t="shared" si="13"/>
        <v>38</v>
      </c>
      <c r="W31" s="207">
        <f t="shared" si="14"/>
        <v>2</v>
      </c>
      <c r="Y31" s="214">
        <f t="shared" si="21"/>
        <v>6</v>
      </c>
      <c r="Z31" s="215">
        <f t="shared" si="15"/>
        <v>11</v>
      </c>
      <c r="AA31" s="214">
        <f t="shared" si="21"/>
        <v>11</v>
      </c>
      <c r="AB31" s="215">
        <f t="shared" si="16"/>
        <v>9</v>
      </c>
      <c r="AC31" s="214">
        <f t="shared" si="21"/>
        <v>11</v>
      </c>
      <c r="AD31" s="215">
        <f t="shared" si="17"/>
        <v>8</v>
      </c>
      <c r="AE31" s="214">
        <f t="shared" si="21"/>
        <v>12</v>
      </c>
      <c r="AF31" s="215">
        <f t="shared" si="18"/>
        <v>10</v>
      </c>
      <c r="AG31" s="214">
        <f t="shared" si="19"/>
        <v>0</v>
      </c>
      <c r="AH31" s="215">
        <f t="shared" si="20"/>
        <v>0</v>
      </c>
    </row>
    <row r="32" spans="1:34" ht="16.5" thickBot="1">
      <c r="A32" s="218" t="s">
        <v>112</v>
      </c>
      <c r="B32" s="219" t="str">
        <f>IF(B23&gt;"",B23,"")</f>
        <v>Hewit Frej</v>
      </c>
      <c r="C32" s="220">
        <f>IF(B24&gt;"",B24,"")</f>
      </c>
      <c r="D32" s="221"/>
      <c r="E32" s="222"/>
      <c r="F32" s="326"/>
      <c r="G32" s="327"/>
      <c r="H32" s="326"/>
      <c r="I32" s="327"/>
      <c r="J32" s="326"/>
      <c r="K32" s="327"/>
      <c r="L32" s="326"/>
      <c r="M32" s="327"/>
      <c r="N32" s="326"/>
      <c r="O32" s="327"/>
      <c r="P32" s="223">
        <f t="shared" si="11"/>
      </c>
      <c r="Q32" s="224">
        <f t="shared" si="12"/>
      </c>
      <c r="R32" s="225"/>
      <c r="S32" s="226"/>
      <c r="U32" s="205">
        <f t="shared" si="13"/>
        <v>0</v>
      </c>
      <c r="V32" s="206">
        <f t="shared" si="13"/>
        <v>0</v>
      </c>
      <c r="W32" s="207">
        <f t="shared" si="14"/>
        <v>0</v>
      </c>
      <c r="Y32" s="227">
        <f t="shared" si="21"/>
        <v>0</v>
      </c>
      <c r="Z32" s="228">
        <f t="shared" si="15"/>
        <v>0</v>
      </c>
      <c r="AA32" s="227">
        <f t="shared" si="21"/>
        <v>0</v>
      </c>
      <c r="AB32" s="228">
        <f t="shared" si="16"/>
        <v>0</v>
      </c>
      <c r="AC32" s="227">
        <f t="shared" si="21"/>
        <v>0</v>
      </c>
      <c r="AD32" s="228">
        <f t="shared" si="17"/>
        <v>0</v>
      </c>
      <c r="AE32" s="227">
        <f t="shared" si="21"/>
        <v>0</v>
      </c>
      <c r="AF32" s="228">
        <f t="shared" si="18"/>
        <v>0</v>
      </c>
      <c r="AG32" s="227">
        <f t="shared" si="19"/>
        <v>0</v>
      </c>
      <c r="AH32" s="228">
        <f t="shared" si="20"/>
        <v>0</v>
      </c>
    </row>
    <row r="33" ht="16.5" thickBot="1" thickTop="1"/>
    <row r="34" spans="1:19" ht="16.5" thickTop="1">
      <c r="A34" s="130"/>
      <c r="B34" s="131" t="s">
        <v>20</v>
      </c>
      <c r="C34" s="132"/>
      <c r="D34" s="132"/>
      <c r="E34" s="132"/>
      <c r="F34" s="133"/>
      <c r="G34" s="132"/>
      <c r="H34" s="134" t="s">
        <v>76</v>
      </c>
      <c r="I34" s="135"/>
      <c r="J34" s="333" t="s">
        <v>174</v>
      </c>
      <c r="K34" s="334"/>
      <c r="L34" s="334"/>
      <c r="M34" s="335"/>
      <c r="N34" s="321" t="s">
        <v>78</v>
      </c>
      <c r="O34" s="322"/>
      <c r="P34" s="322"/>
      <c r="Q34" s="323" t="s">
        <v>118</v>
      </c>
      <c r="R34" s="324"/>
      <c r="S34" s="325"/>
    </row>
    <row r="35" spans="1:19" ht="16.5" thickBot="1">
      <c r="A35" s="136"/>
      <c r="B35" s="137" t="s">
        <v>4</v>
      </c>
      <c r="C35" s="138" t="s">
        <v>80</v>
      </c>
      <c r="D35" s="305"/>
      <c r="E35" s="306"/>
      <c r="F35" s="307"/>
      <c r="G35" s="308" t="s">
        <v>81</v>
      </c>
      <c r="H35" s="309"/>
      <c r="I35" s="309"/>
      <c r="J35" s="310">
        <v>40251</v>
      </c>
      <c r="K35" s="310"/>
      <c r="L35" s="310"/>
      <c r="M35" s="311"/>
      <c r="N35" s="139" t="s">
        <v>82</v>
      </c>
      <c r="O35" s="140"/>
      <c r="P35" s="140"/>
      <c r="Q35" s="312" t="s">
        <v>175</v>
      </c>
      <c r="R35" s="312"/>
      <c r="S35" s="313"/>
    </row>
    <row r="36" spans="1:23" ht="15.75" thickTop="1">
      <c r="A36" s="141"/>
      <c r="B36" s="142" t="s">
        <v>84</v>
      </c>
      <c r="C36" s="143" t="s">
        <v>85</v>
      </c>
      <c r="D36" s="299" t="s">
        <v>74</v>
      </c>
      <c r="E36" s="300"/>
      <c r="F36" s="299" t="s">
        <v>73</v>
      </c>
      <c r="G36" s="300"/>
      <c r="H36" s="299" t="s">
        <v>72</v>
      </c>
      <c r="I36" s="300"/>
      <c r="J36" s="299" t="s">
        <v>86</v>
      </c>
      <c r="K36" s="300"/>
      <c r="L36" s="299"/>
      <c r="M36" s="300"/>
      <c r="N36" s="144" t="s">
        <v>87</v>
      </c>
      <c r="O36" s="145" t="s">
        <v>88</v>
      </c>
      <c r="P36" s="146" t="s">
        <v>89</v>
      </c>
      <c r="Q36" s="147"/>
      <c r="R36" s="301" t="s">
        <v>90</v>
      </c>
      <c r="S36" s="302"/>
      <c r="U36" s="148" t="s">
        <v>91</v>
      </c>
      <c r="V36" s="149"/>
      <c r="W36" s="150" t="s">
        <v>92</v>
      </c>
    </row>
    <row r="37" spans="1:23" ht="15">
      <c r="A37" s="151" t="s">
        <v>74</v>
      </c>
      <c r="B37" s="152" t="s">
        <v>139</v>
      </c>
      <c r="C37" s="153" t="s">
        <v>25</v>
      </c>
      <c r="D37" s="154"/>
      <c r="E37" s="155"/>
      <c r="F37" s="156">
        <f>+P47</f>
        <v>3</v>
      </c>
      <c r="G37" s="157">
        <f>+Q47</f>
        <v>1</v>
      </c>
      <c r="H37" s="156">
        <f>P43</f>
      </c>
      <c r="I37" s="157">
        <f>Q43</f>
      </c>
      <c r="J37" s="156">
        <f>P45</f>
      </c>
      <c r="K37" s="157">
        <f>Q45</f>
      </c>
      <c r="L37" s="156"/>
      <c r="M37" s="157"/>
      <c r="N37" s="158">
        <f>IF(SUM(D37:M37)=0,"",COUNTIF(E37:E40,"3"))</f>
        <v>1</v>
      </c>
      <c r="O37" s="159">
        <f>IF(SUM(E37:N37)=0,"",COUNTIF(D37:D40,"3"))</f>
        <v>0</v>
      </c>
      <c r="P37" s="160">
        <f>IF(SUM(D37:M37)=0,"",SUM(E37:E40))</f>
        <v>3</v>
      </c>
      <c r="Q37" s="161">
        <f>IF(SUM(D37:M37)=0,"",SUM(D37:D40))</f>
        <v>1</v>
      </c>
      <c r="R37" s="303"/>
      <c r="S37" s="304"/>
      <c r="U37" s="162">
        <f>+U43+U45+U47</f>
        <v>44</v>
      </c>
      <c r="V37" s="163">
        <f>+V43+V45+V47</f>
        <v>39</v>
      </c>
      <c r="W37" s="164">
        <f>+U37-V37</f>
        <v>5</v>
      </c>
    </row>
    <row r="38" spans="1:23" ht="15">
      <c r="A38" s="165" t="s">
        <v>73</v>
      </c>
      <c r="B38" s="152" t="s">
        <v>165</v>
      </c>
      <c r="C38" s="166" t="s">
        <v>4</v>
      </c>
      <c r="D38" s="167">
        <f>+Q47</f>
        <v>1</v>
      </c>
      <c r="E38" s="168">
        <f>+P47</f>
        <v>3</v>
      </c>
      <c r="F38" s="169"/>
      <c r="G38" s="170"/>
      <c r="H38" s="167">
        <f>P46</f>
      </c>
      <c r="I38" s="168">
        <f>Q46</f>
      </c>
      <c r="J38" s="167">
        <f>P44</f>
      </c>
      <c r="K38" s="168">
        <f>Q44</f>
      </c>
      <c r="L38" s="167"/>
      <c r="M38" s="168"/>
      <c r="N38" s="158">
        <f>IF(SUM(D38:M38)=0,"",COUNTIF(G37:G40,"3"))</f>
        <v>0</v>
      </c>
      <c r="O38" s="159">
        <f>IF(SUM(E38:N38)=0,"",COUNTIF(F37:F40,"3"))</f>
        <v>1</v>
      </c>
      <c r="P38" s="160">
        <f>IF(SUM(D38:M38)=0,"",SUM(G37:G40))</f>
        <v>1</v>
      </c>
      <c r="Q38" s="161">
        <f>IF(SUM(D38:M38)=0,"",SUM(F37:F40))</f>
        <v>3</v>
      </c>
      <c r="R38" s="303"/>
      <c r="S38" s="304"/>
      <c r="U38" s="162">
        <f>+U44+U46+V47</f>
        <v>39</v>
      </c>
      <c r="V38" s="163">
        <f>+V44+V46+U47</f>
        <v>44</v>
      </c>
      <c r="W38" s="164">
        <f>+U38-V38</f>
        <v>-5</v>
      </c>
    </row>
    <row r="39" spans="1:23" ht="15">
      <c r="A39" s="165" t="s">
        <v>72</v>
      </c>
      <c r="B39" s="152" t="s">
        <v>176</v>
      </c>
      <c r="C39" s="166" t="s">
        <v>69</v>
      </c>
      <c r="D39" s="167">
        <f>+Q43</f>
      </c>
      <c r="E39" s="168">
        <f>+P43</f>
      </c>
      <c r="F39" s="167">
        <f>Q46</f>
      </c>
      <c r="G39" s="168">
        <f>P46</f>
      </c>
      <c r="H39" s="169"/>
      <c r="I39" s="170"/>
      <c r="J39" s="167">
        <f>P48</f>
      </c>
      <c r="K39" s="168">
        <f>Q48</f>
      </c>
      <c r="L39" s="167"/>
      <c r="M39" s="168"/>
      <c r="N39" s="158">
        <f>IF(SUM(D39:M39)=0,"",COUNTIF(I37:I40,"3"))</f>
      </c>
      <c r="O39" s="159">
        <f>IF(SUM(E39:N39)=0,"",COUNTIF(H37:H40,"3"))</f>
      </c>
      <c r="P39" s="160">
        <f>IF(SUM(D39:M39)=0,"",SUM(I37:I40))</f>
      </c>
      <c r="Q39" s="161">
        <f>IF(SUM(D39:M39)=0,"",SUM(H37:H40))</f>
      </c>
      <c r="R39" s="303"/>
      <c r="S39" s="304"/>
      <c r="U39" s="162">
        <f>+V43+V46+U48</f>
        <v>0</v>
      </c>
      <c r="V39" s="163">
        <f>+U43+U46+V48</f>
        <v>0</v>
      </c>
      <c r="W39" s="164">
        <f>+U39-V39</f>
        <v>0</v>
      </c>
    </row>
    <row r="40" spans="1:23" ht="15.75" thickBot="1">
      <c r="A40" s="171" t="s">
        <v>86</v>
      </c>
      <c r="B40" s="172" t="s">
        <v>177</v>
      </c>
      <c r="C40" s="173" t="s">
        <v>23</v>
      </c>
      <c r="D40" s="174">
        <f>Q45</f>
      </c>
      <c r="E40" s="175">
        <f>P45</f>
      </c>
      <c r="F40" s="174">
        <f>Q44</f>
      </c>
      <c r="G40" s="175">
        <f>P44</f>
      </c>
      <c r="H40" s="174">
        <f>Q48</f>
      </c>
      <c r="I40" s="175">
        <f>P48</f>
      </c>
      <c r="J40" s="176"/>
      <c r="K40" s="177"/>
      <c r="L40" s="174"/>
      <c r="M40" s="175"/>
      <c r="N40" s="178">
        <f>IF(SUM(D40:M40)=0,"",COUNTIF(K37:K40,"3"))</f>
      </c>
      <c r="O40" s="179">
        <f>IF(SUM(E40:N40)=0,"",COUNTIF(J37:J40,"3"))</f>
      </c>
      <c r="P40" s="180">
        <f>IF(SUM(D40:M41)=0,"",SUM(K37:K40))</f>
      </c>
      <c r="Q40" s="181">
        <f>IF(SUM(D40:M40)=0,"",SUM(J37:J40))</f>
      </c>
      <c r="R40" s="329"/>
      <c r="S40" s="330"/>
      <c r="U40" s="162">
        <f>+V44+V45+V48</f>
        <v>0</v>
      </c>
      <c r="V40" s="163">
        <f>+U44+U45+U48</f>
        <v>0</v>
      </c>
      <c r="W40" s="164">
        <f>+U40-V40</f>
        <v>0</v>
      </c>
    </row>
    <row r="41" spans="1:24" ht="15.75" thickTop="1">
      <c r="A41" s="182"/>
      <c r="B41" s="183" t="s">
        <v>98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186"/>
      <c r="U41" s="187"/>
      <c r="V41" s="188" t="s">
        <v>99</v>
      </c>
      <c r="W41" s="189">
        <f>SUM(W37:W40)</f>
        <v>0</v>
      </c>
      <c r="X41" s="188" t="str">
        <f>IF(W41=0,"OK","Virhe")</f>
        <v>OK</v>
      </c>
    </row>
    <row r="42" spans="1:23" ht="15.75" thickBot="1">
      <c r="A42" s="190"/>
      <c r="B42" s="191" t="s">
        <v>100</v>
      </c>
      <c r="C42" s="192"/>
      <c r="D42" s="192"/>
      <c r="E42" s="193"/>
      <c r="F42" s="328" t="s">
        <v>101</v>
      </c>
      <c r="G42" s="315"/>
      <c r="H42" s="314" t="s">
        <v>102</v>
      </c>
      <c r="I42" s="315"/>
      <c r="J42" s="314" t="s">
        <v>103</v>
      </c>
      <c r="K42" s="315"/>
      <c r="L42" s="314" t="s">
        <v>104</v>
      </c>
      <c r="M42" s="315"/>
      <c r="N42" s="314" t="s">
        <v>105</v>
      </c>
      <c r="O42" s="315"/>
      <c r="P42" s="316" t="s">
        <v>106</v>
      </c>
      <c r="Q42" s="317"/>
      <c r="S42" s="194"/>
      <c r="U42" s="195" t="s">
        <v>91</v>
      </c>
      <c r="V42" s="196"/>
      <c r="W42" s="150" t="s">
        <v>92</v>
      </c>
    </row>
    <row r="43" spans="1:34" ht="15.75">
      <c r="A43" s="197" t="s">
        <v>107</v>
      </c>
      <c r="B43" s="198" t="str">
        <f>IF(B37&gt;"",B37,"")</f>
        <v>Myllärinen Markus</v>
      </c>
      <c r="C43" s="199" t="str">
        <f>IF(B39&gt;"",B39,"")</f>
        <v>Hakonen Rasmus ( ei)</v>
      </c>
      <c r="D43" s="184"/>
      <c r="E43" s="200"/>
      <c r="F43" s="296"/>
      <c r="G43" s="298"/>
      <c r="H43" s="296"/>
      <c r="I43" s="297"/>
      <c r="J43" s="296"/>
      <c r="K43" s="297"/>
      <c r="L43" s="296"/>
      <c r="M43" s="297"/>
      <c r="N43" s="331"/>
      <c r="O43" s="297"/>
      <c r="P43" s="201">
        <f aca="true" t="shared" si="22" ref="P43:P48">IF(COUNT(F43:N43)=0,"",COUNTIF(F43:N43,"&gt;=0"))</f>
      </c>
      <c r="Q43" s="202">
        <f aca="true" t="shared" si="23" ref="Q43:Q48">IF(COUNT(F43:N43)=0,"",(IF(LEFT(F43,1)="-",1,0)+IF(LEFT(H43,1)="-",1,0)+IF(LEFT(J43,1)="-",1,0)+IF(LEFT(L43,1)="-",1,0)+IF(LEFT(N43,1)="-",1,0)))</f>
      </c>
      <c r="R43" s="203"/>
      <c r="S43" s="204"/>
      <c r="U43" s="205">
        <f aca="true" t="shared" si="24" ref="U43:V48">+Y43+AA43+AC43+AE43+AG43</f>
        <v>0</v>
      </c>
      <c r="V43" s="206">
        <f t="shared" si="24"/>
        <v>0</v>
      </c>
      <c r="W43" s="207">
        <f aca="true" t="shared" si="25" ref="W43:W48">+U43-V43</f>
        <v>0</v>
      </c>
      <c r="Y43" s="208">
        <f>IF(F43="",0,IF(LEFT(F43,1)="-",ABS(F43),(IF(F43&gt;9,F43+2,11))))</f>
        <v>0</v>
      </c>
      <c r="Z43" s="209">
        <f aca="true" t="shared" si="26" ref="Z43:Z48">IF(F43="",0,IF(LEFT(F43,1)="-",(IF(ABS(F43)&gt;9,(ABS(F43)+2),11)),F43))</f>
        <v>0</v>
      </c>
      <c r="AA43" s="208">
        <f>IF(H43="",0,IF(LEFT(H43,1)="-",ABS(H43),(IF(H43&gt;9,H43+2,11))))</f>
        <v>0</v>
      </c>
      <c r="AB43" s="209">
        <f aca="true" t="shared" si="27" ref="AB43:AB48">IF(H43="",0,IF(LEFT(H43,1)="-",(IF(ABS(H43)&gt;9,(ABS(H43)+2),11)),H43))</f>
        <v>0</v>
      </c>
      <c r="AC43" s="208">
        <f>IF(J43="",0,IF(LEFT(J43,1)="-",ABS(J43),(IF(J43&gt;9,J43+2,11))))</f>
        <v>0</v>
      </c>
      <c r="AD43" s="209">
        <f aca="true" t="shared" si="28" ref="AD43:AD48">IF(J43="",0,IF(LEFT(J43,1)="-",(IF(ABS(J43)&gt;9,(ABS(J43)+2),11)),J43))</f>
        <v>0</v>
      </c>
      <c r="AE43" s="208">
        <f>IF(L43="",0,IF(LEFT(L43,1)="-",ABS(L43),(IF(L43&gt;9,L43+2,11))))</f>
        <v>0</v>
      </c>
      <c r="AF43" s="209">
        <f aca="true" t="shared" si="29" ref="AF43:AF48">IF(L43="",0,IF(LEFT(L43,1)="-",(IF(ABS(L43)&gt;9,(ABS(L43)+2),11)),L43))</f>
        <v>0</v>
      </c>
      <c r="AG43" s="208">
        <f aca="true" t="shared" si="30" ref="AG43:AG48">IF(N43="",0,IF(LEFT(N43,1)="-",ABS(N43),(IF(N43&gt;9,N43+2,11))))</f>
        <v>0</v>
      </c>
      <c r="AH43" s="209">
        <f aca="true" t="shared" si="31" ref="AH43:AH48">IF(N43="",0,IF(LEFT(N43,1)="-",(IF(ABS(N43)&gt;9,(ABS(N43)+2),11)),N43))</f>
        <v>0</v>
      </c>
    </row>
    <row r="44" spans="1:34" ht="15.75">
      <c r="A44" s="197" t="s">
        <v>108</v>
      </c>
      <c r="B44" s="198" t="str">
        <f>IF(B38&gt;"",B38,"")</f>
        <v>Mäkelä Jussi</v>
      </c>
      <c r="C44" s="210" t="str">
        <f>IF(B40&gt;"",B40,"")</f>
        <v>Pawels Victor ( ei)</v>
      </c>
      <c r="D44" s="211"/>
      <c r="E44" s="200"/>
      <c r="F44" s="291"/>
      <c r="G44" s="292"/>
      <c r="H44" s="291"/>
      <c r="I44" s="292"/>
      <c r="J44" s="291"/>
      <c r="K44" s="292"/>
      <c r="L44" s="291"/>
      <c r="M44" s="292"/>
      <c r="N44" s="291"/>
      <c r="O44" s="292"/>
      <c r="P44" s="201">
        <f t="shared" si="22"/>
      </c>
      <c r="Q44" s="202">
        <f t="shared" si="23"/>
      </c>
      <c r="R44" s="212"/>
      <c r="S44" s="213"/>
      <c r="U44" s="205">
        <f t="shared" si="24"/>
        <v>0</v>
      </c>
      <c r="V44" s="206">
        <f t="shared" si="24"/>
        <v>0</v>
      </c>
      <c r="W44" s="207">
        <f t="shared" si="25"/>
        <v>0</v>
      </c>
      <c r="Y44" s="214">
        <f>IF(F44="",0,IF(LEFT(F44,1)="-",ABS(F44),(IF(F44&gt;9,F44+2,11))))</f>
        <v>0</v>
      </c>
      <c r="Z44" s="215">
        <f t="shared" si="26"/>
        <v>0</v>
      </c>
      <c r="AA44" s="214">
        <f>IF(H44="",0,IF(LEFT(H44,1)="-",ABS(H44),(IF(H44&gt;9,H44+2,11))))</f>
        <v>0</v>
      </c>
      <c r="AB44" s="215">
        <f t="shared" si="27"/>
        <v>0</v>
      </c>
      <c r="AC44" s="214">
        <f>IF(J44="",0,IF(LEFT(J44,1)="-",ABS(J44),(IF(J44&gt;9,J44+2,11))))</f>
        <v>0</v>
      </c>
      <c r="AD44" s="215">
        <f t="shared" si="28"/>
        <v>0</v>
      </c>
      <c r="AE44" s="214">
        <f>IF(L44="",0,IF(LEFT(L44,1)="-",ABS(L44),(IF(L44&gt;9,L44+2,11))))</f>
        <v>0</v>
      </c>
      <c r="AF44" s="215">
        <f t="shared" si="29"/>
        <v>0</v>
      </c>
      <c r="AG44" s="214">
        <f t="shared" si="30"/>
        <v>0</v>
      </c>
      <c r="AH44" s="215">
        <f t="shared" si="31"/>
        <v>0</v>
      </c>
    </row>
    <row r="45" spans="1:34" ht="16.5" thickBot="1">
      <c r="A45" s="197" t="s">
        <v>109</v>
      </c>
      <c r="B45" s="216" t="str">
        <f>IF(B37&gt;"",B37,"")</f>
        <v>Myllärinen Markus</v>
      </c>
      <c r="C45" s="217" t="str">
        <f>IF(B40&gt;"",B40,"")</f>
        <v>Pawels Victor ( ei)</v>
      </c>
      <c r="D45" s="192"/>
      <c r="E45" s="193"/>
      <c r="F45" s="294"/>
      <c r="G45" s="295"/>
      <c r="H45" s="294"/>
      <c r="I45" s="295"/>
      <c r="J45" s="294"/>
      <c r="K45" s="295"/>
      <c r="L45" s="294"/>
      <c r="M45" s="295"/>
      <c r="N45" s="294"/>
      <c r="O45" s="295"/>
      <c r="P45" s="201">
        <f t="shared" si="22"/>
      </c>
      <c r="Q45" s="202">
        <f t="shared" si="23"/>
      </c>
      <c r="R45" s="212"/>
      <c r="S45" s="213"/>
      <c r="U45" s="205">
        <f t="shared" si="24"/>
        <v>0</v>
      </c>
      <c r="V45" s="206">
        <f t="shared" si="24"/>
        <v>0</v>
      </c>
      <c r="W45" s="207">
        <f t="shared" si="25"/>
        <v>0</v>
      </c>
      <c r="Y45" s="214">
        <f aca="true" t="shared" si="32" ref="Y45:AE48">IF(F45="",0,IF(LEFT(F45,1)="-",ABS(F45),(IF(F45&gt;9,F45+2,11))))</f>
        <v>0</v>
      </c>
      <c r="Z45" s="215">
        <f t="shared" si="26"/>
        <v>0</v>
      </c>
      <c r="AA45" s="214">
        <f t="shared" si="32"/>
        <v>0</v>
      </c>
      <c r="AB45" s="215">
        <f t="shared" si="27"/>
        <v>0</v>
      </c>
      <c r="AC45" s="214">
        <f t="shared" si="32"/>
        <v>0</v>
      </c>
      <c r="AD45" s="215">
        <f t="shared" si="28"/>
        <v>0</v>
      </c>
      <c r="AE45" s="214">
        <f t="shared" si="32"/>
        <v>0</v>
      </c>
      <c r="AF45" s="215">
        <f t="shared" si="29"/>
        <v>0</v>
      </c>
      <c r="AG45" s="214">
        <f t="shared" si="30"/>
        <v>0</v>
      </c>
      <c r="AH45" s="215">
        <f t="shared" si="31"/>
        <v>0</v>
      </c>
    </row>
    <row r="46" spans="1:34" ht="15.75">
      <c r="A46" s="197" t="s">
        <v>110</v>
      </c>
      <c r="B46" s="198" t="str">
        <f>IF(B38&gt;"",B38,"")</f>
        <v>Mäkelä Jussi</v>
      </c>
      <c r="C46" s="210" t="str">
        <f>IF(B39&gt;"",B39,"")</f>
        <v>Hakonen Rasmus ( ei)</v>
      </c>
      <c r="D46" s="184"/>
      <c r="E46" s="200"/>
      <c r="F46" s="296"/>
      <c r="G46" s="297"/>
      <c r="H46" s="296"/>
      <c r="I46" s="297"/>
      <c r="J46" s="296"/>
      <c r="K46" s="297"/>
      <c r="L46" s="296"/>
      <c r="M46" s="297"/>
      <c r="N46" s="296"/>
      <c r="O46" s="297"/>
      <c r="P46" s="201">
        <f t="shared" si="22"/>
      </c>
      <c r="Q46" s="202">
        <f t="shared" si="23"/>
      </c>
      <c r="R46" s="212"/>
      <c r="S46" s="213"/>
      <c r="U46" s="205">
        <f t="shared" si="24"/>
        <v>0</v>
      </c>
      <c r="V46" s="206">
        <f t="shared" si="24"/>
        <v>0</v>
      </c>
      <c r="W46" s="207">
        <f t="shared" si="25"/>
        <v>0</v>
      </c>
      <c r="Y46" s="214">
        <f t="shared" si="32"/>
        <v>0</v>
      </c>
      <c r="Z46" s="215">
        <f t="shared" si="26"/>
        <v>0</v>
      </c>
      <c r="AA46" s="214">
        <f t="shared" si="32"/>
        <v>0</v>
      </c>
      <c r="AB46" s="215">
        <f t="shared" si="27"/>
        <v>0</v>
      </c>
      <c r="AC46" s="214">
        <f t="shared" si="32"/>
        <v>0</v>
      </c>
      <c r="AD46" s="215">
        <f t="shared" si="28"/>
        <v>0</v>
      </c>
      <c r="AE46" s="214">
        <f t="shared" si="32"/>
        <v>0</v>
      </c>
      <c r="AF46" s="215">
        <f t="shared" si="29"/>
        <v>0</v>
      </c>
      <c r="AG46" s="214">
        <f t="shared" si="30"/>
        <v>0</v>
      </c>
      <c r="AH46" s="215">
        <f t="shared" si="31"/>
        <v>0</v>
      </c>
    </row>
    <row r="47" spans="1:34" ht="15.75">
      <c r="A47" s="197" t="s">
        <v>111</v>
      </c>
      <c r="B47" s="198" t="str">
        <f>IF(B37&gt;"",B37,"")</f>
        <v>Myllärinen Markus</v>
      </c>
      <c r="C47" s="210" t="str">
        <f>IF(B38&gt;"",B38,"")</f>
        <v>Mäkelä Jussi</v>
      </c>
      <c r="D47" s="211"/>
      <c r="E47" s="200"/>
      <c r="F47" s="291">
        <v>12</v>
      </c>
      <c r="G47" s="292"/>
      <c r="H47" s="291">
        <v>-8</v>
      </c>
      <c r="I47" s="292"/>
      <c r="J47" s="293">
        <v>8</v>
      </c>
      <c r="K47" s="292"/>
      <c r="L47" s="291">
        <v>8</v>
      </c>
      <c r="M47" s="292"/>
      <c r="N47" s="291"/>
      <c r="O47" s="292"/>
      <c r="P47" s="201">
        <f t="shared" si="22"/>
        <v>3</v>
      </c>
      <c r="Q47" s="202">
        <f t="shared" si="23"/>
        <v>1</v>
      </c>
      <c r="R47" s="212"/>
      <c r="S47" s="213"/>
      <c r="U47" s="205">
        <f t="shared" si="24"/>
        <v>44</v>
      </c>
      <c r="V47" s="206">
        <f t="shared" si="24"/>
        <v>39</v>
      </c>
      <c r="W47" s="207">
        <f t="shared" si="25"/>
        <v>5</v>
      </c>
      <c r="Y47" s="214">
        <f t="shared" si="32"/>
        <v>14</v>
      </c>
      <c r="Z47" s="215">
        <f t="shared" si="26"/>
        <v>12</v>
      </c>
      <c r="AA47" s="214">
        <f t="shared" si="32"/>
        <v>8</v>
      </c>
      <c r="AB47" s="215">
        <f t="shared" si="27"/>
        <v>11</v>
      </c>
      <c r="AC47" s="214">
        <f t="shared" si="32"/>
        <v>11</v>
      </c>
      <c r="AD47" s="215">
        <f t="shared" si="28"/>
        <v>8</v>
      </c>
      <c r="AE47" s="214">
        <f t="shared" si="32"/>
        <v>11</v>
      </c>
      <c r="AF47" s="215">
        <f t="shared" si="29"/>
        <v>8</v>
      </c>
      <c r="AG47" s="214">
        <f t="shared" si="30"/>
        <v>0</v>
      </c>
      <c r="AH47" s="215">
        <f t="shared" si="31"/>
        <v>0</v>
      </c>
    </row>
    <row r="48" spans="1:34" ht="16.5" thickBot="1">
      <c r="A48" s="218" t="s">
        <v>112</v>
      </c>
      <c r="B48" s="219" t="str">
        <f>IF(B39&gt;"",B39,"")</f>
        <v>Hakonen Rasmus ( ei)</v>
      </c>
      <c r="C48" s="220" t="str">
        <f>IF(B40&gt;"",B40,"")</f>
        <v>Pawels Victor ( ei)</v>
      </c>
      <c r="D48" s="221"/>
      <c r="E48" s="222"/>
      <c r="F48" s="326"/>
      <c r="G48" s="327"/>
      <c r="H48" s="326"/>
      <c r="I48" s="327"/>
      <c r="J48" s="326"/>
      <c r="K48" s="327"/>
      <c r="L48" s="326"/>
      <c r="M48" s="327"/>
      <c r="N48" s="326"/>
      <c r="O48" s="327"/>
      <c r="P48" s="223">
        <f t="shared" si="22"/>
      </c>
      <c r="Q48" s="224">
        <f t="shared" si="23"/>
      </c>
      <c r="R48" s="225"/>
      <c r="S48" s="226"/>
      <c r="U48" s="205">
        <f t="shared" si="24"/>
        <v>0</v>
      </c>
      <c r="V48" s="206">
        <f t="shared" si="24"/>
        <v>0</v>
      </c>
      <c r="W48" s="207">
        <f t="shared" si="25"/>
        <v>0</v>
      </c>
      <c r="Y48" s="227">
        <f t="shared" si="32"/>
        <v>0</v>
      </c>
      <c r="Z48" s="228">
        <f t="shared" si="26"/>
        <v>0</v>
      </c>
      <c r="AA48" s="227">
        <f t="shared" si="32"/>
        <v>0</v>
      </c>
      <c r="AB48" s="228">
        <f t="shared" si="27"/>
        <v>0</v>
      </c>
      <c r="AC48" s="227">
        <f t="shared" si="32"/>
        <v>0</v>
      </c>
      <c r="AD48" s="228">
        <f t="shared" si="28"/>
        <v>0</v>
      </c>
      <c r="AE48" s="227">
        <f t="shared" si="32"/>
        <v>0</v>
      </c>
      <c r="AF48" s="228">
        <f t="shared" si="29"/>
        <v>0</v>
      </c>
      <c r="AG48" s="227">
        <f t="shared" si="30"/>
        <v>0</v>
      </c>
      <c r="AH48" s="228">
        <f t="shared" si="31"/>
        <v>0</v>
      </c>
    </row>
    <row r="49" ht="16.5" thickBot="1" thickTop="1"/>
    <row r="50" spans="1:19" ht="16.5" thickTop="1">
      <c r="A50" s="130"/>
      <c r="B50" s="131" t="s">
        <v>20</v>
      </c>
      <c r="C50" s="132"/>
      <c r="D50" s="132"/>
      <c r="E50" s="132"/>
      <c r="F50" s="133"/>
      <c r="G50" s="132"/>
      <c r="H50" s="134" t="s">
        <v>76</v>
      </c>
      <c r="I50" s="135"/>
      <c r="J50" s="333" t="s">
        <v>174</v>
      </c>
      <c r="K50" s="334"/>
      <c r="L50" s="334"/>
      <c r="M50" s="335"/>
      <c r="N50" s="321" t="s">
        <v>78</v>
      </c>
      <c r="O50" s="322"/>
      <c r="P50" s="322"/>
      <c r="Q50" s="323" t="s">
        <v>127</v>
      </c>
      <c r="R50" s="324"/>
      <c r="S50" s="325"/>
    </row>
    <row r="51" spans="1:19" ht="16.5" thickBot="1">
      <c r="A51" s="136"/>
      <c r="B51" s="137" t="s">
        <v>4</v>
      </c>
      <c r="C51" s="138" t="s">
        <v>80</v>
      </c>
      <c r="D51" s="305"/>
      <c r="E51" s="306"/>
      <c r="F51" s="307"/>
      <c r="G51" s="308" t="s">
        <v>81</v>
      </c>
      <c r="H51" s="309"/>
      <c r="I51" s="309"/>
      <c r="J51" s="310">
        <v>40251</v>
      </c>
      <c r="K51" s="310"/>
      <c r="L51" s="310"/>
      <c r="M51" s="311"/>
      <c r="N51" s="139" t="s">
        <v>82</v>
      </c>
      <c r="O51" s="140"/>
      <c r="P51" s="140"/>
      <c r="Q51" s="312" t="s">
        <v>175</v>
      </c>
      <c r="R51" s="312"/>
      <c r="S51" s="313"/>
    </row>
    <row r="52" spans="1:23" ht="15.75" thickTop="1">
      <c r="A52" s="141"/>
      <c r="B52" s="142" t="s">
        <v>84</v>
      </c>
      <c r="C52" s="143" t="s">
        <v>85</v>
      </c>
      <c r="D52" s="299" t="s">
        <v>74</v>
      </c>
      <c r="E52" s="300"/>
      <c r="F52" s="299" t="s">
        <v>73</v>
      </c>
      <c r="G52" s="300"/>
      <c r="H52" s="299" t="s">
        <v>72</v>
      </c>
      <c r="I52" s="300"/>
      <c r="J52" s="299" t="s">
        <v>86</v>
      </c>
      <c r="K52" s="300"/>
      <c r="L52" s="299"/>
      <c r="M52" s="300"/>
      <c r="N52" s="144" t="s">
        <v>87</v>
      </c>
      <c r="O52" s="145" t="s">
        <v>88</v>
      </c>
      <c r="P52" s="146" t="s">
        <v>89</v>
      </c>
      <c r="Q52" s="147"/>
      <c r="R52" s="301" t="s">
        <v>90</v>
      </c>
      <c r="S52" s="302"/>
      <c r="U52" s="148" t="s">
        <v>91</v>
      </c>
      <c r="V52" s="149"/>
      <c r="W52" s="150" t="s">
        <v>92</v>
      </c>
    </row>
    <row r="53" spans="1:23" ht="15">
      <c r="A53" s="151" t="s">
        <v>74</v>
      </c>
      <c r="B53" s="152" t="s">
        <v>178</v>
      </c>
      <c r="C53" s="153" t="s">
        <v>7</v>
      </c>
      <c r="D53" s="154"/>
      <c r="E53" s="155"/>
      <c r="F53" s="156">
        <f>+P63</f>
      </c>
      <c r="G53" s="157">
        <f>+Q63</f>
      </c>
      <c r="H53" s="156">
        <f>P59</f>
        <v>3</v>
      </c>
      <c r="I53" s="157">
        <f>Q59</f>
        <v>0</v>
      </c>
      <c r="J53" s="156">
        <f>P61</f>
        <v>3</v>
      </c>
      <c r="K53" s="157">
        <f>Q61</f>
        <v>0</v>
      </c>
      <c r="L53" s="156"/>
      <c r="M53" s="157"/>
      <c r="N53" s="158">
        <f>IF(SUM(D53:M53)=0,"",COUNTIF(E53:E56,"3"))</f>
        <v>2</v>
      </c>
      <c r="O53" s="159">
        <f>IF(SUM(E53:N53)=0,"",COUNTIF(D53:D56,"3"))</f>
        <v>0</v>
      </c>
      <c r="P53" s="160">
        <f>IF(SUM(D53:M53)=0,"",SUM(E53:E56))</f>
        <v>6</v>
      </c>
      <c r="Q53" s="161">
        <f>IF(SUM(D53:M53)=0,"",SUM(D53:D56))</f>
        <v>0</v>
      </c>
      <c r="R53" s="303">
        <v>1</v>
      </c>
      <c r="S53" s="304"/>
      <c r="U53" s="162">
        <f>+U59+U61+U63</f>
        <v>66</v>
      </c>
      <c r="V53" s="163">
        <f>+V59+V61+V63</f>
        <v>21</v>
      </c>
      <c r="W53" s="164">
        <f>+U53-V53</f>
        <v>45</v>
      </c>
    </row>
    <row r="54" spans="1:23" ht="15">
      <c r="A54" s="165" t="s">
        <v>73</v>
      </c>
      <c r="B54" s="152" t="s">
        <v>179</v>
      </c>
      <c r="C54" s="166" t="s">
        <v>69</v>
      </c>
      <c r="D54" s="167">
        <f>+Q63</f>
      </c>
      <c r="E54" s="168">
        <f>+P63</f>
      </c>
      <c r="F54" s="169"/>
      <c r="G54" s="170"/>
      <c r="H54" s="167">
        <f>P62</f>
      </c>
      <c r="I54" s="168">
        <f>Q62</f>
      </c>
      <c r="J54" s="167">
        <f>P60</f>
      </c>
      <c r="K54" s="168">
        <f>Q60</f>
      </c>
      <c r="L54" s="167"/>
      <c r="M54" s="168"/>
      <c r="N54" s="158">
        <f>IF(SUM(D54:M54)=0,"",COUNTIF(G53:G56,"3"))</f>
      </c>
      <c r="O54" s="159">
        <f>IF(SUM(E54:N54)=0,"",COUNTIF(F53:F56,"3"))</f>
      </c>
      <c r="P54" s="160">
        <f>IF(SUM(D54:M54)=0,"",SUM(G53:G56))</f>
      </c>
      <c r="Q54" s="161">
        <f>IF(SUM(D54:M54)=0,"",SUM(F53:F56))</f>
      </c>
      <c r="R54" s="303"/>
      <c r="S54" s="304"/>
      <c r="U54" s="162">
        <f>+U60+U62+V63</f>
        <v>0</v>
      </c>
      <c r="V54" s="163">
        <f>+V60+V62+U63</f>
        <v>0</v>
      </c>
      <c r="W54" s="164">
        <f>+U54-V54</f>
        <v>0</v>
      </c>
    </row>
    <row r="55" spans="1:23" ht="15">
      <c r="A55" s="165" t="s">
        <v>72</v>
      </c>
      <c r="B55" s="152" t="s">
        <v>180</v>
      </c>
      <c r="C55" s="166" t="s">
        <v>32</v>
      </c>
      <c r="D55" s="167">
        <f>+Q59</f>
        <v>0</v>
      </c>
      <c r="E55" s="168">
        <f>+P59</f>
        <v>3</v>
      </c>
      <c r="F55" s="167">
        <f>Q62</f>
      </c>
      <c r="G55" s="168">
        <f>P62</f>
      </c>
      <c r="H55" s="169"/>
      <c r="I55" s="170"/>
      <c r="J55" s="167">
        <f>P64</f>
        <v>0</v>
      </c>
      <c r="K55" s="168">
        <f>Q64</f>
        <v>3</v>
      </c>
      <c r="L55" s="167"/>
      <c r="M55" s="168"/>
      <c r="N55" s="158">
        <f>IF(SUM(D55:M55)=0,"",COUNTIF(I53:I56,"3"))</f>
        <v>0</v>
      </c>
      <c r="O55" s="159">
        <f>IF(SUM(E55:N55)=0,"",COUNTIF(H53:H56,"3"))</f>
        <v>2</v>
      </c>
      <c r="P55" s="160">
        <f>IF(SUM(D55:M55)=0,"",SUM(I53:I56))</f>
        <v>0</v>
      </c>
      <c r="Q55" s="161">
        <f>IF(SUM(D55:M55)=0,"",SUM(H53:H56))</f>
        <v>6</v>
      </c>
      <c r="R55" s="303">
        <v>3</v>
      </c>
      <c r="S55" s="304"/>
      <c r="U55" s="162">
        <f>+V59+V62+U64</f>
        <v>29</v>
      </c>
      <c r="V55" s="163">
        <f>+U59+U62+V64</f>
        <v>66</v>
      </c>
      <c r="W55" s="164">
        <f>+U55-V55</f>
        <v>-37</v>
      </c>
    </row>
    <row r="56" spans="1:23" ht="15.75" thickBot="1">
      <c r="A56" s="171" t="s">
        <v>86</v>
      </c>
      <c r="B56" s="172" t="s">
        <v>181</v>
      </c>
      <c r="C56" s="173" t="s">
        <v>43</v>
      </c>
      <c r="D56" s="174">
        <f>Q61</f>
        <v>0</v>
      </c>
      <c r="E56" s="175">
        <f>P61</f>
        <v>3</v>
      </c>
      <c r="F56" s="174">
        <f>Q60</f>
      </c>
      <c r="G56" s="175">
        <f>P60</f>
      </c>
      <c r="H56" s="174">
        <f>Q64</f>
        <v>3</v>
      </c>
      <c r="I56" s="175">
        <f>P64</f>
        <v>0</v>
      </c>
      <c r="J56" s="176"/>
      <c r="K56" s="177"/>
      <c r="L56" s="174"/>
      <c r="M56" s="175"/>
      <c r="N56" s="178">
        <f>IF(SUM(D56:M56)=0,"",COUNTIF(K53:K56,"3"))</f>
        <v>1</v>
      </c>
      <c r="O56" s="179">
        <f>IF(SUM(E56:N56)=0,"",COUNTIF(J53:J56,"3"))</f>
        <v>1</v>
      </c>
      <c r="P56" s="180">
        <f>IF(SUM(D56:M57)=0,"",SUM(K53:K56))</f>
        <v>3</v>
      </c>
      <c r="Q56" s="181">
        <f>IF(SUM(D56:M56)=0,"",SUM(J53:J56))</f>
        <v>3</v>
      </c>
      <c r="R56" s="329">
        <v>2</v>
      </c>
      <c r="S56" s="330"/>
      <c r="U56" s="162">
        <f>+V60+V61+V64</f>
        <v>43</v>
      </c>
      <c r="V56" s="163">
        <f>+U60+U61+U64</f>
        <v>51</v>
      </c>
      <c r="W56" s="164">
        <f>+U56-V56</f>
        <v>-8</v>
      </c>
    </row>
    <row r="57" spans="1:24" ht="15.75" thickTop="1">
      <c r="A57" s="182"/>
      <c r="B57" s="183" t="s">
        <v>98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5"/>
      <c r="S57" s="186"/>
      <c r="U57" s="187"/>
      <c r="V57" s="188" t="s">
        <v>99</v>
      </c>
      <c r="W57" s="189">
        <f>SUM(W53:W56)</f>
        <v>0</v>
      </c>
      <c r="X57" s="188" t="str">
        <f>IF(W57=0,"OK","Virhe")</f>
        <v>OK</v>
      </c>
    </row>
    <row r="58" spans="1:23" ht="15.75" thickBot="1">
      <c r="A58" s="190"/>
      <c r="B58" s="191" t="s">
        <v>100</v>
      </c>
      <c r="C58" s="192"/>
      <c r="D58" s="192"/>
      <c r="E58" s="193"/>
      <c r="F58" s="328" t="s">
        <v>101</v>
      </c>
      <c r="G58" s="315"/>
      <c r="H58" s="314" t="s">
        <v>102</v>
      </c>
      <c r="I58" s="315"/>
      <c r="J58" s="314" t="s">
        <v>103</v>
      </c>
      <c r="K58" s="315"/>
      <c r="L58" s="314" t="s">
        <v>104</v>
      </c>
      <c r="M58" s="315"/>
      <c r="N58" s="314" t="s">
        <v>105</v>
      </c>
      <c r="O58" s="315"/>
      <c r="P58" s="316" t="s">
        <v>106</v>
      </c>
      <c r="Q58" s="317"/>
      <c r="S58" s="194"/>
      <c r="U58" s="195" t="s">
        <v>91</v>
      </c>
      <c r="V58" s="196"/>
      <c r="W58" s="150" t="s">
        <v>92</v>
      </c>
    </row>
    <row r="59" spans="1:34" ht="15.75">
      <c r="A59" s="197" t="s">
        <v>107</v>
      </c>
      <c r="B59" s="198" t="str">
        <f>IF(B53&gt;"",B53,"")</f>
        <v>Kantola Roni</v>
      </c>
      <c r="C59" s="199" t="str">
        <f>IF(B55&gt;"",B55,"")</f>
        <v>Kontkanen Aukusti</v>
      </c>
      <c r="D59" s="184"/>
      <c r="E59" s="200"/>
      <c r="F59" s="296">
        <v>2</v>
      </c>
      <c r="G59" s="298"/>
      <c r="H59" s="296">
        <v>5</v>
      </c>
      <c r="I59" s="297"/>
      <c r="J59" s="296">
        <v>4</v>
      </c>
      <c r="K59" s="297"/>
      <c r="L59" s="296"/>
      <c r="M59" s="297"/>
      <c r="N59" s="331"/>
      <c r="O59" s="297"/>
      <c r="P59" s="201">
        <f aca="true" t="shared" si="33" ref="P59:P64">IF(COUNT(F59:N59)=0,"",COUNTIF(F59:N59,"&gt;=0"))</f>
        <v>3</v>
      </c>
      <c r="Q59" s="202">
        <f aca="true" t="shared" si="34" ref="Q59:Q64">IF(COUNT(F59:N59)=0,"",(IF(LEFT(F59,1)="-",1,0)+IF(LEFT(H59,1)="-",1,0)+IF(LEFT(J59,1)="-",1,0)+IF(LEFT(L59,1)="-",1,0)+IF(LEFT(N59,1)="-",1,0)))</f>
        <v>0</v>
      </c>
      <c r="R59" s="203"/>
      <c r="S59" s="204"/>
      <c r="U59" s="205">
        <f aca="true" t="shared" si="35" ref="U59:V64">+Y59+AA59+AC59+AE59+AG59</f>
        <v>33</v>
      </c>
      <c r="V59" s="206">
        <f t="shared" si="35"/>
        <v>11</v>
      </c>
      <c r="W59" s="207">
        <f aca="true" t="shared" si="36" ref="W59:W64">+U59-V59</f>
        <v>22</v>
      </c>
      <c r="Y59" s="208">
        <f>IF(F59="",0,IF(LEFT(F59,1)="-",ABS(F59),(IF(F59&gt;9,F59+2,11))))</f>
        <v>11</v>
      </c>
      <c r="Z59" s="209">
        <f aca="true" t="shared" si="37" ref="Z59:Z64">IF(F59="",0,IF(LEFT(F59,1)="-",(IF(ABS(F59)&gt;9,(ABS(F59)+2),11)),F59))</f>
        <v>2</v>
      </c>
      <c r="AA59" s="208">
        <f>IF(H59="",0,IF(LEFT(H59,1)="-",ABS(H59),(IF(H59&gt;9,H59+2,11))))</f>
        <v>11</v>
      </c>
      <c r="AB59" s="209">
        <f aca="true" t="shared" si="38" ref="AB59:AB64">IF(H59="",0,IF(LEFT(H59,1)="-",(IF(ABS(H59)&gt;9,(ABS(H59)+2),11)),H59))</f>
        <v>5</v>
      </c>
      <c r="AC59" s="208">
        <f>IF(J59="",0,IF(LEFT(J59,1)="-",ABS(J59),(IF(J59&gt;9,J59+2,11))))</f>
        <v>11</v>
      </c>
      <c r="AD59" s="209">
        <f aca="true" t="shared" si="39" ref="AD59:AD64">IF(J59="",0,IF(LEFT(J59,1)="-",(IF(ABS(J59)&gt;9,(ABS(J59)+2),11)),J59))</f>
        <v>4</v>
      </c>
      <c r="AE59" s="208">
        <f>IF(L59="",0,IF(LEFT(L59,1)="-",ABS(L59),(IF(L59&gt;9,L59+2,11))))</f>
        <v>0</v>
      </c>
      <c r="AF59" s="209">
        <f aca="true" t="shared" si="40" ref="AF59:AF64">IF(L59="",0,IF(LEFT(L59,1)="-",(IF(ABS(L59)&gt;9,(ABS(L59)+2),11)),L59))</f>
        <v>0</v>
      </c>
      <c r="AG59" s="208">
        <f aca="true" t="shared" si="41" ref="AG59:AG64">IF(N59="",0,IF(LEFT(N59,1)="-",ABS(N59),(IF(N59&gt;9,N59+2,11))))</f>
        <v>0</v>
      </c>
      <c r="AH59" s="209">
        <f aca="true" t="shared" si="42" ref="AH59:AH64">IF(N59="",0,IF(LEFT(N59,1)="-",(IF(ABS(N59)&gt;9,(ABS(N59)+2),11)),N59))</f>
        <v>0</v>
      </c>
    </row>
    <row r="60" spans="1:34" ht="15.75">
      <c r="A60" s="197" t="s">
        <v>108</v>
      </c>
      <c r="B60" s="198" t="str">
        <f>IF(B54&gt;"",B54,"")</f>
        <v>Eerola Elias ( ei)</v>
      </c>
      <c r="C60" s="210" t="str">
        <f>IF(B56&gt;"",B56,"")</f>
        <v>Vilgren Jani</v>
      </c>
      <c r="D60" s="211"/>
      <c r="E60" s="200"/>
      <c r="F60" s="291"/>
      <c r="G60" s="292"/>
      <c r="H60" s="291"/>
      <c r="I60" s="292"/>
      <c r="J60" s="291"/>
      <c r="K60" s="292"/>
      <c r="L60" s="291"/>
      <c r="M60" s="292"/>
      <c r="N60" s="291"/>
      <c r="O60" s="292"/>
      <c r="P60" s="201">
        <f t="shared" si="33"/>
      </c>
      <c r="Q60" s="202">
        <f t="shared" si="34"/>
      </c>
      <c r="R60" s="212"/>
      <c r="S60" s="213"/>
      <c r="U60" s="205">
        <f t="shared" si="35"/>
        <v>0</v>
      </c>
      <c r="V60" s="206">
        <f t="shared" si="35"/>
        <v>0</v>
      </c>
      <c r="W60" s="207">
        <f t="shared" si="36"/>
        <v>0</v>
      </c>
      <c r="Y60" s="214">
        <f>IF(F60="",0,IF(LEFT(F60,1)="-",ABS(F60),(IF(F60&gt;9,F60+2,11))))</f>
        <v>0</v>
      </c>
      <c r="Z60" s="215">
        <f t="shared" si="37"/>
        <v>0</v>
      </c>
      <c r="AA60" s="214">
        <f>IF(H60="",0,IF(LEFT(H60,1)="-",ABS(H60),(IF(H60&gt;9,H60+2,11))))</f>
        <v>0</v>
      </c>
      <c r="AB60" s="215">
        <f t="shared" si="38"/>
        <v>0</v>
      </c>
      <c r="AC60" s="214">
        <f>IF(J60="",0,IF(LEFT(J60,1)="-",ABS(J60),(IF(J60&gt;9,J60+2,11))))</f>
        <v>0</v>
      </c>
      <c r="AD60" s="215">
        <f t="shared" si="39"/>
        <v>0</v>
      </c>
      <c r="AE60" s="214">
        <f>IF(L60="",0,IF(LEFT(L60,1)="-",ABS(L60),(IF(L60&gt;9,L60+2,11))))</f>
        <v>0</v>
      </c>
      <c r="AF60" s="215">
        <f t="shared" si="40"/>
        <v>0</v>
      </c>
      <c r="AG60" s="214">
        <f t="shared" si="41"/>
        <v>0</v>
      </c>
      <c r="AH60" s="215">
        <f t="shared" si="42"/>
        <v>0</v>
      </c>
    </row>
    <row r="61" spans="1:34" ht="16.5" thickBot="1">
      <c r="A61" s="197" t="s">
        <v>109</v>
      </c>
      <c r="B61" s="216" t="str">
        <f>IF(B53&gt;"",B53,"")</f>
        <v>Kantola Roni</v>
      </c>
      <c r="C61" s="217" t="str">
        <f>IF(B56&gt;"",B56,"")</f>
        <v>Vilgren Jani</v>
      </c>
      <c r="D61" s="192"/>
      <c r="E61" s="193"/>
      <c r="F61" s="294">
        <v>1</v>
      </c>
      <c r="G61" s="295"/>
      <c r="H61" s="294">
        <v>5</v>
      </c>
      <c r="I61" s="295"/>
      <c r="J61" s="294">
        <v>4</v>
      </c>
      <c r="K61" s="295"/>
      <c r="L61" s="294"/>
      <c r="M61" s="295"/>
      <c r="N61" s="294"/>
      <c r="O61" s="295"/>
      <c r="P61" s="201">
        <f t="shared" si="33"/>
        <v>3</v>
      </c>
      <c r="Q61" s="202">
        <f t="shared" si="34"/>
        <v>0</v>
      </c>
      <c r="R61" s="212"/>
      <c r="S61" s="213"/>
      <c r="U61" s="205">
        <f t="shared" si="35"/>
        <v>33</v>
      </c>
      <c r="V61" s="206">
        <f t="shared" si="35"/>
        <v>10</v>
      </c>
      <c r="W61" s="207">
        <f t="shared" si="36"/>
        <v>23</v>
      </c>
      <c r="Y61" s="214">
        <f aca="true" t="shared" si="43" ref="Y61:AE64">IF(F61="",0,IF(LEFT(F61,1)="-",ABS(F61),(IF(F61&gt;9,F61+2,11))))</f>
        <v>11</v>
      </c>
      <c r="Z61" s="215">
        <f t="shared" si="37"/>
        <v>1</v>
      </c>
      <c r="AA61" s="214">
        <f t="shared" si="43"/>
        <v>11</v>
      </c>
      <c r="AB61" s="215">
        <f t="shared" si="38"/>
        <v>5</v>
      </c>
      <c r="AC61" s="214">
        <f t="shared" si="43"/>
        <v>11</v>
      </c>
      <c r="AD61" s="215">
        <f t="shared" si="39"/>
        <v>4</v>
      </c>
      <c r="AE61" s="214">
        <f t="shared" si="43"/>
        <v>0</v>
      </c>
      <c r="AF61" s="215">
        <f t="shared" si="40"/>
        <v>0</v>
      </c>
      <c r="AG61" s="214">
        <f t="shared" si="41"/>
        <v>0</v>
      </c>
      <c r="AH61" s="215">
        <f t="shared" si="42"/>
        <v>0</v>
      </c>
    </row>
    <row r="62" spans="1:34" ht="15.75">
      <c r="A62" s="197" t="s">
        <v>110</v>
      </c>
      <c r="B62" s="198" t="str">
        <f>IF(B54&gt;"",B54,"")</f>
        <v>Eerola Elias ( ei)</v>
      </c>
      <c r="C62" s="210" t="str">
        <f>IF(B55&gt;"",B55,"")</f>
        <v>Kontkanen Aukusti</v>
      </c>
      <c r="D62" s="184"/>
      <c r="E62" s="200"/>
      <c r="F62" s="296"/>
      <c r="G62" s="297"/>
      <c r="H62" s="296"/>
      <c r="I62" s="297"/>
      <c r="J62" s="296"/>
      <c r="K62" s="297"/>
      <c r="L62" s="296"/>
      <c r="M62" s="297"/>
      <c r="N62" s="296"/>
      <c r="O62" s="297"/>
      <c r="P62" s="201">
        <f t="shared" si="33"/>
      </c>
      <c r="Q62" s="202">
        <f t="shared" si="34"/>
      </c>
      <c r="R62" s="212"/>
      <c r="S62" s="213"/>
      <c r="U62" s="205">
        <f t="shared" si="35"/>
        <v>0</v>
      </c>
      <c r="V62" s="206">
        <f t="shared" si="35"/>
        <v>0</v>
      </c>
      <c r="W62" s="207">
        <f t="shared" si="36"/>
        <v>0</v>
      </c>
      <c r="Y62" s="214">
        <f t="shared" si="43"/>
        <v>0</v>
      </c>
      <c r="Z62" s="215">
        <f t="shared" si="37"/>
        <v>0</v>
      </c>
      <c r="AA62" s="214">
        <f t="shared" si="43"/>
        <v>0</v>
      </c>
      <c r="AB62" s="215">
        <f t="shared" si="38"/>
        <v>0</v>
      </c>
      <c r="AC62" s="214">
        <f t="shared" si="43"/>
        <v>0</v>
      </c>
      <c r="AD62" s="215">
        <f t="shared" si="39"/>
        <v>0</v>
      </c>
      <c r="AE62" s="214">
        <f t="shared" si="43"/>
        <v>0</v>
      </c>
      <c r="AF62" s="215">
        <f t="shared" si="40"/>
        <v>0</v>
      </c>
      <c r="AG62" s="214">
        <f t="shared" si="41"/>
        <v>0</v>
      </c>
      <c r="AH62" s="215">
        <f t="shared" si="42"/>
        <v>0</v>
      </c>
    </row>
    <row r="63" spans="1:34" ht="15.75">
      <c r="A63" s="197" t="s">
        <v>111</v>
      </c>
      <c r="B63" s="198" t="str">
        <f>IF(B53&gt;"",B53,"")</f>
        <v>Kantola Roni</v>
      </c>
      <c r="C63" s="210" t="str">
        <f>IF(B54&gt;"",B54,"")</f>
        <v>Eerola Elias ( ei)</v>
      </c>
      <c r="D63" s="211"/>
      <c r="E63" s="200"/>
      <c r="F63" s="291"/>
      <c r="G63" s="292"/>
      <c r="H63" s="291"/>
      <c r="I63" s="292"/>
      <c r="J63" s="293"/>
      <c r="K63" s="292"/>
      <c r="L63" s="291"/>
      <c r="M63" s="292"/>
      <c r="N63" s="291"/>
      <c r="O63" s="292"/>
      <c r="P63" s="201">
        <f t="shared" si="33"/>
      </c>
      <c r="Q63" s="202">
        <f t="shared" si="34"/>
      </c>
      <c r="R63" s="212"/>
      <c r="S63" s="213"/>
      <c r="U63" s="205">
        <f t="shared" si="35"/>
        <v>0</v>
      </c>
      <c r="V63" s="206">
        <f t="shared" si="35"/>
        <v>0</v>
      </c>
      <c r="W63" s="207">
        <f t="shared" si="36"/>
        <v>0</v>
      </c>
      <c r="Y63" s="214">
        <f t="shared" si="43"/>
        <v>0</v>
      </c>
      <c r="Z63" s="215">
        <f t="shared" si="37"/>
        <v>0</v>
      </c>
      <c r="AA63" s="214">
        <f t="shared" si="43"/>
        <v>0</v>
      </c>
      <c r="AB63" s="215">
        <f t="shared" si="38"/>
        <v>0</v>
      </c>
      <c r="AC63" s="214">
        <f t="shared" si="43"/>
        <v>0</v>
      </c>
      <c r="AD63" s="215">
        <f t="shared" si="39"/>
        <v>0</v>
      </c>
      <c r="AE63" s="214">
        <f t="shared" si="43"/>
        <v>0</v>
      </c>
      <c r="AF63" s="215">
        <f t="shared" si="40"/>
        <v>0</v>
      </c>
      <c r="AG63" s="214">
        <f t="shared" si="41"/>
        <v>0</v>
      </c>
      <c r="AH63" s="215">
        <f t="shared" si="42"/>
        <v>0</v>
      </c>
    </row>
    <row r="64" spans="1:34" ht="16.5" thickBot="1">
      <c r="A64" s="218" t="s">
        <v>112</v>
      </c>
      <c r="B64" s="219" t="str">
        <f>IF(B55&gt;"",B55,"")</f>
        <v>Kontkanen Aukusti</v>
      </c>
      <c r="C64" s="220" t="str">
        <f>IF(B56&gt;"",B56,"")</f>
        <v>Vilgren Jani</v>
      </c>
      <c r="D64" s="221"/>
      <c r="E64" s="222"/>
      <c r="F64" s="326">
        <v>-8</v>
      </c>
      <c r="G64" s="327"/>
      <c r="H64" s="326">
        <v>-3</v>
      </c>
      <c r="I64" s="327"/>
      <c r="J64" s="326">
        <v>-7</v>
      </c>
      <c r="K64" s="327"/>
      <c r="L64" s="326"/>
      <c r="M64" s="327"/>
      <c r="N64" s="326"/>
      <c r="O64" s="327"/>
      <c r="P64" s="223">
        <f t="shared" si="33"/>
        <v>0</v>
      </c>
      <c r="Q64" s="224">
        <f t="shared" si="34"/>
        <v>3</v>
      </c>
      <c r="R64" s="225"/>
      <c r="S64" s="226"/>
      <c r="U64" s="205">
        <f t="shared" si="35"/>
        <v>18</v>
      </c>
      <c r="V64" s="206">
        <f t="shared" si="35"/>
        <v>33</v>
      </c>
      <c r="W64" s="207">
        <f t="shared" si="36"/>
        <v>-15</v>
      </c>
      <c r="Y64" s="227">
        <f t="shared" si="43"/>
        <v>8</v>
      </c>
      <c r="Z64" s="228">
        <f t="shared" si="37"/>
        <v>11</v>
      </c>
      <c r="AA64" s="227">
        <f t="shared" si="43"/>
        <v>3</v>
      </c>
      <c r="AB64" s="228">
        <f t="shared" si="38"/>
        <v>11</v>
      </c>
      <c r="AC64" s="227">
        <f t="shared" si="43"/>
        <v>7</v>
      </c>
      <c r="AD64" s="228">
        <f t="shared" si="39"/>
        <v>11</v>
      </c>
      <c r="AE64" s="227">
        <f t="shared" si="43"/>
        <v>0</v>
      </c>
      <c r="AF64" s="228">
        <f t="shared" si="40"/>
        <v>0</v>
      </c>
      <c r="AG64" s="227">
        <f t="shared" si="41"/>
        <v>0</v>
      </c>
      <c r="AH64" s="228">
        <f t="shared" si="42"/>
        <v>0</v>
      </c>
    </row>
    <row r="65" ht="16.5" thickBot="1" thickTop="1"/>
    <row r="66" spans="1:19" ht="16.5" thickTop="1">
      <c r="A66" s="130"/>
      <c r="B66" s="131" t="s">
        <v>20</v>
      </c>
      <c r="C66" s="132"/>
      <c r="D66" s="132"/>
      <c r="E66" s="132"/>
      <c r="F66" s="133"/>
      <c r="G66" s="132"/>
      <c r="H66" s="134" t="s">
        <v>76</v>
      </c>
      <c r="I66" s="135"/>
      <c r="J66" s="333" t="s">
        <v>174</v>
      </c>
      <c r="K66" s="334"/>
      <c r="L66" s="334"/>
      <c r="M66" s="335"/>
      <c r="N66" s="321" t="s">
        <v>78</v>
      </c>
      <c r="O66" s="322"/>
      <c r="P66" s="322"/>
      <c r="Q66" s="323" t="s">
        <v>147</v>
      </c>
      <c r="R66" s="324"/>
      <c r="S66" s="325"/>
    </row>
    <row r="67" spans="1:19" ht="16.5" thickBot="1">
      <c r="A67" s="136"/>
      <c r="B67" s="137" t="s">
        <v>4</v>
      </c>
      <c r="C67" s="138" t="s">
        <v>80</v>
      </c>
      <c r="D67" s="305"/>
      <c r="E67" s="306"/>
      <c r="F67" s="307"/>
      <c r="G67" s="308" t="s">
        <v>81</v>
      </c>
      <c r="H67" s="309"/>
      <c r="I67" s="309"/>
      <c r="J67" s="310">
        <v>40251</v>
      </c>
      <c r="K67" s="310"/>
      <c r="L67" s="310"/>
      <c r="M67" s="311"/>
      <c r="N67" s="139" t="s">
        <v>82</v>
      </c>
      <c r="O67" s="140"/>
      <c r="P67" s="140"/>
      <c r="Q67" s="312" t="s">
        <v>175</v>
      </c>
      <c r="R67" s="312"/>
      <c r="S67" s="313"/>
    </row>
    <row r="68" spans="1:23" ht="15.75" thickTop="1">
      <c r="A68" s="141"/>
      <c r="B68" s="142" t="s">
        <v>84</v>
      </c>
      <c r="C68" s="143" t="s">
        <v>85</v>
      </c>
      <c r="D68" s="299" t="s">
        <v>74</v>
      </c>
      <c r="E68" s="300"/>
      <c r="F68" s="299" t="s">
        <v>73</v>
      </c>
      <c r="G68" s="300"/>
      <c r="H68" s="299" t="s">
        <v>72</v>
      </c>
      <c r="I68" s="300"/>
      <c r="J68" s="299" t="s">
        <v>86</v>
      </c>
      <c r="K68" s="300"/>
      <c r="L68" s="299"/>
      <c r="M68" s="300"/>
      <c r="N68" s="144" t="s">
        <v>87</v>
      </c>
      <c r="O68" s="145" t="s">
        <v>88</v>
      </c>
      <c r="P68" s="146" t="s">
        <v>89</v>
      </c>
      <c r="Q68" s="147"/>
      <c r="R68" s="301" t="s">
        <v>90</v>
      </c>
      <c r="S68" s="302"/>
      <c r="U68" s="148" t="s">
        <v>91</v>
      </c>
      <c r="V68" s="149"/>
      <c r="W68" s="150" t="s">
        <v>92</v>
      </c>
    </row>
    <row r="69" spans="1:23" ht="15">
      <c r="A69" s="151" t="s">
        <v>74</v>
      </c>
      <c r="B69" s="152" t="s">
        <v>182</v>
      </c>
      <c r="C69" s="153" t="s">
        <v>156</v>
      </c>
      <c r="D69" s="154"/>
      <c r="E69" s="155"/>
      <c r="F69" s="156">
        <f>+P79</f>
        <v>3</v>
      </c>
      <c r="G69" s="157">
        <f>+Q79</f>
        <v>1</v>
      </c>
      <c r="H69" s="156">
        <f>P75</f>
        <v>3</v>
      </c>
      <c r="I69" s="157">
        <f>Q75</f>
        <v>0</v>
      </c>
      <c r="J69" s="156">
        <f>P77</f>
        <v>3</v>
      </c>
      <c r="K69" s="157">
        <f>Q77</f>
        <v>1</v>
      </c>
      <c r="L69" s="156"/>
      <c r="M69" s="157"/>
      <c r="N69" s="158">
        <f>IF(SUM(D69:M69)=0,"",COUNTIF(E69:E72,"3"))</f>
        <v>3</v>
      </c>
      <c r="O69" s="159">
        <f>IF(SUM(E69:N69)=0,"",COUNTIF(D69:D72,"3"))</f>
        <v>0</v>
      </c>
      <c r="P69" s="160">
        <f>IF(SUM(D69:M69)=0,"",SUM(E69:E72))</f>
        <v>9</v>
      </c>
      <c r="Q69" s="161">
        <f>IF(SUM(D69:M69)=0,"",SUM(D69:D72))</f>
        <v>2</v>
      </c>
      <c r="R69" s="303">
        <v>1</v>
      </c>
      <c r="S69" s="304"/>
      <c r="U69" s="162">
        <f>+U75+U77+U79</f>
        <v>118</v>
      </c>
      <c r="V69" s="163">
        <f>+V75+V77+V79</f>
        <v>79</v>
      </c>
      <c r="W69" s="164">
        <f>+U69-V69</f>
        <v>39</v>
      </c>
    </row>
    <row r="70" spans="1:23" ht="15">
      <c r="A70" s="165" t="s">
        <v>73</v>
      </c>
      <c r="B70" s="152" t="s">
        <v>183</v>
      </c>
      <c r="C70" s="166" t="s">
        <v>7</v>
      </c>
      <c r="D70" s="167">
        <f>+Q79</f>
        <v>1</v>
      </c>
      <c r="E70" s="168">
        <f>+P79</f>
        <v>3</v>
      </c>
      <c r="F70" s="169"/>
      <c r="G70" s="170"/>
      <c r="H70" s="167">
        <f>P78</f>
        <v>3</v>
      </c>
      <c r="I70" s="168">
        <f>Q78</f>
        <v>1</v>
      </c>
      <c r="J70" s="167">
        <f>P76</f>
        <v>3</v>
      </c>
      <c r="K70" s="168">
        <f>Q76</f>
        <v>0</v>
      </c>
      <c r="L70" s="167"/>
      <c r="M70" s="168"/>
      <c r="N70" s="158">
        <f>IF(SUM(D70:M70)=0,"",COUNTIF(G69:G72,"3"))</f>
        <v>2</v>
      </c>
      <c r="O70" s="159">
        <f>IF(SUM(E70:N70)=0,"",COUNTIF(F69:F72,"3"))</f>
        <v>1</v>
      </c>
      <c r="P70" s="160">
        <f>IF(SUM(D70:M70)=0,"",SUM(G69:G72))</f>
        <v>7</v>
      </c>
      <c r="Q70" s="161">
        <f>IF(SUM(D70:M70)=0,"",SUM(F69:F72))</f>
        <v>4</v>
      </c>
      <c r="R70" s="303">
        <v>2</v>
      </c>
      <c r="S70" s="304"/>
      <c r="U70" s="162">
        <f>+U76+U78+V79</f>
        <v>100</v>
      </c>
      <c r="V70" s="163">
        <f>+V76+V78+U79</f>
        <v>94</v>
      </c>
      <c r="W70" s="164">
        <f>+U70-V70</f>
        <v>6</v>
      </c>
    </row>
    <row r="71" spans="1:23" ht="15">
      <c r="A71" s="165" t="s">
        <v>72</v>
      </c>
      <c r="B71" s="152" t="s">
        <v>140</v>
      </c>
      <c r="C71" s="166" t="s">
        <v>35</v>
      </c>
      <c r="D71" s="167">
        <f>+Q75</f>
        <v>0</v>
      </c>
      <c r="E71" s="168">
        <f>+P75</f>
        <v>3</v>
      </c>
      <c r="F71" s="167">
        <f>Q78</f>
        <v>1</v>
      </c>
      <c r="G71" s="168">
        <f>P78</f>
        <v>3</v>
      </c>
      <c r="H71" s="169"/>
      <c r="I71" s="170"/>
      <c r="J71" s="167">
        <f>P80</f>
        <v>1</v>
      </c>
      <c r="K71" s="168">
        <f>Q80</f>
        <v>3</v>
      </c>
      <c r="L71" s="167"/>
      <c r="M71" s="168"/>
      <c r="N71" s="158">
        <f>IF(SUM(D71:M71)=0,"",COUNTIF(I69:I72,"3"))</f>
        <v>0</v>
      </c>
      <c r="O71" s="159">
        <f>IF(SUM(E71:N71)=0,"",COUNTIF(H69:H72,"3"))</f>
        <v>3</v>
      </c>
      <c r="P71" s="160">
        <f>IF(SUM(D71:M71)=0,"",SUM(I69:I72))</f>
        <v>2</v>
      </c>
      <c r="Q71" s="161">
        <f>IF(SUM(D71:M71)=0,"",SUM(H69:H72))</f>
        <v>9</v>
      </c>
      <c r="R71" s="303">
        <v>4</v>
      </c>
      <c r="S71" s="304"/>
      <c r="U71" s="162">
        <f>+V75+V78+U80</f>
        <v>88</v>
      </c>
      <c r="V71" s="163">
        <f>+U75+U78+V80</f>
        <v>114</v>
      </c>
      <c r="W71" s="164">
        <f>+U71-V71</f>
        <v>-26</v>
      </c>
    </row>
    <row r="72" spans="1:23" ht="15.75" thickBot="1">
      <c r="A72" s="171" t="s">
        <v>86</v>
      </c>
      <c r="B72" s="172" t="s">
        <v>184</v>
      </c>
      <c r="C72" s="173" t="s">
        <v>43</v>
      </c>
      <c r="D72" s="174">
        <f>Q77</f>
        <v>1</v>
      </c>
      <c r="E72" s="175">
        <f>P77</f>
        <v>3</v>
      </c>
      <c r="F72" s="174">
        <f>Q76</f>
        <v>0</v>
      </c>
      <c r="G72" s="175">
        <f>P76</f>
        <v>3</v>
      </c>
      <c r="H72" s="174">
        <f>Q80</f>
        <v>3</v>
      </c>
      <c r="I72" s="175">
        <f>P80</f>
        <v>1</v>
      </c>
      <c r="J72" s="176"/>
      <c r="K72" s="177"/>
      <c r="L72" s="174"/>
      <c r="M72" s="175"/>
      <c r="N72" s="178">
        <f>IF(SUM(D72:M72)=0,"",COUNTIF(K69:K72,"3"))</f>
        <v>1</v>
      </c>
      <c r="O72" s="179">
        <f>IF(SUM(E72:N72)=0,"",COUNTIF(J69:J72,"3"))</f>
        <v>2</v>
      </c>
      <c r="P72" s="180">
        <f>IF(SUM(D72:M73)=0,"",SUM(K69:K72))</f>
        <v>4</v>
      </c>
      <c r="Q72" s="181">
        <f>IF(SUM(D72:M72)=0,"",SUM(J69:J72))</f>
        <v>7</v>
      </c>
      <c r="R72" s="329">
        <v>3</v>
      </c>
      <c r="S72" s="330"/>
      <c r="U72" s="162">
        <f>+V76+V77+V80</f>
        <v>90</v>
      </c>
      <c r="V72" s="163">
        <f>+U76+U77+U80</f>
        <v>109</v>
      </c>
      <c r="W72" s="164">
        <f>+U72-V72</f>
        <v>-19</v>
      </c>
    </row>
    <row r="73" spans="1:24" ht="15.75" thickTop="1">
      <c r="A73" s="182"/>
      <c r="B73" s="183" t="s">
        <v>98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5"/>
      <c r="S73" s="186"/>
      <c r="U73" s="187"/>
      <c r="V73" s="188" t="s">
        <v>99</v>
      </c>
      <c r="W73" s="189">
        <f>SUM(W69:W72)</f>
        <v>0</v>
      </c>
      <c r="X73" s="188" t="str">
        <f>IF(W73=0,"OK","Virhe")</f>
        <v>OK</v>
      </c>
    </row>
    <row r="74" spans="1:23" ht="15.75" thickBot="1">
      <c r="A74" s="190"/>
      <c r="B74" s="191" t="s">
        <v>100</v>
      </c>
      <c r="C74" s="192"/>
      <c r="D74" s="192"/>
      <c r="E74" s="193"/>
      <c r="F74" s="328" t="s">
        <v>101</v>
      </c>
      <c r="G74" s="315"/>
      <c r="H74" s="314" t="s">
        <v>102</v>
      </c>
      <c r="I74" s="315"/>
      <c r="J74" s="314" t="s">
        <v>103</v>
      </c>
      <c r="K74" s="315"/>
      <c r="L74" s="314" t="s">
        <v>104</v>
      </c>
      <c r="M74" s="315"/>
      <c r="N74" s="314" t="s">
        <v>105</v>
      </c>
      <c r="O74" s="315"/>
      <c r="P74" s="316" t="s">
        <v>106</v>
      </c>
      <c r="Q74" s="317"/>
      <c r="S74" s="194"/>
      <c r="U74" s="195" t="s">
        <v>91</v>
      </c>
      <c r="V74" s="196"/>
      <c r="W74" s="150" t="s">
        <v>92</v>
      </c>
    </row>
    <row r="75" spans="1:34" ht="15.75">
      <c r="A75" s="197" t="s">
        <v>107</v>
      </c>
      <c r="B75" s="198" t="str">
        <f>IF(B69&gt;"",B69,"")</f>
        <v>Ruohonen Sami</v>
      </c>
      <c r="C75" s="199" t="str">
        <f>IF(B71&gt;"",B71,"")</f>
        <v>Keinonen Asko</v>
      </c>
      <c r="D75" s="184"/>
      <c r="E75" s="200"/>
      <c r="F75" s="296">
        <v>8</v>
      </c>
      <c r="G75" s="298"/>
      <c r="H75" s="296">
        <v>6</v>
      </c>
      <c r="I75" s="297"/>
      <c r="J75" s="296">
        <v>10</v>
      </c>
      <c r="K75" s="297"/>
      <c r="L75" s="296"/>
      <c r="M75" s="297"/>
      <c r="N75" s="331"/>
      <c r="O75" s="297"/>
      <c r="P75" s="201">
        <f aca="true" t="shared" si="44" ref="P75:P80">IF(COUNT(F75:N75)=0,"",COUNTIF(F75:N75,"&gt;=0"))</f>
        <v>3</v>
      </c>
      <c r="Q75" s="202">
        <f aca="true" t="shared" si="45" ref="Q75:Q80">IF(COUNT(F75:N75)=0,"",(IF(LEFT(F75,1)="-",1,0)+IF(LEFT(H75,1)="-",1,0)+IF(LEFT(J75,1)="-",1,0)+IF(LEFT(L75,1)="-",1,0)+IF(LEFT(N75,1)="-",1,0)))</f>
        <v>0</v>
      </c>
      <c r="R75" s="203"/>
      <c r="S75" s="204"/>
      <c r="U75" s="205">
        <f aca="true" t="shared" si="46" ref="U75:V80">+Y75+AA75+AC75+AE75+AG75</f>
        <v>34</v>
      </c>
      <c r="V75" s="206">
        <f t="shared" si="46"/>
        <v>24</v>
      </c>
      <c r="W75" s="207">
        <f aca="true" t="shared" si="47" ref="W75:W80">+U75-V75</f>
        <v>10</v>
      </c>
      <c r="Y75" s="208">
        <f>IF(F75="",0,IF(LEFT(F75,1)="-",ABS(F75),(IF(F75&gt;9,F75+2,11))))</f>
        <v>11</v>
      </c>
      <c r="Z75" s="209">
        <f aca="true" t="shared" si="48" ref="Z75:Z80">IF(F75="",0,IF(LEFT(F75,1)="-",(IF(ABS(F75)&gt;9,(ABS(F75)+2),11)),F75))</f>
        <v>8</v>
      </c>
      <c r="AA75" s="208">
        <f>IF(H75="",0,IF(LEFT(H75,1)="-",ABS(H75),(IF(H75&gt;9,H75+2,11))))</f>
        <v>11</v>
      </c>
      <c r="AB75" s="209">
        <f aca="true" t="shared" si="49" ref="AB75:AB80">IF(H75="",0,IF(LEFT(H75,1)="-",(IF(ABS(H75)&gt;9,(ABS(H75)+2),11)),H75))</f>
        <v>6</v>
      </c>
      <c r="AC75" s="208">
        <f>IF(J75="",0,IF(LEFT(J75,1)="-",ABS(J75),(IF(J75&gt;9,J75+2,11))))</f>
        <v>12</v>
      </c>
      <c r="AD75" s="209">
        <f aca="true" t="shared" si="50" ref="AD75:AD80">IF(J75="",0,IF(LEFT(J75,1)="-",(IF(ABS(J75)&gt;9,(ABS(J75)+2),11)),J75))</f>
        <v>10</v>
      </c>
      <c r="AE75" s="208">
        <f>IF(L75="",0,IF(LEFT(L75,1)="-",ABS(L75),(IF(L75&gt;9,L75+2,11))))</f>
        <v>0</v>
      </c>
      <c r="AF75" s="209">
        <f aca="true" t="shared" si="51" ref="AF75:AF80">IF(L75="",0,IF(LEFT(L75,1)="-",(IF(ABS(L75)&gt;9,(ABS(L75)+2),11)),L75))</f>
        <v>0</v>
      </c>
      <c r="AG75" s="208">
        <f aca="true" t="shared" si="52" ref="AG75:AG80">IF(N75="",0,IF(LEFT(N75,1)="-",ABS(N75),(IF(N75&gt;9,N75+2,11))))</f>
        <v>0</v>
      </c>
      <c r="AH75" s="209">
        <f aca="true" t="shared" si="53" ref="AH75:AH80">IF(N75="",0,IF(LEFT(N75,1)="-",(IF(ABS(N75)&gt;9,(ABS(N75)+2),11)),N75))</f>
        <v>0</v>
      </c>
    </row>
    <row r="76" spans="1:34" ht="15.75">
      <c r="A76" s="197" t="s">
        <v>108</v>
      </c>
      <c r="B76" s="198" t="str">
        <f>IF(B70&gt;"",B70,"")</f>
        <v>Paasioksa Joonas</v>
      </c>
      <c r="C76" s="210" t="str">
        <f>IF(B72&gt;"",B72,"")</f>
        <v>Juvonen Arttu</v>
      </c>
      <c r="D76" s="211"/>
      <c r="E76" s="200"/>
      <c r="F76" s="291">
        <v>9</v>
      </c>
      <c r="G76" s="292"/>
      <c r="H76" s="291">
        <v>6</v>
      </c>
      <c r="I76" s="292"/>
      <c r="J76" s="291">
        <v>7</v>
      </c>
      <c r="K76" s="292"/>
      <c r="L76" s="291"/>
      <c r="M76" s="292"/>
      <c r="N76" s="291"/>
      <c r="O76" s="292"/>
      <c r="P76" s="201">
        <f t="shared" si="44"/>
        <v>3</v>
      </c>
      <c r="Q76" s="202">
        <f t="shared" si="45"/>
        <v>0</v>
      </c>
      <c r="R76" s="212"/>
      <c r="S76" s="213"/>
      <c r="U76" s="205">
        <f t="shared" si="46"/>
        <v>33</v>
      </c>
      <c r="V76" s="206">
        <f t="shared" si="46"/>
        <v>22</v>
      </c>
      <c r="W76" s="207">
        <f t="shared" si="47"/>
        <v>11</v>
      </c>
      <c r="Y76" s="214">
        <f>IF(F76="",0,IF(LEFT(F76,1)="-",ABS(F76),(IF(F76&gt;9,F76+2,11))))</f>
        <v>11</v>
      </c>
      <c r="Z76" s="215">
        <f t="shared" si="48"/>
        <v>9</v>
      </c>
      <c r="AA76" s="214">
        <f>IF(H76="",0,IF(LEFT(H76,1)="-",ABS(H76),(IF(H76&gt;9,H76+2,11))))</f>
        <v>11</v>
      </c>
      <c r="AB76" s="215">
        <f t="shared" si="49"/>
        <v>6</v>
      </c>
      <c r="AC76" s="214">
        <f>IF(J76="",0,IF(LEFT(J76,1)="-",ABS(J76),(IF(J76&gt;9,J76+2,11))))</f>
        <v>11</v>
      </c>
      <c r="AD76" s="215">
        <f t="shared" si="50"/>
        <v>7</v>
      </c>
      <c r="AE76" s="214">
        <f>IF(L76="",0,IF(LEFT(L76,1)="-",ABS(L76),(IF(L76&gt;9,L76+2,11))))</f>
        <v>0</v>
      </c>
      <c r="AF76" s="215">
        <f t="shared" si="51"/>
        <v>0</v>
      </c>
      <c r="AG76" s="214">
        <f t="shared" si="52"/>
        <v>0</v>
      </c>
      <c r="AH76" s="215">
        <f t="shared" si="53"/>
        <v>0</v>
      </c>
    </row>
    <row r="77" spans="1:34" ht="16.5" thickBot="1">
      <c r="A77" s="197" t="s">
        <v>109</v>
      </c>
      <c r="B77" s="216" t="str">
        <f>IF(B69&gt;"",B69,"")</f>
        <v>Ruohonen Sami</v>
      </c>
      <c r="C77" s="217" t="str">
        <f>IF(B72&gt;"",B72,"")</f>
        <v>Juvonen Arttu</v>
      </c>
      <c r="D77" s="192"/>
      <c r="E77" s="193"/>
      <c r="F77" s="294">
        <v>4</v>
      </c>
      <c r="G77" s="295"/>
      <c r="H77" s="294">
        <v>6</v>
      </c>
      <c r="I77" s="295"/>
      <c r="J77" s="294">
        <v>-6</v>
      </c>
      <c r="K77" s="295"/>
      <c r="L77" s="294">
        <v>6</v>
      </c>
      <c r="M77" s="295"/>
      <c r="N77" s="294"/>
      <c r="O77" s="295"/>
      <c r="P77" s="201">
        <f t="shared" si="44"/>
        <v>3</v>
      </c>
      <c r="Q77" s="202">
        <f t="shared" si="45"/>
        <v>1</v>
      </c>
      <c r="R77" s="212"/>
      <c r="S77" s="213"/>
      <c r="U77" s="205">
        <f t="shared" si="46"/>
        <v>39</v>
      </c>
      <c r="V77" s="206">
        <f t="shared" si="46"/>
        <v>27</v>
      </c>
      <c r="W77" s="207">
        <f t="shared" si="47"/>
        <v>12</v>
      </c>
      <c r="Y77" s="214">
        <f aca="true" t="shared" si="54" ref="Y77:AE80">IF(F77="",0,IF(LEFT(F77,1)="-",ABS(F77),(IF(F77&gt;9,F77+2,11))))</f>
        <v>11</v>
      </c>
      <c r="Z77" s="215">
        <f t="shared" si="48"/>
        <v>4</v>
      </c>
      <c r="AA77" s="214">
        <f t="shared" si="54"/>
        <v>11</v>
      </c>
      <c r="AB77" s="215">
        <f t="shared" si="49"/>
        <v>6</v>
      </c>
      <c r="AC77" s="214">
        <f t="shared" si="54"/>
        <v>6</v>
      </c>
      <c r="AD77" s="215">
        <f t="shared" si="50"/>
        <v>11</v>
      </c>
      <c r="AE77" s="214">
        <f t="shared" si="54"/>
        <v>11</v>
      </c>
      <c r="AF77" s="215">
        <f t="shared" si="51"/>
        <v>6</v>
      </c>
      <c r="AG77" s="214">
        <f t="shared" si="52"/>
        <v>0</v>
      </c>
      <c r="AH77" s="215">
        <f t="shared" si="53"/>
        <v>0</v>
      </c>
    </row>
    <row r="78" spans="1:34" ht="15.75">
      <c r="A78" s="197" t="s">
        <v>110</v>
      </c>
      <c r="B78" s="198" t="str">
        <f>IF(B70&gt;"",B70,"")</f>
        <v>Paasioksa Joonas</v>
      </c>
      <c r="C78" s="210" t="str">
        <f>IF(B71&gt;"",B71,"")</f>
        <v>Keinonen Asko</v>
      </c>
      <c r="D78" s="184"/>
      <c r="E78" s="200"/>
      <c r="F78" s="296">
        <v>3</v>
      </c>
      <c r="G78" s="297"/>
      <c r="H78" s="296">
        <v>-6</v>
      </c>
      <c r="I78" s="297"/>
      <c r="J78" s="296">
        <v>6</v>
      </c>
      <c r="K78" s="297"/>
      <c r="L78" s="296">
        <v>7</v>
      </c>
      <c r="M78" s="297"/>
      <c r="N78" s="296"/>
      <c r="O78" s="297"/>
      <c r="P78" s="201">
        <f t="shared" si="44"/>
        <v>3</v>
      </c>
      <c r="Q78" s="202">
        <f t="shared" si="45"/>
        <v>1</v>
      </c>
      <c r="R78" s="212"/>
      <c r="S78" s="213"/>
      <c r="U78" s="205">
        <f t="shared" si="46"/>
        <v>39</v>
      </c>
      <c r="V78" s="206">
        <f t="shared" si="46"/>
        <v>27</v>
      </c>
      <c r="W78" s="207">
        <f t="shared" si="47"/>
        <v>12</v>
      </c>
      <c r="Y78" s="214">
        <f t="shared" si="54"/>
        <v>11</v>
      </c>
      <c r="Z78" s="215">
        <f t="shared" si="48"/>
        <v>3</v>
      </c>
      <c r="AA78" s="214">
        <f t="shared" si="54"/>
        <v>6</v>
      </c>
      <c r="AB78" s="215">
        <f t="shared" si="49"/>
        <v>11</v>
      </c>
      <c r="AC78" s="214">
        <f t="shared" si="54"/>
        <v>11</v>
      </c>
      <c r="AD78" s="215">
        <f t="shared" si="50"/>
        <v>6</v>
      </c>
      <c r="AE78" s="214">
        <f t="shared" si="54"/>
        <v>11</v>
      </c>
      <c r="AF78" s="215">
        <f t="shared" si="51"/>
        <v>7</v>
      </c>
      <c r="AG78" s="214">
        <f t="shared" si="52"/>
        <v>0</v>
      </c>
      <c r="AH78" s="215">
        <f t="shared" si="53"/>
        <v>0</v>
      </c>
    </row>
    <row r="79" spans="1:34" ht="15.75">
      <c r="A79" s="197" t="s">
        <v>111</v>
      </c>
      <c r="B79" s="198" t="str">
        <f>IF(B69&gt;"",B69,"")</f>
        <v>Ruohonen Sami</v>
      </c>
      <c r="C79" s="210" t="str">
        <f>IF(B70&gt;"",B70,"")</f>
        <v>Paasioksa Joonas</v>
      </c>
      <c r="D79" s="211"/>
      <c r="E79" s="200"/>
      <c r="F79" s="291">
        <v>2</v>
      </c>
      <c r="G79" s="292"/>
      <c r="H79" s="291">
        <v>7</v>
      </c>
      <c r="I79" s="292"/>
      <c r="J79" s="293">
        <v>-12</v>
      </c>
      <c r="K79" s="292"/>
      <c r="L79" s="291">
        <v>5</v>
      </c>
      <c r="M79" s="292"/>
      <c r="N79" s="291"/>
      <c r="O79" s="292"/>
      <c r="P79" s="201">
        <f t="shared" si="44"/>
        <v>3</v>
      </c>
      <c r="Q79" s="202">
        <f t="shared" si="45"/>
        <v>1</v>
      </c>
      <c r="R79" s="212"/>
      <c r="S79" s="213"/>
      <c r="U79" s="205">
        <f t="shared" si="46"/>
        <v>45</v>
      </c>
      <c r="V79" s="206">
        <f t="shared" si="46"/>
        <v>28</v>
      </c>
      <c r="W79" s="207">
        <f t="shared" si="47"/>
        <v>17</v>
      </c>
      <c r="Y79" s="214">
        <f t="shared" si="54"/>
        <v>11</v>
      </c>
      <c r="Z79" s="215">
        <f t="shared" si="48"/>
        <v>2</v>
      </c>
      <c r="AA79" s="214">
        <f t="shared" si="54"/>
        <v>11</v>
      </c>
      <c r="AB79" s="215">
        <f t="shared" si="49"/>
        <v>7</v>
      </c>
      <c r="AC79" s="214">
        <f t="shared" si="54"/>
        <v>12</v>
      </c>
      <c r="AD79" s="215">
        <f t="shared" si="50"/>
        <v>14</v>
      </c>
      <c r="AE79" s="214">
        <f t="shared" si="54"/>
        <v>11</v>
      </c>
      <c r="AF79" s="215">
        <f t="shared" si="51"/>
        <v>5</v>
      </c>
      <c r="AG79" s="214">
        <f t="shared" si="52"/>
        <v>0</v>
      </c>
      <c r="AH79" s="215">
        <f t="shared" si="53"/>
        <v>0</v>
      </c>
    </row>
    <row r="80" spans="1:34" ht="16.5" thickBot="1">
      <c r="A80" s="218" t="s">
        <v>112</v>
      </c>
      <c r="B80" s="219" t="str">
        <f>IF(B71&gt;"",B71,"")</f>
        <v>Keinonen Asko</v>
      </c>
      <c r="C80" s="220" t="str">
        <f>IF(B72&gt;"",B72,"")</f>
        <v>Juvonen Arttu</v>
      </c>
      <c r="D80" s="221"/>
      <c r="E80" s="222"/>
      <c r="F80" s="326">
        <v>-8</v>
      </c>
      <c r="G80" s="327"/>
      <c r="H80" s="326">
        <v>5</v>
      </c>
      <c r="I80" s="327"/>
      <c r="J80" s="326">
        <v>-12</v>
      </c>
      <c r="K80" s="327"/>
      <c r="L80" s="326">
        <v>-6</v>
      </c>
      <c r="M80" s="327"/>
      <c r="N80" s="326"/>
      <c r="O80" s="327"/>
      <c r="P80" s="223">
        <f t="shared" si="44"/>
        <v>1</v>
      </c>
      <c r="Q80" s="224">
        <f t="shared" si="45"/>
        <v>3</v>
      </c>
      <c r="R80" s="225"/>
      <c r="S80" s="226"/>
      <c r="U80" s="205">
        <f t="shared" si="46"/>
        <v>37</v>
      </c>
      <c r="V80" s="206">
        <f t="shared" si="46"/>
        <v>41</v>
      </c>
      <c r="W80" s="207">
        <f t="shared" si="47"/>
        <v>-4</v>
      </c>
      <c r="Y80" s="227">
        <f t="shared" si="54"/>
        <v>8</v>
      </c>
      <c r="Z80" s="228">
        <f t="shared" si="48"/>
        <v>11</v>
      </c>
      <c r="AA80" s="227">
        <f t="shared" si="54"/>
        <v>11</v>
      </c>
      <c r="AB80" s="228">
        <f t="shared" si="49"/>
        <v>5</v>
      </c>
      <c r="AC80" s="227">
        <f t="shared" si="54"/>
        <v>12</v>
      </c>
      <c r="AD80" s="228">
        <f t="shared" si="50"/>
        <v>14</v>
      </c>
      <c r="AE80" s="227">
        <f t="shared" si="54"/>
        <v>6</v>
      </c>
      <c r="AF80" s="228">
        <f t="shared" si="51"/>
        <v>11</v>
      </c>
      <c r="AG80" s="227">
        <f t="shared" si="52"/>
        <v>0</v>
      </c>
      <c r="AH80" s="228">
        <f t="shared" si="53"/>
        <v>0</v>
      </c>
    </row>
    <row r="81" ht="16.5" thickBot="1" thickTop="1"/>
    <row r="82" spans="1:19" ht="16.5" thickTop="1">
      <c r="A82" s="130"/>
      <c r="B82" s="131" t="s">
        <v>20</v>
      </c>
      <c r="C82" s="132"/>
      <c r="D82" s="132"/>
      <c r="E82" s="132"/>
      <c r="F82" s="133"/>
      <c r="G82" s="132"/>
      <c r="H82" s="134" t="s">
        <v>76</v>
      </c>
      <c r="I82" s="135"/>
      <c r="J82" s="333" t="s">
        <v>174</v>
      </c>
      <c r="K82" s="334"/>
      <c r="L82" s="334"/>
      <c r="M82" s="335"/>
      <c r="N82" s="321" t="s">
        <v>78</v>
      </c>
      <c r="O82" s="322"/>
      <c r="P82" s="322"/>
      <c r="Q82" s="323" t="s">
        <v>152</v>
      </c>
      <c r="R82" s="324"/>
      <c r="S82" s="325"/>
    </row>
    <row r="83" spans="1:19" ht="16.5" thickBot="1">
      <c r="A83" s="136"/>
      <c r="B83" s="137" t="s">
        <v>4</v>
      </c>
      <c r="C83" s="138" t="s">
        <v>80</v>
      </c>
      <c r="D83" s="305"/>
      <c r="E83" s="306"/>
      <c r="F83" s="307"/>
      <c r="G83" s="308" t="s">
        <v>81</v>
      </c>
      <c r="H83" s="309"/>
      <c r="I83" s="309"/>
      <c r="J83" s="310">
        <v>40251</v>
      </c>
      <c r="K83" s="310"/>
      <c r="L83" s="310"/>
      <c r="M83" s="311"/>
      <c r="N83" s="139" t="s">
        <v>82</v>
      </c>
      <c r="O83" s="140"/>
      <c r="P83" s="140"/>
      <c r="Q83" s="312" t="s">
        <v>175</v>
      </c>
      <c r="R83" s="312"/>
      <c r="S83" s="313"/>
    </row>
    <row r="84" spans="1:23" ht="15.75" thickTop="1">
      <c r="A84" s="141"/>
      <c r="B84" s="142" t="s">
        <v>84</v>
      </c>
      <c r="C84" s="143" t="s">
        <v>85</v>
      </c>
      <c r="D84" s="299" t="s">
        <v>74</v>
      </c>
      <c r="E84" s="300"/>
      <c r="F84" s="299" t="s">
        <v>73</v>
      </c>
      <c r="G84" s="300"/>
      <c r="H84" s="299" t="s">
        <v>72</v>
      </c>
      <c r="I84" s="300"/>
      <c r="J84" s="299" t="s">
        <v>86</v>
      </c>
      <c r="K84" s="300"/>
      <c r="L84" s="299"/>
      <c r="M84" s="300"/>
      <c r="N84" s="144" t="s">
        <v>87</v>
      </c>
      <c r="O84" s="145" t="s">
        <v>88</v>
      </c>
      <c r="P84" s="146" t="s">
        <v>89</v>
      </c>
      <c r="Q84" s="147"/>
      <c r="R84" s="301" t="s">
        <v>90</v>
      </c>
      <c r="S84" s="302"/>
      <c r="U84" s="148" t="s">
        <v>91</v>
      </c>
      <c r="V84" s="149"/>
      <c r="W84" s="150" t="s">
        <v>92</v>
      </c>
    </row>
    <row r="85" spans="1:23" ht="15">
      <c r="A85" s="151" t="s">
        <v>74</v>
      </c>
      <c r="B85" s="152" t="s">
        <v>185</v>
      </c>
      <c r="C85" s="153" t="s">
        <v>69</v>
      </c>
      <c r="D85" s="154"/>
      <c r="E85" s="155"/>
      <c r="F85" s="156">
        <f>+P95</f>
        <v>3</v>
      </c>
      <c r="G85" s="157">
        <f>+Q95</f>
        <v>0</v>
      </c>
      <c r="H85" s="156">
        <f>P91</f>
        <v>3</v>
      </c>
      <c r="I85" s="157">
        <f>Q91</f>
        <v>0</v>
      </c>
      <c r="J85" s="156">
        <f>P93</f>
        <v>3</v>
      </c>
      <c r="K85" s="157">
        <f>Q93</f>
        <v>0</v>
      </c>
      <c r="L85" s="156"/>
      <c r="M85" s="157"/>
      <c r="N85" s="158">
        <f>IF(SUM(D85:M85)=0,"",COUNTIF(E85:E88,"3"))</f>
        <v>3</v>
      </c>
      <c r="O85" s="159">
        <f>IF(SUM(E85:N85)=0,"",COUNTIF(D85:D88,"3"))</f>
        <v>0</v>
      </c>
      <c r="P85" s="160">
        <f>IF(SUM(D85:M85)=0,"",SUM(E85:E88))</f>
        <v>9</v>
      </c>
      <c r="Q85" s="161">
        <f>IF(SUM(D85:M85)=0,"",SUM(D85:D88))</f>
        <v>0</v>
      </c>
      <c r="R85" s="303">
        <v>1</v>
      </c>
      <c r="S85" s="304"/>
      <c r="U85" s="162">
        <f>+U91+U93+U95</f>
        <v>99</v>
      </c>
      <c r="V85" s="163">
        <f>+V91+V93+V95</f>
        <v>36</v>
      </c>
      <c r="W85" s="164">
        <f>+U85-V85</f>
        <v>63</v>
      </c>
    </row>
    <row r="86" spans="1:23" ht="15">
      <c r="A86" s="165" t="s">
        <v>73</v>
      </c>
      <c r="B86" s="152" t="s">
        <v>155</v>
      </c>
      <c r="C86" s="166" t="s">
        <v>156</v>
      </c>
      <c r="D86" s="167">
        <f>+Q95</f>
        <v>0</v>
      </c>
      <c r="E86" s="168">
        <f>+P95</f>
        <v>3</v>
      </c>
      <c r="F86" s="169"/>
      <c r="G86" s="170"/>
      <c r="H86" s="167">
        <f>P94</f>
        <v>3</v>
      </c>
      <c r="I86" s="168">
        <f>Q94</f>
        <v>0</v>
      </c>
      <c r="J86" s="167">
        <f>P92</f>
        <v>3</v>
      </c>
      <c r="K86" s="168">
        <f>Q92</f>
        <v>0</v>
      </c>
      <c r="L86" s="167"/>
      <c r="M86" s="168"/>
      <c r="N86" s="158">
        <f>IF(SUM(D86:M86)=0,"",COUNTIF(G85:G88,"3"))</f>
        <v>2</v>
      </c>
      <c r="O86" s="159">
        <f>IF(SUM(E86:N86)=0,"",COUNTIF(F85:F88,"3"))</f>
        <v>1</v>
      </c>
      <c r="P86" s="160">
        <f>IF(SUM(D86:M86)=0,"",SUM(G85:G88))</f>
        <v>6</v>
      </c>
      <c r="Q86" s="161">
        <f>IF(SUM(D86:M86)=0,"",SUM(F85:F88))</f>
        <v>3</v>
      </c>
      <c r="R86" s="303">
        <v>2</v>
      </c>
      <c r="S86" s="304"/>
      <c r="U86" s="162">
        <f>+U92+U94+V95</f>
        <v>81</v>
      </c>
      <c r="V86" s="163">
        <f>+V92+V94+U95</f>
        <v>68</v>
      </c>
      <c r="W86" s="164">
        <f>+U86-V86</f>
        <v>13</v>
      </c>
    </row>
    <row r="87" spans="1:23" ht="15">
      <c r="A87" s="165" t="s">
        <v>72</v>
      </c>
      <c r="B87" s="152" t="s">
        <v>163</v>
      </c>
      <c r="C87" s="166" t="s">
        <v>32</v>
      </c>
      <c r="D87" s="167">
        <f>+Q91</f>
        <v>0</v>
      </c>
      <c r="E87" s="168">
        <f>+P91</f>
        <v>3</v>
      </c>
      <c r="F87" s="167">
        <f>Q94</f>
        <v>0</v>
      </c>
      <c r="G87" s="168">
        <f>P94</f>
        <v>3</v>
      </c>
      <c r="H87" s="169"/>
      <c r="I87" s="170"/>
      <c r="J87" s="167">
        <f>P96</f>
        <v>0</v>
      </c>
      <c r="K87" s="168">
        <f>Q96</f>
        <v>3</v>
      </c>
      <c r="L87" s="167"/>
      <c r="M87" s="168"/>
      <c r="N87" s="158">
        <f>IF(SUM(D87:M87)=0,"",COUNTIF(I85:I88,"3"))</f>
        <v>0</v>
      </c>
      <c r="O87" s="159">
        <f>IF(SUM(E87:N87)=0,"",COUNTIF(H85:H88,"3"))</f>
        <v>3</v>
      </c>
      <c r="P87" s="160">
        <f>IF(SUM(D87:M87)=0,"",SUM(I85:I88))</f>
        <v>0</v>
      </c>
      <c r="Q87" s="161">
        <f>IF(SUM(D87:M87)=0,"",SUM(H85:H88))</f>
        <v>9</v>
      </c>
      <c r="R87" s="303">
        <v>4</v>
      </c>
      <c r="S87" s="304"/>
      <c r="U87" s="162">
        <f>+V91+V94+U96</f>
        <v>28</v>
      </c>
      <c r="V87" s="163">
        <f>+U91+U94+V96</f>
        <v>99</v>
      </c>
      <c r="W87" s="164">
        <f>+U87-V87</f>
        <v>-71</v>
      </c>
    </row>
    <row r="88" spans="1:23" ht="15.75" thickBot="1">
      <c r="A88" s="171" t="s">
        <v>86</v>
      </c>
      <c r="B88" s="172" t="s">
        <v>186</v>
      </c>
      <c r="C88" s="173" t="s">
        <v>187</v>
      </c>
      <c r="D88" s="174">
        <f>Q93</f>
        <v>0</v>
      </c>
      <c r="E88" s="175">
        <f>P93</f>
        <v>3</v>
      </c>
      <c r="F88" s="174">
        <f>Q92</f>
        <v>0</v>
      </c>
      <c r="G88" s="175">
        <f>P92</f>
        <v>3</v>
      </c>
      <c r="H88" s="174">
        <f>Q96</f>
        <v>3</v>
      </c>
      <c r="I88" s="175">
        <f>P96</f>
        <v>0</v>
      </c>
      <c r="J88" s="176"/>
      <c r="K88" s="177"/>
      <c r="L88" s="174"/>
      <c r="M88" s="175"/>
      <c r="N88" s="178">
        <f>IF(SUM(D88:M88)=0,"",COUNTIF(K85:K88,"3"))</f>
        <v>1</v>
      </c>
      <c r="O88" s="179">
        <f>IF(SUM(E88:N88)=0,"",COUNTIF(J85:J88,"3"))</f>
        <v>2</v>
      </c>
      <c r="P88" s="180">
        <f>IF(SUM(D88:M89)=0,"",SUM(K85:K88))</f>
        <v>3</v>
      </c>
      <c r="Q88" s="181">
        <f>IF(SUM(D88:M88)=0,"",SUM(J85:J88))</f>
        <v>6</v>
      </c>
      <c r="R88" s="329">
        <v>3</v>
      </c>
      <c r="S88" s="330"/>
      <c r="U88" s="162">
        <f>+V92+V93+V96</f>
        <v>70</v>
      </c>
      <c r="V88" s="163">
        <f>+U92+U93+U96</f>
        <v>75</v>
      </c>
      <c r="W88" s="164">
        <f>+U88-V88</f>
        <v>-5</v>
      </c>
    </row>
    <row r="89" spans="1:24" ht="15.75" thickTop="1">
      <c r="A89" s="182"/>
      <c r="B89" s="183" t="s">
        <v>98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5"/>
      <c r="S89" s="186"/>
      <c r="U89" s="187"/>
      <c r="V89" s="188" t="s">
        <v>99</v>
      </c>
      <c r="W89" s="189">
        <f>SUM(W85:W88)</f>
        <v>0</v>
      </c>
      <c r="X89" s="188" t="str">
        <f>IF(W89=0,"OK","Virhe")</f>
        <v>OK</v>
      </c>
    </row>
    <row r="90" spans="1:23" ht="15.75" thickBot="1">
      <c r="A90" s="190"/>
      <c r="B90" s="191" t="s">
        <v>100</v>
      </c>
      <c r="C90" s="192"/>
      <c r="D90" s="192"/>
      <c r="E90" s="193"/>
      <c r="F90" s="328" t="s">
        <v>101</v>
      </c>
      <c r="G90" s="315"/>
      <c r="H90" s="314" t="s">
        <v>102</v>
      </c>
      <c r="I90" s="315"/>
      <c r="J90" s="314" t="s">
        <v>103</v>
      </c>
      <c r="K90" s="315"/>
      <c r="L90" s="314" t="s">
        <v>104</v>
      </c>
      <c r="M90" s="315"/>
      <c r="N90" s="314" t="s">
        <v>105</v>
      </c>
      <c r="O90" s="315"/>
      <c r="P90" s="316" t="s">
        <v>106</v>
      </c>
      <c r="Q90" s="317"/>
      <c r="S90" s="194"/>
      <c r="U90" s="195" t="s">
        <v>91</v>
      </c>
      <c r="V90" s="196"/>
      <c r="W90" s="150" t="s">
        <v>92</v>
      </c>
    </row>
    <row r="91" spans="1:34" ht="15.75">
      <c r="A91" s="197" t="s">
        <v>107</v>
      </c>
      <c r="B91" s="198" t="str">
        <f>IF(B85&gt;"",B85,"")</f>
        <v>Rantatulkkila Emil</v>
      </c>
      <c r="C91" s="199" t="str">
        <f>IF(B87&gt;"",B87,"")</f>
        <v>Leskinen Samu</v>
      </c>
      <c r="D91" s="184"/>
      <c r="E91" s="200"/>
      <c r="F91" s="296">
        <v>1</v>
      </c>
      <c r="G91" s="298"/>
      <c r="H91" s="296">
        <v>2</v>
      </c>
      <c r="I91" s="297"/>
      <c r="J91" s="296">
        <v>2</v>
      </c>
      <c r="K91" s="297"/>
      <c r="L91" s="296"/>
      <c r="M91" s="297"/>
      <c r="N91" s="331"/>
      <c r="O91" s="297"/>
      <c r="P91" s="201">
        <f aca="true" t="shared" si="55" ref="P91:P96">IF(COUNT(F91:N91)=0,"",COUNTIF(F91:N91,"&gt;=0"))</f>
        <v>3</v>
      </c>
      <c r="Q91" s="202">
        <f aca="true" t="shared" si="56" ref="Q91:Q96">IF(COUNT(F91:N91)=0,"",(IF(LEFT(F91,1)="-",1,0)+IF(LEFT(H91,1)="-",1,0)+IF(LEFT(J91,1)="-",1,0)+IF(LEFT(L91,1)="-",1,0)+IF(LEFT(N91,1)="-",1,0)))</f>
        <v>0</v>
      </c>
      <c r="R91" s="203"/>
      <c r="S91" s="204"/>
      <c r="U91" s="205">
        <f aca="true" t="shared" si="57" ref="U91:V96">+Y91+AA91+AC91+AE91+AG91</f>
        <v>33</v>
      </c>
      <c r="V91" s="206">
        <f t="shared" si="57"/>
        <v>5</v>
      </c>
      <c r="W91" s="207">
        <f aca="true" t="shared" si="58" ref="W91:W96">+U91-V91</f>
        <v>28</v>
      </c>
      <c r="Y91" s="208">
        <f>IF(F91="",0,IF(LEFT(F91,1)="-",ABS(F91),(IF(F91&gt;9,F91+2,11))))</f>
        <v>11</v>
      </c>
      <c r="Z91" s="209">
        <f aca="true" t="shared" si="59" ref="Z91:Z96">IF(F91="",0,IF(LEFT(F91,1)="-",(IF(ABS(F91)&gt;9,(ABS(F91)+2),11)),F91))</f>
        <v>1</v>
      </c>
      <c r="AA91" s="208">
        <f>IF(H91="",0,IF(LEFT(H91,1)="-",ABS(H91),(IF(H91&gt;9,H91+2,11))))</f>
        <v>11</v>
      </c>
      <c r="AB91" s="209">
        <f aca="true" t="shared" si="60" ref="AB91:AB96">IF(H91="",0,IF(LEFT(H91,1)="-",(IF(ABS(H91)&gt;9,(ABS(H91)+2),11)),H91))</f>
        <v>2</v>
      </c>
      <c r="AC91" s="208">
        <f>IF(J91="",0,IF(LEFT(J91,1)="-",ABS(J91),(IF(J91&gt;9,J91+2,11))))</f>
        <v>11</v>
      </c>
      <c r="AD91" s="209">
        <f aca="true" t="shared" si="61" ref="AD91:AD96">IF(J91="",0,IF(LEFT(J91,1)="-",(IF(ABS(J91)&gt;9,(ABS(J91)+2),11)),J91))</f>
        <v>2</v>
      </c>
      <c r="AE91" s="208">
        <f>IF(L91="",0,IF(LEFT(L91,1)="-",ABS(L91),(IF(L91&gt;9,L91+2,11))))</f>
        <v>0</v>
      </c>
      <c r="AF91" s="209">
        <f aca="true" t="shared" si="62" ref="AF91:AF96">IF(L91="",0,IF(LEFT(L91,1)="-",(IF(ABS(L91)&gt;9,(ABS(L91)+2),11)),L91))</f>
        <v>0</v>
      </c>
      <c r="AG91" s="208">
        <f aca="true" t="shared" si="63" ref="AG91:AG96">IF(N91="",0,IF(LEFT(N91,1)="-",ABS(N91),(IF(N91&gt;9,N91+2,11))))</f>
        <v>0</v>
      </c>
      <c r="AH91" s="209">
        <f aca="true" t="shared" si="64" ref="AH91:AH96">IF(N91="",0,IF(LEFT(N91,1)="-",(IF(ABS(N91)&gt;9,(ABS(N91)+2),11)),N91))</f>
        <v>0</v>
      </c>
    </row>
    <row r="92" spans="1:34" ht="15.75">
      <c r="A92" s="197" t="s">
        <v>108</v>
      </c>
      <c r="B92" s="198" t="str">
        <f>IF(B86&gt;"",B86,"")</f>
        <v>Flemming Veikka</v>
      </c>
      <c r="C92" s="210" t="str">
        <f>IF(B88&gt;"",B88,"")</f>
        <v>Seppänen Juho</v>
      </c>
      <c r="D92" s="211"/>
      <c r="E92" s="200"/>
      <c r="F92" s="291">
        <v>9</v>
      </c>
      <c r="G92" s="292"/>
      <c r="H92" s="291">
        <v>7</v>
      </c>
      <c r="I92" s="292"/>
      <c r="J92" s="291">
        <v>5</v>
      </c>
      <c r="K92" s="292"/>
      <c r="L92" s="291"/>
      <c r="M92" s="292"/>
      <c r="N92" s="291"/>
      <c r="O92" s="292"/>
      <c r="P92" s="201">
        <f t="shared" si="55"/>
        <v>3</v>
      </c>
      <c r="Q92" s="202">
        <f t="shared" si="56"/>
        <v>0</v>
      </c>
      <c r="R92" s="212"/>
      <c r="S92" s="213"/>
      <c r="U92" s="205">
        <f t="shared" si="57"/>
        <v>33</v>
      </c>
      <c r="V92" s="206">
        <f t="shared" si="57"/>
        <v>21</v>
      </c>
      <c r="W92" s="207">
        <f t="shared" si="58"/>
        <v>12</v>
      </c>
      <c r="Y92" s="214">
        <f>IF(F92="",0,IF(LEFT(F92,1)="-",ABS(F92),(IF(F92&gt;9,F92+2,11))))</f>
        <v>11</v>
      </c>
      <c r="Z92" s="215">
        <f t="shared" si="59"/>
        <v>9</v>
      </c>
      <c r="AA92" s="214">
        <f>IF(H92="",0,IF(LEFT(H92,1)="-",ABS(H92),(IF(H92&gt;9,H92+2,11))))</f>
        <v>11</v>
      </c>
      <c r="AB92" s="215">
        <f t="shared" si="60"/>
        <v>7</v>
      </c>
      <c r="AC92" s="214">
        <f>IF(J92="",0,IF(LEFT(J92,1)="-",ABS(J92),(IF(J92&gt;9,J92+2,11))))</f>
        <v>11</v>
      </c>
      <c r="AD92" s="215">
        <f t="shared" si="61"/>
        <v>5</v>
      </c>
      <c r="AE92" s="214">
        <f>IF(L92="",0,IF(LEFT(L92,1)="-",ABS(L92),(IF(L92&gt;9,L92+2,11))))</f>
        <v>0</v>
      </c>
      <c r="AF92" s="215">
        <f t="shared" si="62"/>
        <v>0</v>
      </c>
      <c r="AG92" s="214">
        <f t="shared" si="63"/>
        <v>0</v>
      </c>
      <c r="AH92" s="215">
        <f t="shared" si="64"/>
        <v>0</v>
      </c>
    </row>
    <row r="93" spans="1:34" ht="16.5" thickBot="1">
      <c r="A93" s="197" t="s">
        <v>109</v>
      </c>
      <c r="B93" s="216" t="str">
        <f>IF(B85&gt;"",B85,"")</f>
        <v>Rantatulkkila Emil</v>
      </c>
      <c r="C93" s="217" t="str">
        <f>IF(B88&gt;"",B88,"")</f>
        <v>Seppänen Juho</v>
      </c>
      <c r="D93" s="192"/>
      <c r="E93" s="193"/>
      <c r="F93" s="294">
        <v>7</v>
      </c>
      <c r="G93" s="295"/>
      <c r="H93" s="294">
        <v>5</v>
      </c>
      <c r="I93" s="295"/>
      <c r="J93" s="294">
        <v>4</v>
      </c>
      <c r="K93" s="295"/>
      <c r="L93" s="294"/>
      <c r="M93" s="295"/>
      <c r="N93" s="294"/>
      <c r="O93" s="295"/>
      <c r="P93" s="201">
        <f t="shared" si="55"/>
        <v>3</v>
      </c>
      <c r="Q93" s="202">
        <f t="shared" si="56"/>
        <v>0</v>
      </c>
      <c r="R93" s="212"/>
      <c r="S93" s="213"/>
      <c r="U93" s="205">
        <f t="shared" si="57"/>
        <v>33</v>
      </c>
      <c r="V93" s="206">
        <f t="shared" si="57"/>
        <v>16</v>
      </c>
      <c r="W93" s="207">
        <f t="shared" si="58"/>
        <v>17</v>
      </c>
      <c r="Y93" s="214">
        <f aca="true" t="shared" si="65" ref="Y93:AE96">IF(F93="",0,IF(LEFT(F93,1)="-",ABS(F93),(IF(F93&gt;9,F93+2,11))))</f>
        <v>11</v>
      </c>
      <c r="Z93" s="215">
        <f t="shared" si="59"/>
        <v>7</v>
      </c>
      <c r="AA93" s="214">
        <f t="shared" si="65"/>
        <v>11</v>
      </c>
      <c r="AB93" s="215">
        <f t="shared" si="60"/>
        <v>5</v>
      </c>
      <c r="AC93" s="214">
        <f t="shared" si="65"/>
        <v>11</v>
      </c>
      <c r="AD93" s="215">
        <f t="shared" si="61"/>
        <v>4</v>
      </c>
      <c r="AE93" s="214">
        <f t="shared" si="65"/>
        <v>0</v>
      </c>
      <c r="AF93" s="215">
        <f t="shared" si="62"/>
        <v>0</v>
      </c>
      <c r="AG93" s="214">
        <f t="shared" si="63"/>
        <v>0</v>
      </c>
      <c r="AH93" s="215">
        <f t="shared" si="64"/>
        <v>0</v>
      </c>
    </row>
    <row r="94" spans="1:34" ht="15.75">
      <c r="A94" s="197" t="s">
        <v>110</v>
      </c>
      <c r="B94" s="198" t="str">
        <f>IF(B86&gt;"",B86,"")</f>
        <v>Flemming Veikka</v>
      </c>
      <c r="C94" s="210" t="str">
        <f>IF(B87&gt;"",B87,"")</f>
        <v>Leskinen Samu</v>
      </c>
      <c r="D94" s="184"/>
      <c r="E94" s="200"/>
      <c r="F94" s="296">
        <v>6</v>
      </c>
      <c r="G94" s="297"/>
      <c r="H94" s="296">
        <v>6</v>
      </c>
      <c r="I94" s="297"/>
      <c r="J94" s="296">
        <v>2</v>
      </c>
      <c r="K94" s="297"/>
      <c r="L94" s="296"/>
      <c r="M94" s="297"/>
      <c r="N94" s="296"/>
      <c r="O94" s="297"/>
      <c r="P94" s="201">
        <f t="shared" si="55"/>
        <v>3</v>
      </c>
      <c r="Q94" s="202">
        <f t="shared" si="56"/>
        <v>0</v>
      </c>
      <c r="R94" s="212"/>
      <c r="S94" s="213"/>
      <c r="U94" s="205">
        <f t="shared" si="57"/>
        <v>33</v>
      </c>
      <c r="V94" s="206">
        <f t="shared" si="57"/>
        <v>14</v>
      </c>
      <c r="W94" s="207">
        <f t="shared" si="58"/>
        <v>19</v>
      </c>
      <c r="Y94" s="214">
        <f t="shared" si="65"/>
        <v>11</v>
      </c>
      <c r="Z94" s="215">
        <f t="shared" si="59"/>
        <v>6</v>
      </c>
      <c r="AA94" s="214">
        <f t="shared" si="65"/>
        <v>11</v>
      </c>
      <c r="AB94" s="215">
        <f t="shared" si="60"/>
        <v>6</v>
      </c>
      <c r="AC94" s="214">
        <f t="shared" si="65"/>
        <v>11</v>
      </c>
      <c r="AD94" s="215">
        <f t="shared" si="61"/>
        <v>2</v>
      </c>
      <c r="AE94" s="214">
        <f t="shared" si="65"/>
        <v>0</v>
      </c>
      <c r="AF94" s="215">
        <f t="shared" si="62"/>
        <v>0</v>
      </c>
      <c r="AG94" s="214">
        <f t="shared" si="63"/>
        <v>0</v>
      </c>
      <c r="AH94" s="215">
        <f t="shared" si="64"/>
        <v>0</v>
      </c>
    </row>
    <row r="95" spans="1:34" ht="15.75">
      <c r="A95" s="197" t="s">
        <v>111</v>
      </c>
      <c r="B95" s="198" t="str">
        <f>IF(B85&gt;"",B85,"")</f>
        <v>Rantatulkkila Emil</v>
      </c>
      <c r="C95" s="210" t="str">
        <f>IF(B86&gt;"",B86,"")</f>
        <v>Flemming Veikka</v>
      </c>
      <c r="D95" s="211"/>
      <c r="E95" s="200"/>
      <c r="F95" s="291">
        <v>8</v>
      </c>
      <c r="G95" s="292"/>
      <c r="H95" s="291">
        <v>4</v>
      </c>
      <c r="I95" s="292"/>
      <c r="J95" s="293">
        <v>3</v>
      </c>
      <c r="K95" s="292"/>
      <c r="L95" s="291"/>
      <c r="M95" s="292"/>
      <c r="N95" s="291"/>
      <c r="O95" s="292"/>
      <c r="P95" s="201">
        <f t="shared" si="55"/>
        <v>3</v>
      </c>
      <c r="Q95" s="202">
        <f t="shared" si="56"/>
        <v>0</v>
      </c>
      <c r="R95" s="212"/>
      <c r="S95" s="213"/>
      <c r="U95" s="205">
        <f t="shared" si="57"/>
        <v>33</v>
      </c>
      <c r="V95" s="206">
        <f t="shared" si="57"/>
        <v>15</v>
      </c>
      <c r="W95" s="207">
        <f t="shared" si="58"/>
        <v>18</v>
      </c>
      <c r="Y95" s="214">
        <f t="shared" si="65"/>
        <v>11</v>
      </c>
      <c r="Z95" s="215">
        <f t="shared" si="59"/>
        <v>8</v>
      </c>
      <c r="AA95" s="214">
        <f t="shared" si="65"/>
        <v>11</v>
      </c>
      <c r="AB95" s="215">
        <f t="shared" si="60"/>
        <v>4</v>
      </c>
      <c r="AC95" s="214">
        <f t="shared" si="65"/>
        <v>11</v>
      </c>
      <c r="AD95" s="215">
        <f t="shared" si="61"/>
        <v>3</v>
      </c>
      <c r="AE95" s="214">
        <f t="shared" si="65"/>
        <v>0</v>
      </c>
      <c r="AF95" s="215">
        <f t="shared" si="62"/>
        <v>0</v>
      </c>
      <c r="AG95" s="214">
        <f t="shared" si="63"/>
        <v>0</v>
      </c>
      <c r="AH95" s="215">
        <f t="shared" si="64"/>
        <v>0</v>
      </c>
    </row>
    <row r="96" spans="1:34" ht="16.5" thickBot="1">
      <c r="A96" s="218" t="s">
        <v>112</v>
      </c>
      <c r="B96" s="219" t="str">
        <f>IF(B87&gt;"",B87,"")</f>
        <v>Leskinen Samu</v>
      </c>
      <c r="C96" s="220" t="str">
        <f>IF(B88&gt;"",B88,"")</f>
        <v>Seppänen Juho</v>
      </c>
      <c r="D96" s="221"/>
      <c r="E96" s="222"/>
      <c r="F96" s="326">
        <v>-4</v>
      </c>
      <c r="G96" s="327"/>
      <c r="H96" s="326">
        <v>-3</v>
      </c>
      <c r="I96" s="327"/>
      <c r="J96" s="326">
        <v>-2</v>
      </c>
      <c r="K96" s="327"/>
      <c r="L96" s="326"/>
      <c r="M96" s="327"/>
      <c r="N96" s="326"/>
      <c r="O96" s="327"/>
      <c r="P96" s="223">
        <f t="shared" si="55"/>
        <v>0</v>
      </c>
      <c r="Q96" s="224">
        <f t="shared" si="56"/>
        <v>3</v>
      </c>
      <c r="R96" s="225"/>
      <c r="S96" s="226"/>
      <c r="U96" s="205">
        <f t="shared" si="57"/>
        <v>9</v>
      </c>
      <c r="V96" s="206">
        <f t="shared" si="57"/>
        <v>33</v>
      </c>
      <c r="W96" s="207">
        <f t="shared" si="58"/>
        <v>-24</v>
      </c>
      <c r="Y96" s="227">
        <f t="shared" si="65"/>
        <v>4</v>
      </c>
      <c r="Z96" s="228">
        <f t="shared" si="59"/>
        <v>11</v>
      </c>
      <c r="AA96" s="227">
        <f t="shared" si="65"/>
        <v>3</v>
      </c>
      <c r="AB96" s="228">
        <f t="shared" si="60"/>
        <v>11</v>
      </c>
      <c r="AC96" s="227">
        <f t="shared" si="65"/>
        <v>2</v>
      </c>
      <c r="AD96" s="228">
        <f t="shared" si="61"/>
        <v>11</v>
      </c>
      <c r="AE96" s="227">
        <f t="shared" si="65"/>
        <v>0</v>
      </c>
      <c r="AF96" s="228">
        <f t="shared" si="62"/>
        <v>0</v>
      </c>
      <c r="AG96" s="227">
        <f t="shared" si="63"/>
        <v>0</v>
      </c>
      <c r="AH96" s="228">
        <f t="shared" si="64"/>
        <v>0</v>
      </c>
    </row>
    <row r="97" ht="16.5" thickBot="1" thickTop="1"/>
    <row r="98" spans="1:19" ht="16.5" thickTop="1">
      <c r="A98" s="130"/>
      <c r="B98" s="131" t="s">
        <v>20</v>
      </c>
      <c r="C98" s="132"/>
      <c r="D98" s="132"/>
      <c r="E98" s="132"/>
      <c r="F98" s="133"/>
      <c r="G98" s="132"/>
      <c r="H98" s="134" t="s">
        <v>76</v>
      </c>
      <c r="I98" s="135"/>
      <c r="J98" s="333" t="s">
        <v>174</v>
      </c>
      <c r="K98" s="334"/>
      <c r="L98" s="334"/>
      <c r="M98" s="335"/>
      <c r="N98" s="321" t="s">
        <v>78</v>
      </c>
      <c r="O98" s="322"/>
      <c r="P98" s="322"/>
      <c r="Q98" s="323" t="s">
        <v>159</v>
      </c>
      <c r="R98" s="324"/>
      <c r="S98" s="325"/>
    </row>
    <row r="99" spans="1:19" ht="16.5" thickBot="1">
      <c r="A99" s="136"/>
      <c r="B99" s="137" t="s">
        <v>4</v>
      </c>
      <c r="C99" s="138" t="s">
        <v>80</v>
      </c>
      <c r="D99" s="305"/>
      <c r="E99" s="306"/>
      <c r="F99" s="307"/>
      <c r="G99" s="308" t="s">
        <v>81</v>
      </c>
      <c r="H99" s="309"/>
      <c r="I99" s="309"/>
      <c r="J99" s="310">
        <v>40251</v>
      </c>
      <c r="K99" s="310"/>
      <c r="L99" s="310"/>
      <c r="M99" s="311"/>
      <c r="N99" s="139" t="s">
        <v>82</v>
      </c>
      <c r="O99" s="140"/>
      <c r="P99" s="140"/>
      <c r="Q99" s="312" t="s">
        <v>175</v>
      </c>
      <c r="R99" s="312"/>
      <c r="S99" s="313"/>
    </row>
    <row r="100" spans="1:23" ht="15.75" thickTop="1">
      <c r="A100" s="141"/>
      <c r="B100" s="142" t="s">
        <v>84</v>
      </c>
      <c r="C100" s="143" t="s">
        <v>85</v>
      </c>
      <c r="D100" s="299" t="s">
        <v>74</v>
      </c>
      <c r="E100" s="300"/>
      <c r="F100" s="299" t="s">
        <v>73</v>
      </c>
      <c r="G100" s="300"/>
      <c r="H100" s="299" t="s">
        <v>72</v>
      </c>
      <c r="I100" s="300"/>
      <c r="J100" s="299" t="s">
        <v>86</v>
      </c>
      <c r="K100" s="300"/>
      <c r="L100" s="299"/>
      <c r="M100" s="300"/>
      <c r="N100" s="144" t="s">
        <v>87</v>
      </c>
      <c r="O100" s="145" t="s">
        <v>88</v>
      </c>
      <c r="P100" s="146" t="s">
        <v>89</v>
      </c>
      <c r="Q100" s="147"/>
      <c r="R100" s="301" t="s">
        <v>90</v>
      </c>
      <c r="S100" s="302"/>
      <c r="U100" s="148" t="s">
        <v>91</v>
      </c>
      <c r="V100" s="149"/>
      <c r="W100" s="150" t="s">
        <v>92</v>
      </c>
    </row>
    <row r="101" spans="1:23" ht="15">
      <c r="A101" s="151" t="s">
        <v>74</v>
      </c>
      <c r="B101" s="152" t="s">
        <v>188</v>
      </c>
      <c r="C101" s="153" t="s">
        <v>4</v>
      </c>
      <c r="D101" s="154"/>
      <c r="E101" s="155"/>
      <c r="F101" s="156">
        <f>+P111</f>
        <v>0</v>
      </c>
      <c r="G101" s="157">
        <f>+Q111</f>
        <v>3</v>
      </c>
      <c r="H101" s="156">
        <f>P107</f>
        <v>3</v>
      </c>
      <c r="I101" s="157">
        <f>Q107</f>
        <v>0</v>
      </c>
      <c r="J101" s="156">
        <f>P109</f>
        <v>3</v>
      </c>
      <c r="K101" s="157">
        <f>Q109</f>
        <v>0</v>
      </c>
      <c r="L101" s="156"/>
      <c r="M101" s="157"/>
      <c r="N101" s="158">
        <f>IF(SUM(D101:M101)=0,"",COUNTIF(E101:E104,"3"))</f>
        <v>2</v>
      </c>
      <c r="O101" s="159">
        <f>IF(SUM(E101:N101)=0,"",COUNTIF(D101:D104,"3"))</f>
        <v>1</v>
      </c>
      <c r="P101" s="160">
        <f>IF(SUM(D101:M101)=0,"",SUM(E101:E104))</f>
        <v>6</v>
      </c>
      <c r="Q101" s="161">
        <f>IF(SUM(D101:M101)=0,"",SUM(D101:D104))</f>
        <v>3</v>
      </c>
      <c r="R101" s="303">
        <v>2</v>
      </c>
      <c r="S101" s="304"/>
      <c r="U101" s="162">
        <f>+U107+U109+U111</f>
        <v>88</v>
      </c>
      <c r="V101" s="163">
        <f>+V107+V109+V111</f>
        <v>64</v>
      </c>
      <c r="W101" s="164">
        <f>+U101-V101</f>
        <v>24</v>
      </c>
    </row>
    <row r="102" spans="1:23" ht="15">
      <c r="A102" s="165" t="s">
        <v>73</v>
      </c>
      <c r="B102" s="152" t="s">
        <v>170</v>
      </c>
      <c r="C102" s="166" t="s">
        <v>35</v>
      </c>
      <c r="D102" s="167">
        <f>+Q111</f>
        <v>3</v>
      </c>
      <c r="E102" s="168">
        <f>+P111</f>
        <v>0</v>
      </c>
      <c r="F102" s="169"/>
      <c r="G102" s="170"/>
      <c r="H102" s="167">
        <f>P110</f>
        <v>3</v>
      </c>
      <c r="I102" s="168">
        <f>Q110</f>
        <v>2</v>
      </c>
      <c r="J102" s="167">
        <f>P108</f>
        <v>3</v>
      </c>
      <c r="K102" s="168">
        <f>Q108</f>
        <v>0</v>
      </c>
      <c r="L102" s="167"/>
      <c r="M102" s="168"/>
      <c r="N102" s="158">
        <f>IF(SUM(D102:M102)=0,"",COUNTIF(G101:G104,"3"))</f>
        <v>3</v>
      </c>
      <c r="O102" s="159">
        <f>IF(SUM(E102:N102)=0,"",COUNTIF(F101:F104,"3"))</f>
        <v>0</v>
      </c>
      <c r="P102" s="160">
        <f>IF(SUM(D102:M102)=0,"",SUM(G101:G104))</f>
        <v>9</v>
      </c>
      <c r="Q102" s="161">
        <f>IF(SUM(D102:M102)=0,"",SUM(F101:F104))</f>
        <v>2</v>
      </c>
      <c r="R102" s="303">
        <v>1</v>
      </c>
      <c r="S102" s="304"/>
      <c r="U102" s="162">
        <f>+U108+U110+V111</f>
        <v>113</v>
      </c>
      <c r="V102" s="163">
        <f>+V108+V110+U111</f>
        <v>92</v>
      </c>
      <c r="W102" s="164">
        <f>+U102-V102</f>
        <v>21</v>
      </c>
    </row>
    <row r="103" spans="1:23" ht="15">
      <c r="A103" s="165" t="s">
        <v>72</v>
      </c>
      <c r="B103" s="152" t="s">
        <v>171</v>
      </c>
      <c r="C103" s="166" t="s">
        <v>96</v>
      </c>
      <c r="D103" s="167">
        <f>+Q107</f>
        <v>0</v>
      </c>
      <c r="E103" s="168">
        <f>+P107</f>
        <v>3</v>
      </c>
      <c r="F103" s="167">
        <f>Q110</f>
        <v>2</v>
      </c>
      <c r="G103" s="168">
        <f>P110</f>
        <v>3</v>
      </c>
      <c r="H103" s="169"/>
      <c r="I103" s="170"/>
      <c r="J103" s="167">
        <f>P112</f>
        <v>3</v>
      </c>
      <c r="K103" s="168">
        <f>Q112</f>
        <v>1</v>
      </c>
      <c r="L103" s="167"/>
      <c r="M103" s="168"/>
      <c r="N103" s="158">
        <f>IF(SUM(D103:M103)=0,"",COUNTIF(I101:I104,"3"))</f>
        <v>1</v>
      </c>
      <c r="O103" s="159">
        <f>IF(SUM(E103:N103)=0,"",COUNTIF(H101:H104,"3"))</f>
        <v>2</v>
      </c>
      <c r="P103" s="160">
        <f>IF(SUM(D103:M103)=0,"",SUM(I101:I104))</f>
        <v>5</v>
      </c>
      <c r="Q103" s="161">
        <f>IF(SUM(D103:M103)=0,"",SUM(H101:H104))</f>
        <v>7</v>
      </c>
      <c r="R103" s="303">
        <v>3</v>
      </c>
      <c r="S103" s="304"/>
      <c r="U103" s="162">
        <f>+V107+V110+U112</f>
        <v>102</v>
      </c>
      <c r="V103" s="163">
        <f>+U107+U110+V112</f>
        <v>109</v>
      </c>
      <c r="W103" s="164">
        <f>+U103-V103</f>
        <v>-7</v>
      </c>
    </row>
    <row r="104" spans="1:23" ht="15.75" thickBot="1">
      <c r="A104" s="171" t="s">
        <v>86</v>
      </c>
      <c r="B104" s="172" t="s">
        <v>189</v>
      </c>
      <c r="C104" s="173" t="s">
        <v>6</v>
      </c>
      <c r="D104" s="174">
        <f>Q109</f>
        <v>0</v>
      </c>
      <c r="E104" s="175">
        <f>P109</f>
        <v>3</v>
      </c>
      <c r="F104" s="174">
        <f>Q108</f>
        <v>0</v>
      </c>
      <c r="G104" s="175">
        <f>P108</f>
        <v>3</v>
      </c>
      <c r="H104" s="174">
        <f>Q112</f>
        <v>1</v>
      </c>
      <c r="I104" s="175">
        <f>P112</f>
        <v>3</v>
      </c>
      <c r="J104" s="176"/>
      <c r="K104" s="177"/>
      <c r="L104" s="174"/>
      <c r="M104" s="175"/>
      <c r="N104" s="178">
        <f>IF(SUM(D104:M104)=0,"",COUNTIF(K101:K104,"3"))</f>
        <v>0</v>
      </c>
      <c r="O104" s="179">
        <f>IF(SUM(E104:N104)=0,"",COUNTIF(J101:J104,"3"))</f>
        <v>3</v>
      </c>
      <c r="P104" s="180">
        <f>IF(SUM(D104:M105)=0,"",SUM(K101:K104))</f>
        <v>1</v>
      </c>
      <c r="Q104" s="181">
        <f>IF(SUM(D104:M104)=0,"",SUM(J101:J104))</f>
        <v>9</v>
      </c>
      <c r="R104" s="329">
        <v>4</v>
      </c>
      <c r="S104" s="330"/>
      <c r="U104" s="162">
        <f>+V108+V109+V112</f>
        <v>69</v>
      </c>
      <c r="V104" s="163">
        <f>+U108+U109+U112</f>
        <v>107</v>
      </c>
      <c r="W104" s="164">
        <f>+U104-V104</f>
        <v>-38</v>
      </c>
    </row>
    <row r="105" spans="1:24" ht="15.75" thickTop="1">
      <c r="A105" s="182"/>
      <c r="B105" s="183" t="s">
        <v>98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5"/>
      <c r="S105" s="186"/>
      <c r="U105" s="187"/>
      <c r="V105" s="188" t="s">
        <v>99</v>
      </c>
      <c r="W105" s="189">
        <f>SUM(W101:W104)</f>
        <v>0</v>
      </c>
      <c r="X105" s="188" t="str">
        <f>IF(W105=0,"OK","Virhe")</f>
        <v>OK</v>
      </c>
    </row>
    <row r="106" spans="1:23" ht="15.75" thickBot="1">
      <c r="A106" s="190"/>
      <c r="B106" s="191" t="s">
        <v>100</v>
      </c>
      <c r="C106" s="192"/>
      <c r="D106" s="192"/>
      <c r="E106" s="193"/>
      <c r="F106" s="328" t="s">
        <v>101</v>
      </c>
      <c r="G106" s="315"/>
      <c r="H106" s="314" t="s">
        <v>102</v>
      </c>
      <c r="I106" s="315"/>
      <c r="J106" s="314" t="s">
        <v>103</v>
      </c>
      <c r="K106" s="315"/>
      <c r="L106" s="314" t="s">
        <v>104</v>
      </c>
      <c r="M106" s="315"/>
      <c r="N106" s="314" t="s">
        <v>105</v>
      </c>
      <c r="O106" s="315"/>
      <c r="P106" s="316" t="s">
        <v>106</v>
      </c>
      <c r="Q106" s="317"/>
      <c r="S106" s="194"/>
      <c r="U106" s="195" t="s">
        <v>91</v>
      </c>
      <c r="V106" s="196"/>
      <c r="W106" s="150" t="s">
        <v>92</v>
      </c>
    </row>
    <row r="107" spans="1:34" ht="15.75">
      <c r="A107" s="197" t="s">
        <v>107</v>
      </c>
      <c r="B107" s="198" t="str">
        <f>IF(B101&gt;"",B101,"")</f>
        <v>Mustonen Aleksi</v>
      </c>
      <c r="C107" s="199" t="str">
        <f>IF(B103&gt;"",B103,"")</f>
        <v>Anckar John</v>
      </c>
      <c r="D107" s="184"/>
      <c r="E107" s="200"/>
      <c r="F107" s="296">
        <v>5</v>
      </c>
      <c r="G107" s="298"/>
      <c r="H107" s="296">
        <v>2</v>
      </c>
      <c r="I107" s="297"/>
      <c r="J107" s="296">
        <v>8</v>
      </c>
      <c r="K107" s="297"/>
      <c r="L107" s="296"/>
      <c r="M107" s="297"/>
      <c r="N107" s="331"/>
      <c r="O107" s="297"/>
      <c r="P107" s="201">
        <f aca="true" t="shared" si="66" ref="P107:P112">IF(COUNT(F107:N107)=0,"",COUNTIF(F107:N107,"&gt;=0"))</f>
        <v>3</v>
      </c>
      <c r="Q107" s="202">
        <f aca="true" t="shared" si="67" ref="Q107:Q112">IF(COUNT(F107:N107)=0,"",(IF(LEFT(F107,1)="-",1,0)+IF(LEFT(H107,1)="-",1,0)+IF(LEFT(J107,1)="-",1,0)+IF(LEFT(L107,1)="-",1,0)+IF(LEFT(N107,1)="-",1,0)))</f>
        <v>0</v>
      </c>
      <c r="R107" s="203"/>
      <c r="S107" s="204"/>
      <c r="U107" s="205">
        <f aca="true" t="shared" si="68" ref="U107:V112">+Y107+AA107+AC107+AE107+AG107</f>
        <v>33</v>
      </c>
      <c r="V107" s="206">
        <f t="shared" si="68"/>
        <v>15</v>
      </c>
      <c r="W107" s="207">
        <f aca="true" t="shared" si="69" ref="W107:W112">+U107-V107</f>
        <v>18</v>
      </c>
      <c r="Y107" s="208">
        <f>IF(F107="",0,IF(LEFT(F107,1)="-",ABS(F107),(IF(F107&gt;9,F107+2,11))))</f>
        <v>11</v>
      </c>
      <c r="Z107" s="209">
        <f aca="true" t="shared" si="70" ref="Z107:Z112">IF(F107="",0,IF(LEFT(F107,1)="-",(IF(ABS(F107)&gt;9,(ABS(F107)+2),11)),F107))</f>
        <v>5</v>
      </c>
      <c r="AA107" s="208">
        <f>IF(H107="",0,IF(LEFT(H107,1)="-",ABS(H107),(IF(H107&gt;9,H107+2,11))))</f>
        <v>11</v>
      </c>
      <c r="AB107" s="209">
        <f aca="true" t="shared" si="71" ref="AB107:AB112">IF(H107="",0,IF(LEFT(H107,1)="-",(IF(ABS(H107)&gt;9,(ABS(H107)+2),11)),H107))</f>
        <v>2</v>
      </c>
      <c r="AC107" s="208">
        <f>IF(J107="",0,IF(LEFT(J107,1)="-",ABS(J107),(IF(J107&gt;9,J107+2,11))))</f>
        <v>11</v>
      </c>
      <c r="AD107" s="209">
        <f aca="true" t="shared" si="72" ref="AD107:AD112">IF(J107="",0,IF(LEFT(J107,1)="-",(IF(ABS(J107)&gt;9,(ABS(J107)+2),11)),J107))</f>
        <v>8</v>
      </c>
      <c r="AE107" s="208">
        <f>IF(L107="",0,IF(LEFT(L107,1)="-",ABS(L107),(IF(L107&gt;9,L107+2,11))))</f>
        <v>0</v>
      </c>
      <c r="AF107" s="209">
        <f aca="true" t="shared" si="73" ref="AF107:AF112">IF(L107="",0,IF(LEFT(L107,1)="-",(IF(ABS(L107)&gt;9,(ABS(L107)+2),11)),L107))</f>
        <v>0</v>
      </c>
      <c r="AG107" s="208">
        <f aca="true" t="shared" si="74" ref="AG107:AG112">IF(N107="",0,IF(LEFT(N107,1)="-",ABS(N107),(IF(N107&gt;9,N107+2,11))))</f>
        <v>0</v>
      </c>
      <c r="AH107" s="209">
        <f aca="true" t="shared" si="75" ref="AH107:AH112">IF(N107="",0,IF(LEFT(N107,1)="-",(IF(ABS(N107)&gt;9,(ABS(N107)+2),11)),N107))</f>
        <v>0</v>
      </c>
    </row>
    <row r="108" spans="1:34" ht="15.75">
      <c r="A108" s="197" t="s">
        <v>108</v>
      </c>
      <c r="B108" s="198" t="str">
        <f>IF(B102&gt;"",B102,"")</f>
        <v>Pitkänen Toni</v>
      </c>
      <c r="C108" s="210" t="str">
        <f>IF(B104&gt;"",B104,"")</f>
        <v>Kivimäki Joonas</v>
      </c>
      <c r="D108" s="211"/>
      <c r="E108" s="200"/>
      <c r="F108" s="291">
        <v>8</v>
      </c>
      <c r="G108" s="292"/>
      <c r="H108" s="291">
        <v>7</v>
      </c>
      <c r="I108" s="292"/>
      <c r="J108" s="291">
        <v>9</v>
      </c>
      <c r="K108" s="292"/>
      <c r="L108" s="291"/>
      <c r="M108" s="292"/>
      <c r="N108" s="291"/>
      <c r="O108" s="292"/>
      <c r="P108" s="201">
        <f t="shared" si="66"/>
        <v>3</v>
      </c>
      <c r="Q108" s="202">
        <f t="shared" si="67"/>
        <v>0</v>
      </c>
      <c r="R108" s="212"/>
      <c r="S108" s="213"/>
      <c r="U108" s="205">
        <f t="shared" si="68"/>
        <v>33</v>
      </c>
      <c r="V108" s="206">
        <f t="shared" si="68"/>
        <v>24</v>
      </c>
      <c r="W108" s="207">
        <f t="shared" si="69"/>
        <v>9</v>
      </c>
      <c r="Y108" s="214">
        <f>IF(F108="",0,IF(LEFT(F108,1)="-",ABS(F108),(IF(F108&gt;9,F108+2,11))))</f>
        <v>11</v>
      </c>
      <c r="Z108" s="215">
        <f t="shared" si="70"/>
        <v>8</v>
      </c>
      <c r="AA108" s="214">
        <f>IF(H108="",0,IF(LEFT(H108,1)="-",ABS(H108),(IF(H108&gt;9,H108+2,11))))</f>
        <v>11</v>
      </c>
      <c r="AB108" s="215">
        <f t="shared" si="71"/>
        <v>7</v>
      </c>
      <c r="AC108" s="214">
        <f>IF(J108="",0,IF(LEFT(J108,1)="-",ABS(J108),(IF(J108&gt;9,J108+2,11))))</f>
        <v>11</v>
      </c>
      <c r="AD108" s="215">
        <f t="shared" si="72"/>
        <v>9</v>
      </c>
      <c r="AE108" s="214">
        <f>IF(L108="",0,IF(LEFT(L108,1)="-",ABS(L108),(IF(L108&gt;9,L108+2,11))))</f>
        <v>0</v>
      </c>
      <c r="AF108" s="215">
        <f t="shared" si="73"/>
        <v>0</v>
      </c>
      <c r="AG108" s="214">
        <f t="shared" si="74"/>
        <v>0</v>
      </c>
      <c r="AH108" s="215">
        <f t="shared" si="75"/>
        <v>0</v>
      </c>
    </row>
    <row r="109" spans="1:34" ht="16.5" thickBot="1">
      <c r="A109" s="197" t="s">
        <v>109</v>
      </c>
      <c r="B109" s="216" t="str">
        <f>IF(B101&gt;"",B101,"")</f>
        <v>Mustonen Aleksi</v>
      </c>
      <c r="C109" s="217" t="str">
        <f>IF(B104&gt;"",B104,"")</f>
        <v>Kivimäki Joonas</v>
      </c>
      <c r="D109" s="192"/>
      <c r="E109" s="193"/>
      <c r="F109" s="294">
        <v>8</v>
      </c>
      <c r="G109" s="295"/>
      <c r="H109" s="294">
        <v>3</v>
      </c>
      <c r="I109" s="295"/>
      <c r="J109" s="294">
        <v>5</v>
      </c>
      <c r="K109" s="295"/>
      <c r="L109" s="294"/>
      <c r="M109" s="295"/>
      <c r="N109" s="294"/>
      <c r="O109" s="295"/>
      <c r="P109" s="201">
        <f t="shared" si="66"/>
        <v>3</v>
      </c>
      <c r="Q109" s="202">
        <f t="shared" si="67"/>
        <v>0</v>
      </c>
      <c r="R109" s="212"/>
      <c r="S109" s="213"/>
      <c r="U109" s="205">
        <f t="shared" si="68"/>
        <v>33</v>
      </c>
      <c r="V109" s="206">
        <f t="shared" si="68"/>
        <v>16</v>
      </c>
      <c r="W109" s="207">
        <f t="shared" si="69"/>
        <v>17</v>
      </c>
      <c r="Y109" s="214">
        <f aca="true" t="shared" si="76" ref="Y109:AE112">IF(F109="",0,IF(LEFT(F109,1)="-",ABS(F109),(IF(F109&gt;9,F109+2,11))))</f>
        <v>11</v>
      </c>
      <c r="Z109" s="215">
        <f t="shared" si="70"/>
        <v>8</v>
      </c>
      <c r="AA109" s="214">
        <f t="shared" si="76"/>
        <v>11</v>
      </c>
      <c r="AB109" s="215">
        <f t="shared" si="71"/>
        <v>3</v>
      </c>
      <c r="AC109" s="214">
        <f t="shared" si="76"/>
        <v>11</v>
      </c>
      <c r="AD109" s="215">
        <f t="shared" si="72"/>
        <v>5</v>
      </c>
      <c r="AE109" s="214">
        <f t="shared" si="76"/>
        <v>0</v>
      </c>
      <c r="AF109" s="215">
        <f t="shared" si="73"/>
        <v>0</v>
      </c>
      <c r="AG109" s="214">
        <f t="shared" si="74"/>
        <v>0</v>
      </c>
      <c r="AH109" s="215">
        <f t="shared" si="75"/>
        <v>0</v>
      </c>
    </row>
    <row r="110" spans="1:34" ht="15.75">
      <c r="A110" s="197" t="s">
        <v>110</v>
      </c>
      <c r="B110" s="198" t="str">
        <f>IF(B102&gt;"",B102,"")</f>
        <v>Pitkänen Toni</v>
      </c>
      <c r="C110" s="210" t="str">
        <f>IF(B103&gt;"",B103,"")</f>
        <v>Anckar John</v>
      </c>
      <c r="D110" s="184"/>
      <c r="E110" s="200"/>
      <c r="F110" s="296">
        <v>-7</v>
      </c>
      <c r="G110" s="297"/>
      <c r="H110" s="296">
        <v>-7</v>
      </c>
      <c r="I110" s="297"/>
      <c r="J110" s="296">
        <v>6</v>
      </c>
      <c r="K110" s="297"/>
      <c r="L110" s="296">
        <v>9</v>
      </c>
      <c r="M110" s="297"/>
      <c r="N110" s="296">
        <v>9</v>
      </c>
      <c r="O110" s="297"/>
      <c r="P110" s="201">
        <f t="shared" si="66"/>
        <v>3</v>
      </c>
      <c r="Q110" s="202">
        <f t="shared" si="67"/>
        <v>2</v>
      </c>
      <c r="R110" s="212"/>
      <c r="S110" s="213"/>
      <c r="U110" s="205">
        <f t="shared" si="68"/>
        <v>47</v>
      </c>
      <c r="V110" s="206">
        <f t="shared" si="68"/>
        <v>46</v>
      </c>
      <c r="W110" s="207">
        <f t="shared" si="69"/>
        <v>1</v>
      </c>
      <c r="Y110" s="214">
        <f t="shared" si="76"/>
        <v>7</v>
      </c>
      <c r="Z110" s="215">
        <f t="shared" si="70"/>
        <v>11</v>
      </c>
      <c r="AA110" s="214">
        <f t="shared" si="76"/>
        <v>7</v>
      </c>
      <c r="AB110" s="215">
        <f t="shared" si="71"/>
        <v>11</v>
      </c>
      <c r="AC110" s="214">
        <f t="shared" si="76"/>
        <v>11</v>
      </c>
      <c r="AD110" s="215">
        <f t="shared" si="72"/>
        <v>6</v>
      </c>
      <c r="AE110" s="214">
        <f t="shared" si="76"/>
        <v>11</v>
      </c>
      <c r="AF110" s="215">
        <f t="shared" si="73"/>
        <v>9</v>
      </c>
      <c r="AG110" s="214">
        <f t="shared" si="74"/>
        <v>11</v>
      </c>
      <c r="AH110" s="215">
        <f t="shared" si="75"/>
        <v>9</v>
      </c>
    </row>
    <row r="111" spans="1:34" ht="15.75">
      <c r="A111" s="197" t="s">
        <v>111</v>
      </c>
      <c r="B111" s="198" t="str">
        <f>IF(B101&gt;"",B101,"")</f>
        <v>Mustonen Aleksi</v>
      </c>
      <c r="C111" s="210" t="str">
        <f>IF(B102&gt;"",B102,"")</f>
        <v>Pitkänen Toni</v>
      </c>
      <c r="D111" s="211"/>
      <c r="E111" s="200"/>
      <c r="F111" s="291">
        <v>-8</v>
      </c>
      <c r="G111" s="292"/>
      <c r="H111" s="291">
        <v>-7</v>
      </c>
      <c r="I111" s="292"/>
      <c r="J111" s="293">
        <v>-7</v>
      </c>
      <c r="K111" s="292"/>
      <c r="L111" s="291"/>
      <c r="M111" s="292"/>
      <c r="N111" s="291"/>
      <c r="O111" s="292"/>
      <c r="P111" s="201">
        <f t="shared" si="66"/>
        <v>0</v>
      </c>
      <c r="Q111" s="202">
        <f t="shared" si="67"/>
        <v>3</v>
      </c>
      <c r="R111" s="212"/>
      <c r="S111" s="213"/>
      <c r="U111" s="205">
        <f t="shared" si="68"/>
        <v>22</v>
      </c>
      <c r="V111" s="206">
        <f t="shared" si="68"/>
        <v>33</v>
      </c>
      <c r="W111" s="207">
        <f t="shared" si="69"/>
        <v>-11</v>
      </c>
      <c r="Y111" s="214">
        <f t="shared" si="76"/>
        <v>8</v>
      </c>
      <c r="Z111" s="215">
        <f t="shared" si="70"/>
        <v>11</v>
      </c>
      <c r="AA111" s="214">
        <f t="shared" si="76"/>
        <v>7</v>
      </c>
      <c r="AB111" s="215">
        <f t="shared" si="71"/>
        <v>11</v>
      </c>
      <c r="AC111" s="214">
        <f t="shared" si="76"/>
        <v>7</v>
      </c>
      <c r="AD111" s="215">
        <f t="shared" si="72"/>
        <v>11</v>
      </c>
      <c r="AE111" s="214">
        <f t="shared" si="76"/>
        <v>0</v>
      </c>
      <c r="AF111" s="215">
        <f t="shared" si="73"/>
        <v>0</v>
      </c>
      <c r="AG111" s="214">
        <f t="shared" si="74"/>
        <v>0</v>
      </c>
      <c r="AH111" s="215">
        <f t="shared" si="75"/>
        <v>0</v>
      </c>
    </row>
    <row r="112" spans="1:34" ht="16.5" thickBot="1">
      <c r="A112" s="218" t="s">
        <v>112</v>
      </c>
      <c r="B112" s="219" t="str">
        <f>IF(B103&gt;"",B103,"")</f>
        <v>Anckar John</v>
      </c>
      <c r="C112" s="220" t="str">
        <f>IF(B104&gt;"",B104,"")</f>
        <v>Kivimäki Joonas</v>
      </c>
      <c r="D112" s="221"/>
      <c r="E112" s="222"/>
      <c r="F112" s="326">
        <v>9</v>
      </c>
      <c r="G112" s="327"/>
      <c r="H112" s="326">
        <v>4</v>
      </c>
      <c r="I112" s="327"/>
      <c r="J112" s="326">
        <v>-8</v>
      </c>
      <c r="K112" s="327"/>
      <c r="L112" s="326">
        <v>5</v>
      </c>
      <c r="M112" s="327"/>
      <c r="N112" s="326"/>
      <c r="O112" s="327"/>
      <c r="P112" s="223">
        <f t="shared" si="66"/>
        <v>3</v>
      </c>
      <c r="Q112" s="224">
        <f t="shared" si="67"/>
        <v>1</v>
      </c>
      <c r="R112" s="225"/>
      <c r="S112" s="226"/>
      <c r="U112" s="205">
        <f t="shared" si="68"/>
        <v>41</v>
      </c>
      <c r="V112" s="206">
        <f t="shared" si="68"/>
        <v>29</v>
      </c>
      <c r="W112" s="207">
        <f t="shared" si="69"/>
        <v>12</v>
      </c>
      <c r="Y112" s="227">
        <f t="shared" si="76"/>
        <v>11</v>
      </c>
      <c r="Z112" s="228">
        <f t="shared" si="70"/>
        <v>9</v>
      </c>
      <c r="AA112" s="227">
        <f t="shared" si="76"/>
        <v>11</v>
      </c>
      <c r="AB112" s="228">
        <f t="shared" si="71"/>
        <v>4</v>
      </c>
      <c r="AC112" s="227">
        <f t="shared" si="76"/>
        <v>8</v>
      </c>
      <c r="AD112" s="228">
        <f t="shared" si="72"/>
        <v>11</v>
      </c>
      <c r="AE112" s="227">
        <f t="shared" si="76"/>
        <v>11</v>
      </c>
      <c r="AF112" s="228">
        <f t="shared" si="73"/>
        <v>5</v>
      </c>
      <c r="AG112" s="227">
        <f t="shared" si="74"/>
        <v>0</v>
      </c>
      <c r="AH112" s="228">
        <f t="shared" si="75"/>
        <v>0</v>
      </c>
    </row>
    <row r="113" ht="16.5" thickBot="1" thickTop="1"/>
    <row r="114" spans="1:19" ht="16.5" thickTop="1">
      <c r="A114" s="130"/>
      <c r="B114" s="131" t="s">
        <v>20</v>
      </c>
      <c r="C114" s="132"/>
      <c r="D114" s="132"/>
      <c r="E114" s="132"/>
      <c r="F114" s="133"/>
      <c r="G114" s="132"/>
      <c r="H114" s="134" t="s">
        <v>76</v>
      </c>
      <c r="I114" s="135"/>
      <c r="J114" s="333" t="s">
        <v>174</v>
      </c>
      <c r="K114" s="334"/>
      <c r="L114" s="334"/>
      <c r="M114" s="335"/>
      <c r="N114" s="321" t="s">
        <v>78</v>
      </c>
      <c r="O114" s="322"/>
      <c r="P114" s="322"/>
      <c r="Q114" s="323" t="s">
        <v>164</v>
      </c>
      <c r="R114" s="324"/>
      <c r="S114" s="325"/>
    </row>
    <row r="115" spans="1:19" ht="16.5" thickBot="1">
      <c r="A115" s="136"/>
      <c r="B115" s="137" t="s">
        <v>4</v>
      </c>
      <c r="C115" s="138" t="s">
        <v>80</v>
      </c>
      <c r="D115" s="305"/>
      <c r="E115" s="306"/>
      <c r="F115" s="307"/>
      <c r="G115" s="308" t="s">
        <v>81</v>
      </c>
      <c r="H115" s="309"/>
      <c r="I115" s="309"/>
      <c r="J115" s="310">
        <v>40251</v>
      </c>
      <c r="K115" s="310"/>
      <c r="L115" s="310"/>
      <c r="M115" s="311"/>
      <c r="N115" s="139" t="s">
        <v>82</v>
      </c>
      <c r="O115" s="140"/>
      <c r="P115" s="140"/>
      <c r="Q115" s="312" t="s">
        <v>175</v>
      </c>
      <c r="R115" s="312"/>
      <c r="S115" s="313"/>
    </row>
    <row r="116" spans="1:23" ht="15.75" thickTop="1">
      <c r="A116" s="141"/>
      <c r="B116" s="142" t="s">
        <v>84</v>
      </c>
      <c r="C116" s="143" t="s">
        <v>85</v>
      </c>
      <c r="D116" s="299" t="s">
        <v>74</v>
      </c>
      <c r="E116" s="300"/>
      <c r="F116" s="299" t="s">
        <v>73</v>
      </c>
      <c r="G116" s="300"/>
      <c r="H116" s="299" t="s">
        <v>72</v>
      </c>
      <c r="I116" s="300"/>
      <c r="J116" s="299" t="s">
        <v>86</v>
      </c>
      <c r="K116" s="300"/>
      <c r="L116" s="299"/>
      <c r="M116" s="300"/>
      <c r="N116" s="144" t="s">
        <v>87</v>
      </c>
      <c r="O116" s="145" t="s">
        <v>88</v>
      </c>
      <c r="P116" s="146" t="s">
        <v>89</v>
      </c>
      <c r="Q116" s="147"/>
      <c r="R116" s="301" t="s">
        <v>90</v>
      </c>
      <c r="S116" s="302"/>
      <c r="U116" s="148" t="s">
        <v>91</v>
      </c>
      <c r="V116" s="149"/>
      <c r="W116" s="150" t="s">
        <v>92</v>
      </c>
    </row>
    <row r="117" spans="1:23" ht="15">
      <c r="A117" s="151" t="s">
        <v>74</v>
      </c>
      <c r="B117" s="152" t="s">
        <v>143</v>
      </c>
      <c r="C117" s="153" t="s">
        <v>6</v>
      </c>
      <c r="D117" s="154"/>
      <c r="E117" s="155"/>
      <c r="F117" s="156">
        <f>+P127</f>
        <v>2</v>
      </c>
      <c r="G117" s="157">
        <f>+Q127</f>
        <v>3</v>
      </c>
      <c r="H117" s="156">
        <f>P123</f>
        <v>3</v>
      </c>
      <c r="I117" s="157">
        <f>Q123</f>
        <v>0</v>
      </c>
      <c r="J117" s="156">
        <f>P125</f>
        <v>3</v>
      </c>
      <c r="K117" s="157">
        <f>Q125</f>
        <v>0</v>
      </c>
      <c r="L117" s="156"/>
      <c r="M117" s="157"/>
      <c r="N117" s="158">
        <f>IF(SUM(D117:M117)=0,"",COUNTIF(E117:E120,"3"))</f>
        <v>2</v>
      </c>
      <c r="O117" s="159">
        <f>IF(SUM(E117:N117)=0,"",COUNTIF(D117:D120,"3"))</f>
        <v>1</v>
      </c>
      <c r="P117" s="160">
        <f>IF(SUM(D117:M117)=0,"",SUM(E117:E120))</f>
        <v>8</v>
      </c>
      <c r="Q117" s="161">
        <f>IF(SUM(D117:M117)=0,"",SUM(D117:D120))</f>
        <v>3</v>
      </c>
      <c r="R117" s="303">
        <v>2</v>
      </c>
      <c r="S117" s="304"/>
      <c r="U117" s="162">
        <f>+U123+U125+U127</f>
        <v>113</v>
      </c>
      <c r="V117" s="163">
        <f>+V123+V125+V127</f>
        <v>82</v>
      </c>
      <c r="W117" s="164">
        <f>+U117-V117</f>
        <v>31</v>
      </c>
    </row>
    <row r="118" spans="1:23" ht="15">
      <c r="A118" s="165" t="s">
        <v>73</v>
      </c>
      <c r="B118" s="152" t="s">
        <v>190</v>
      </c>
      <c r="C118" s="166" t="s">
        <v>35</v>
      </c>
      <c r="D118" s="167">
        <f>+Q127</f>
        <v>3</v>
      </c>
      <c r="E118" s="168">
        <f>+P127</f>
        <v>2</v>
      </c>
      <c r="F118" s="169"/>
      <c r="G118" s="170"/>
      <c r="H118" s="167">
        <f>P126</f>
        <v>3</v>
      </c>
      <c r="I118" s="168">
        <f>Q126</f>
        <v>0</v>
      </c>
      <c r="J118" s="167">
        <f>P124</f>
        <v>3</v>
      </c>
      <c r="K118" s="168">
        <f>Q124</f>
        <v>0</v>
      </c>
      <c r="L118" s="167"/>
      <c r="M118" s="168"/>
      <c r="N118" s="158">
        <f>IF(SUM(D118:M118)=0,"",COUNTIF(G117:G120,"3"))</f>
        <v>3</v>
      </c>
      <c r="O118" s="159">
        <f>IF(SUM(E118:N118)=0,"",COUNTIF(F117:F120,"3"))</f>
        <v>0</v>
      </c>
      <c r="P118" s="160">
        <f>IF(SUM(D118:M118)=0,"",SUM(G117:G120))</f>
        <v>9</v>
      </c>
      <c r="Q118" s="161">
        <f>IF(SUM(D118:M118)=0,"",SUM(F117:F120))</f>
        <v>2</v>
      </c>
      <c r="R118" s="303">
        <v>1</v>
      </c>
      <c r="S118" s="304"/>
      <c r="U118" s="162">
        <f>+U124+U126+V127</f>
        <v>110</v>
      </c>
      <c r="V118" s="163">
        <f>+V124+V126+U127</f>
        <v>78</v>
      </c>
      <c r="W118" s="164">
        <f>+U118-V118</f>
        <v>32</v>
      </c>
    </row>
    <row r="119" spans="1:23" ht="15">
      <c r="A119" s="165" t="s">
        <v>72</v>
      </c>
      <c r="B119" s="152" t="s">
        <v>144</v>
      </c>
      <c r="C119" s="166" t="s">
        <v>25</v>
      </c>
      <c r="D119" s="167">
        <f>+Q123</f>
        <v>0</v>
      </c>
      <c r="E119" s="168">
        <f>+P123</f>
        <v>3</v>
      </c>
      <c r="F119" s="167">
        <f>Q126</f>
        <v>0</v>
      </c>
      <c r="G119" s="168">
        <f>P126</f>
        <v>3</v>
      </c>
      <c r="H119" s="169"/>
      <c r="I119" s="170"/>
      <c r="J119" s="167">
        <f>P128</f>
        <v>3</v>
      </c>
      <c r="K119" s="168">
        <f>Q128</f>
        <v>0</v>
      </c>
      <c r="L119" s="167"/>
      <c r="M119" s="168"/>
      <c r="N119" s="158">
        <f>IF(SUM(D119:M119)=0,"",COUNTIF(I117:I120,"3"))</f>
        <v>1</v>
      </c>
      <c r="O119" s="159">
        <f>IF(SUM(E119:N119)=0,"",COUNTIF(H117:H120,"3"))</f>
        <v>2</v>
      </c>
      <c r="P119" s="160">
        <f>IF(SUM(D119:M119)=0,"",SUM(I117:I120))</f>
        <v>3</v>
      </c>
      <c r="Q119" s="161">
        <f>IF(SUM(D119:M119)=0,"",SUM(H117:H120))</f>
        <v>6</v>
      </c>
      <c r="R119" s="303">
        <v>3</v>
      </c>
      <c r="S119" s="304"/>
      <c r="U119" s="162">
        <f>+V123+V126+U128</f>
        <v>60</v>
      </c>
      <c r="V119" s="163">
        <f>+U123+U126+V128</f>
        <v>83</v>
      </c>
      <c r="W119" s="164">
        <f>+U119-V119</f>
        <v>-23</v>
      </c>
    </row>
    <row r="120" spans="1:23" ht="15.75" thickBot="1">
      <c r="A120" s="171" t="s">
        <v>86</v>
      </c>
      <c r="B120" s="172" t="s">
        <v>132</v>
      </c>
      <c r="C120" s="173" t="s">
        <v>43</v>
      </c>
      <c r="D120" s="174">
        <f>Q125</f>
        <v>0</v>
      </c>
      <c r="E120" s="175">
        <f>P125</f>
        <v>3</v>
      </c>
      <c r="F120" s="174">
        <f>Q124</f>
        <v>0</v>
      </c>
      <c r="G120" s="175">
        <f>P124</f>
        <v>3</v>
      </c>
      <c r="H120" s="174">
        <f>Q128</f>
        <v>0</v>
      </c>
      <c r="I120" s="175">
        <f>P128</f>
        <v>3</v>
      </c>
      <c r="J120" s="176"/>
      <c r="K120" s="177"/>
      <c r="L120" s="174"/>
      <c r="M120" s="175"/>
      <c r="N120" s="178">
        <f>IF(SUM(D120:M120)=0,"",COUNTIF(K117:K120,"3"))</f>
        <v>0</v>
      </c>
      <c r="O120" s="179">
        <f>IF(SUM(E120:N120)=0,"",COUNTIF(J117:J120,"3"))</f>
        <v>3</v>
      </c>
      <c r="P120" s="180">
        <f>IF(SUM(D120:M121)=0,"",SUM(K117:K120))</f>
        <v>0</v>
      </c>
      <c r="Q120" s="181">
        <f>IF(SUM(D120:M120)=0,"",SUM(J117:J120))</f>
        <v>9</v>
      </c>
      <c r="R120" s="329">
        <v>4</v>
      </c>
      <c r="S120" s="330"/>
      <c r="U120" s="162">
        <f>+V124+V125+V128</f>
        <v>59</v>
      </c>
      <c r="V120" s="163">
        <f>+U124+U125+U128</f>
        <v>99</v>
      </c>
      <c r="W120" s="164">
        <f>+U120-V120</f>
        <v>-40</v>
      </c>
    </row>
    <row r="121" spans="1:24" ht="15.75" thickTop="1">
      <c r="A121" s="182"/>
      <c r="B121" s="183" t="s">
        <v>98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5"/>
      <c r="S121" s="186"/>
      <c r="U121" s="187"/>
      <c r="V121" s="188" t="s">
        <v>99</v>
      </c>
      <c r="W121" s="189">
        <f>SUM(W117:W120)</f>
        <v>0</v>
      </c>
      <c r="X121" s="188" t="str">
        <f>IF(W121=0,"OK","Virhe")</f>
        <v>OK</v>
      </c>
    </row>
    <row r="122" spans="1:23" ht="15.75" thickBot="1">
      <c r="A122" s="190"/>
      <c r="B122" s="191" t="s">
        <v>100</v>
      </c>
      <c r="C122" s="192"/>
      <c r="D122" s="192"/>
      <c r="E122" s="193"/>
      <c r="F122" s="328" t="s">
        <v>101</v>
      </c>
      <c r="G122" s="315"/>
      <c r="H122" s="314" t="s">
        <v>102</v>
      </c>
      <c r="I122" s="315"/>
      <c r="J122" s="314" t="s">
        <v>103</v>
      </c>
      <c r="K122" s="315"/>
      <c r="L122" s="314" t="s">
        <v>104</v>
      </c>
      <c r="M122" s="315"/>
      <c r="N122" s="314" t="s">
        <v>105</v>
      </c>
      <c r="O122" s="315"/>
      <c r="P122" s="316" t="s">
        <v>106</v>
      </c>
      <c r="Q122" s="317"/>
      <c r="S122" s="194"/>
      <c r="U122" s="195" t="s">
        <v>91</v>
      </c>
      <c r="V122" s="196"/>
      <c r="W122" s="150" t="s">
        <v>92</v>
      </c>
    </row>
    <row r="123" spans="1:34" ht="15.75">
      <c r="A123" s="197" t="s">
        <v>107</v>
      </c>
      <c r="B123" s="198" t="str">
        <f>IF(B117&gt;"",B117,"")</f>
        <v>Nyberg Jan</v>
      </c>
      <c r="C123" s="199" t="str">
        <f>IF(B119&gt;"",B119,"")</f>
        <v>Nieminen Joonatan</v>
      </c>
      <c r="D123" s="184"/>
      <c r="E123" s="200"/>
      <c r="F123" s="296">
        <v>4</v>
      </c>
      <c r="G123" s="298"/>
      <c r="H123" s="296">
        <v>8</v>
      </c>
      <c r="I123" s="297"/>
      <c r="J123" s="296">
        <v>5</v>
      </c>
      <c r="K123" s="297"/>
      <c r="L123" s="296"/>
      <c r="M123" s="297"/>
      <c r="N123" s="331"/>
      <c r="O123" s="297"/>
      <c r="P123" s="201">
        <f aca="true" t="shared" si="77" ref="P123:P128">IF(COUNT(F123:N123)=0,"",COUNTIF(F123:N123,"&gt;=0"))</f>
        <v>3</v>
      </c>
      <c r="Q123" s="202">
        <f aca="true" t="shared" si="78" ref="Q123:Q128">IF(COUNT(F123:N123)=0,"",(IF(LEFT(F123,1)="-",1,0)+IF(LEFT(H123,1)="-",1,0)+IF(LEFT(J123,1)="-",1,0)+IF(LEFT(L123,1)="-",1,0)+IF(LEFT(N123,1)="-",1,0)))</f>
        <v>0</v>
      </c>
      <c r="R123" s="203"/>
      <c r="S123" s="204"/>
      <c r="U123" s="205">
        <f aca="true" t="shared" si="79" ref="U123:V128">+Y123+AA123+AC123+AE123+AG123</f>
        <v>33</v>
      </c>
      <c r="V123" s="206">
        <f t="shared" si="79"/>
        <v>17</v>
      </c>
      <c r="W123" s="207">
        <f aca="true" t="shared" si="80" ref="W123:W128">+U123-V123</f>
        <v>16</v>
      </c>
      <c r="Y123" s="208">
        <f>IF(F123="",0,IF(LEFT(F123,1)="-",ABS(F123),(IF(F123&gt;9,F123+2,11))))</f>
        <v>11</v>
      </c>
      <c r="Z123" s="209">
        <f aca="true" t="shared" si="81" ref="Z123:Z128">IF(F123="",0,IF(LEFT(F123,1)="-",(IF(ABS(F123)&gt;9,(ABS(F123)+2),11)),F123))</f>
        <v>4</v>
      </c>
      <c r="AA123" s="208">
        <f>IF(H123="",0,IF(LEFT(H123,1)="-",ABS(H123),(IF(H123&gt;9,H123+2,11))))</f>
        <v>11</v>
      </c>
      <c r="AB123" s="209">
        <f aca="true" t="shared" si="82" ref="AB123:AB128">IF(H123="",0,IF(LEFT(H123,1)="-",(IF(ABS(H123)&gt;9,(ABS(H123)+2),11)),H123))</f>
        <v>8</v>
      </c>
      <c r="AC123" s="208">
        <f>IF(J123="",0,IF(LEFT(J123,1)="-",ABS(J123),(IF(J123&gt;9,J123+2,11))))</f>
        <v>11</v>
      </c>
      <c r="AD123" s="209">
        <f aca="true" t="shared" si="83" ref="AD123:AD128">IF(J123="",0,IF(LEFT(J123,1)="-",(IF(ABS(J123)&gt;9,(ABS(J123)+2),11)),J123))</f>
        <v>5</v>
      </c>
      <c r="AE123" s="208">
        <f>IF(L123="",0,IF(LEFT(L123,1)="-",ABS(L123),(IF(L123&gt;9,L123+2,11))))</f>
        <v>0</v>
      </c>
      <c r="AF123" s="209">
        <f aca="true" t="shared" si="84" ref="AF123:AF128">IF(L123="",0,IF(LEFT(L123,1)="-",(IF(ABS(L123)&gt;9,(ABS(L123)+2),11)),L123))</f>
        <v>0</v>
      </c>
      <c r="AG123" s="208">
        <f aca="true" t="shared" si="85" ref="AG123:AG128">IF(N123="",0,IF(LEFT(N123,1)="-",ABS(N123),(IF(N123&gt;9,N123+2,11))))</f>
        <v>0</v>
      </c>
      <c r="AH123" s="209">
        <f aca="true" t="shared" si="86" ref="AH123:AH128">IF(N123="",0,IF(LEFT(N123,1)="-",(IF(ABS(N123)&gt;9,(ABS(N123)+2),11)),N123))</f>
        <v>0</v>
      </c>
    </row>
    <row r="124" spans="1:34" ht="15.75">
      <c r="A124" s="197" t="s">
        <v>108</v>
      </c>
      <c r="B124" s="198" t="str">
        <f>IF(B118&gt;"",B118,"")</f>
        <v>Kuusjärvi Henri</v>
      </c>
      <c r="C124" s="210" t="str">
        <f>IF(B120&gt;"",B120,"")</f>
        <v>Kollanus Konsta</v>
      </c>
      <c r="D124" s="211"/>
      <c r="E124" s="200"/>
      <c r="F124" s="291">
        <v>7</v>
      </c>
      <c r="G124" s="292"/>
      <c r="H124" s="291">
        <v>7</v>
      </c>
      <c r="I124" s="292"/>
      <c r="J124" s="291">
        <v>7</v>
      </c>
      <c r="K124" s="292"/>
      <c r="L124" s="291"/>
      <c r="M124" s="292"/>
      <c r="N124" s="291"/>
      <c r="O124" s="292"/>
      <c r="P124" s="201">
        <f t="shared" si="77"/>
        <v>3</v>
      </c>
      <c r="Q124" s="202">
        <f t="shared" si="78"/>
        <v>0</v>
      </c>
      <c r="R124" s="212"/>
      <c r="S124" s="213"/>
      <c r="U124" s="205">
        <f t="shared" si="79"/>
        <v>33</v>
      </c>
      <c r="V124" s="206">
        <f t="shared" si="79"/>
        <v>21</v>
      </c>
      <c r="W124" s="207">
        <f t="shared" si="80"/>
        <v>12</v>
      </c>
      <c r="Y124" s="214">
        <f>IF(F124="",0,IF(LEFT(F124,1)="-",ABS(F124),(IF(F124&gt;9,F124+2,11))))</f>
        <v>11</v>
      </c>
      <c r="Z124" s="215">
        <f t="shared" si="81"/>
        <v>7</v>
      </c>
      <c r="AA124" s="214">
        <f>IF(H124="",0,IF(LEFT(H124,1)="-",ABS(H124),(IF(H124&gt;9,H124+2,11))))</f>
        <v>11</v>
      </c>
      <c r="AB124" s="215">
        <f t="shared" si="82"/>
        <v>7</v>
      </c>
      <c r="AC124" s="214">
        <f>IF(J124="",0,IF(LEFT(J124,1)="-",ABS(J124),(IF(J124&gt;9,J124+2,11))))</f>
        <v>11</v>
      </c>
      <c r="AD124" s="215">
        <f t="shared" si="83"/>
        <v>7</v>
      </c>
      <c r="AE124" s="214">
        <f>IF(L124="",0,IF(LEFT(L124,1)="-",ABS(L124),(IF(L124&gt;9,L124+2,11))))</f>
        <v>0</v>
      </c>
      <c r="AF124" s="215">
        <f t="shared" si="84"/>
        <v>0</v>
      </c>
      <c r="AG124" s="214">
        <f t="shared" si="85"/>
        <v>0</v>
      </c>
      <c r="AH124" s="215">
        <f t="shared" si="86"/>
        <v>0</v>
      </c>
    </row>
    <row r="125" spans="1:34" ht="16.5" thickBot="1">
      <c r="A125" s="197" t="s">
        <v>109</v>
      </c>
      <c r="B125" s="216" t="str">
        <f>IF(B117&gt;"",B117,"")</f>
        <v>Nyberg Jan</v>
      </c>
      <c r="C125" s="217" t="str">
        <f>IF(B120&gt;"",B120,"")</f>
        <v>Kollanus Konsta</v>
      </c>
      <c r="D125" s="192"/>
      <c r="E125" s="193"/>
      <c r="F125" s="294">
        <v>9</v>
      </c>
      <c r="G125" s="295"/>
      <c r="H125" s="294">
        <v>5</v>
      </c>
      <c r="I125" s="295"/>
      <c r="J125" s="294">
        <v>7</v>
      </c>
      <c r="K125" s="295"/>
      <c r="L125" s="294"/>
      <c r="M125" s="295"/>
      <c r="N125" s="294"/>
      <c r="O125" s="295"/>
      <c r="P125" s="201">
        <f t="shared" si="77"/>
        <v>3</v>
      </c>
      <c r="Q125" s="202">
        <f t="shared" si="78"/>
        <v>0</v>
      </c>
      <c r="R125" s="212"/>
      <c r="S125" s="213"/>
      <c r="U125" s="205">
        <f t="shared" si="79"/>
        <v>33</v>
      </c>
      <c r="V125" s="206">
        <f t="shared" si="79"/>
        <v>21</v>
      </c>
      <c r="W125" s="207">
        <f t="shared" si="80"/>
        <v>12</v>
      </c>
      <c r="Y125" s="214">
        <f aca="true" t="shared" si="87" ref="Y125:AE128">IF(F125="",0,IF(LEFT(F125,1)="-",ABS(F125),(IF(F125&gt;9,F125+2,11))))</f>
        <v>11</v>
      </c>
      <c r="Z125" s="215">
        <f t="shared" si="81"/>
        <v>9</v>
      </c>
      <c r="AA125" s="214">
        <f t="shared" si="87"/>
        <v>11</v>
      </c>
      <c r="AB125" s="215">
        <f t="shared" si="82"/>
        <v>5</v>
      </c>
      <c r="AC125" s="214">
        <f t="shared" si="87"/>
        <v>11</v>
      </c>
      <c r="AD125" s="215">
        <f t="shared" si="83"/>
        <v>7</v>
      </c>
      <c r="AE125" s="214">
        <f t="shared" si="87"/>
        <v>0</v>
      </c>
      <c r="AF125" s="215">
        <f t="shared" si="84"/>
        <v>0</v>
      </c>
      <c r="AG125" s="214">
        <f t="shared" si="85"/>
        <v>0</v>
      </c>
      <c r="AH125" s="215">
        <f t="shared" si="86"/>
        <v>0</v>
      </c>
    </row>
    <row r="126" spans="1:34" ht="15.75">
      <c r="A126" s="197" t="s">
        <v>110</v>
      </c>
      <c r="B126" s="198" t="str">
        <f>IF(B118&gt;"",B118,"")</f>
        <v>Kuusjärvi Henri</v>
      </c>
      <c r="C126" s="210" t="str">
        <f>IF(B119&gt;"",B119,"")</f>
        <v>Nieminen Joonatan</v>
      </c>
      <c r="D126" s="184"/>
      <c r="E126" s="200"/>
      <c r="F126" s="296">
        <v>6</v>
      </c>
      <c r="G126" s="297"/>
      <c r="H126" s="296">
        <v>0</v>
      </c>
      <c r="I126" s="297"/>
      <c r="J126" s="296">
        <v>4</v>
      </c>
      <c r="K126" s="297"/>
      <c r="L126" s="296"/>
      <c r="M126" s="297"/>
      <c r="N126" s="296"/>
      <c r="O126" s="297"/>
      <c r="P126" s="201">
        <f t="shared" si="77"/>
        <v>3</v>
      </c>
      <c r="Q126" s="202">
        <f t="shared" si="78"/>
        <v>0</v>
      </c>
      <c r="R126" s="212"/>
      <c r="S126" s="213"/>
      <c r="U126" s="205">
        <f t="shared" si="79"/>
        <v>33</v>
      </c>
      <c r="V126" s="206">
        <f t="shared" si="79"/>
        <v>10</v>
      </c>
      <c r="W126" s="207">
        <f t="shared" si="80"/>
        <v>23</v>
      </c>
      <c r="Y126" s="214">
        <f t="shared" si="87"/>
        <v>11</v>
      </c>
      <c r="Z126" s="215">
        <f t="shared" si="81"/>
        <v>6</v>
      </c>
      <c r="AA126" s="214">
        <f t="shared" si="87"/>
        <v>11</v>
      </c>
      <c r="AB126" s="215">
        <f t="shared" si="82"/>
        <v>0</v>
      </c>
      <c r="AC126" s="214">
        <f t="shared" si="87"/>
        <v>11</v>
      </c>
      <c r="AD126" s="215">
        <f t="shared" si="83"/>
        <v>4</v>
      </c>
      <c r="AE126" s="214">
        <f t="shared" si="87"/>
        <v>0</v>
      </c>
      <c r="AF126" s="215">
        <f t="shared" si="84"/>
        <v>0</v>
      </c>
      <c r="AG126" s="214">
        <f t="shared" si="85"/>
        <v>0</v>
      </c>
      <c r="AH126" s="215">
        <f t="shared" si="86"/>
        <v>0</v>
      </c>
    </row>
    <row r="127" spans="1:34" ht="15.75">
      <c r="A127" s="197" t="s">
        <v>111</v>
      </c>
      <c r="B127" s="198" t="str">
        <f>IF(B117&gt;"",B117,"")</f>
        <v>Nyberg Jan</v>
      </c>
      <c r="C127" s="210" t="str">
        <f>IF(B118&gt;"",B118,"")</f>
        <v>Kuusjärvi Henri</v>
      </c>
      <c r="D127" s="211"/>
      <c r="E127" s="200"/>
      <c r="F127" s="291">
        <v>6</v>
      </c>
      <c r="G127" s="292"/>
      <c r="H127" s="291">
        <v>4</v>
      </c>
      <c r="I127" s="292"/>
      <c r="J127" s="293">
        <v>-10</v>
      </c>
      <c r="K127" s="292"/>
      <c r="L127" s="291">
        <v>-7</v>
      </c>
      <c r="M127" s="292"/>
      <c r="N127" s="291">
        <v>-8</v>
      </c>
      <c r="O127" s="292"/>
      <c r="P127" s="201">
        <f t="shared" si="77"/>
        <v>2</v>
      </c>
      <c r="Q127" s="202">
        <f t="shared" si="78"/>
        <v>3</v>
      </c>
      <c r="R127" s="212"/>
      <c r="S127" s="213"/>
      <c r="U127" s="205">
        <f t="shared" si="79"/>
        <v>47</v>
      </c>
      <c r="V127" s="206">
        <f t="shared" si="79"/>
        <v>44</v>
      </c>
      <c r="W127" s="207">
        <f t="shared" si="80"/>
        <v>3</v>
      </c>
      <c r="Y127" s="214">
        <f t="shared" si="87"/>
        <v>11</v>
      </c>
      <c r="Z127" s="215">
        <f t="shared" si="81"/>
        <v>6</v>
      </c>
      <c r="AA127" s="214">
        <f t="shared" si="87"/>
        <v>11</v>
      </c>
      <c r="AB127" s="215">
        <f t="shared" si="82"/>
        <v>4</v>
      </c>
      <c r="AC127" s="214">
        <f t="shared" si="87"/>
        <v>10</v>
      </c>
      <c r="AD127" s="215">
        <f t="shared" si="83"/>
        <v>12</v>
      </c>
      <c r="AE127" s="214">
        <f t="shared" si="87"/>
        <v>7</v>
      </c>
      <c r="AF127" s="215">
        <f t="shared" si="84"/>
        <v>11</v>
      </c>
      <c r="AG127" s="214">
        <f t="shared" si="85"/>
        <v>8</v>
      </c>
      <c r="AH127" s="215">
        <f t="shared" si="86"/>
        <v>11</v>
      </c>
    </row>
    <row r="128" spans="1:34" ht="16.5" thickBot="1">
      <c r="A128" s="218" t="s">
        <v>112</v>
      </c>
      <c r="B128" s="219" t="str">
        <f>IF(B119&gt;"",B119,"")</f>
        <v>Nieminen Joonatan</v>
      </c>
      <c r="C128" s="220" t="str">
        <f>IF(B120&gt;"",B120,"")</f>
        <v>Kollanus Konsta</v>
      </c>
      <c r="D128" s="221"/>
      <c r="E128" s="222"/>
      <c r="F128" s="326">
        <v>3</v>
      </c>
      <c r="G128" s="327"/>
      <c r="H128" s="326">
        <v>9</v>
      </c>
      <c r="I128" s="327"/>
      <c r="J128" s="326">
        <v>5</v>
      </c>
      <c r="K128" s="327"/>
      <c r="L128" s="326"/>
      <c r="M128" s="327"/>
      <c r="N128" s="326"/>
      <c r="O128" s="327"/>
      <c r="P128" s="223">
        <f t="shared" si="77"/>
        <v>3</v>
      </c>
      <c r="Q128" s="224">
        <f t="shared" si="78"/>
        <v>0</v>
      </c>
      <c r="R128" s="225"/>
      <c r="S128" s="226"/>
      <c r="U128" s="205">
        <f t="shared" si="79"/>
        <v>33</v>
      </c>
      <c r="V128" s="206">
        <f t="shared" si="79"/>
        <v>17</v>
      </c>
      <c r="W128" s="207">
        <f t="shared" si="80"/>
        <v>16</v>
      </c>
      <c r="Y128" s="227">
        <f t="shared" si="87"/>
        <v>11</v>
      </c>
      <c r="Z128" s="228">
        <f t="shared" si="81"/>
        <v>3</v>
      </c>
      <c r="AA128" s="227">
        <f t="shared" si="87"/>
        <v>11</v>
      </c>
      <c r="AB128" s="228">
        <f t="shared" si="82"/>
        <v>9</v>
      </c>
      <c r="AC128" s="227">
        <f t="shared" si="87"/>
        <v>11</v>
      </c>
      <c r="AD128" s="228">
        <f t="shared" si="83"/>
        <v>5</v>
      </c>
      <c r="AE128" s="227">
        <f t="shared" si="87"/>
        <v>0</v>
      </c>
      <c r="AF128" s="228">
        <f t="shared" si="84"/>
        <v>0</v>
      </c>
      <c r="AG128" s="227">
        <f t="shared" si="85"/>
        <v>0</v>
      </c>
      <c r="AH128" s="228">
        <f t="shared" si="86"/>
        <v>0</v>
      </c>
    </row>
    <row r="129" ht="16.5" thickBot="1" thickTop="1"/>
    <row r="130" spans="1:19" ht="16.5" thickTop="1">
      <c r="A130" s="130"/>
      <c r="B130" s="131" t="s">
        <v>20</v>
      </c>
      <c r="C130" s="132"/>
      <c r="D130" s="132"/>
      <c r="E130" s="132"/>
      <c r="F130" s="133"/>
      <c r="G130" s="132"/>
      <c r="H130" s="134" t="s">
        <v>76</v>
      </c>
      <c r="I130" s="135"/>
      <c r="J130" s="333" t="s">
        <v>174</v>
      </c>
      <c r="K130" s="334"/>
      <c r="L130" s="334"/>
      <c r="M130" s="335"/>
      <c r="N130" s="321" t="s">
        <v>78</v>
      </c>
      <c r="O130" s="322"/>
      <c r="P130" s="322"/>
      <c r="Q130" s="323" t="s">
        <v>169</v>
      </c>
      <c r="R130" s="324"/>
      <c r="S130" s="325"/>
    </row>
    <row r="131" spans="1:19" ht="16.5" thickBot="1">
      <c r="A131" s="136"/>
      <c r="B131" s="137" t="s">
        <v>4</v>
      </c>
      <c r="C131" s="138" t="s">
        <v>80</v>
      </c>
      <c r="D131" s="305"/>
      <c r="E131" s="306"/>
      <c r="F131" s="307"/>
      <c r="G131" s="308" t="s">
        <v>81</v>
      </c>
      <c r="H131" s="309"/>
      <c r="I131" s="309"/>
      <c r="J131" s="310">
        <v>40251</v>
      </c>
      <c r="K131" s="310"/>
      <c r="L131" s="310"/>
      <c r="M131" s="311"/>
      <c r="N131" s="139" t="s">
        <v>82</v>
      </c>
      <c r="O131" s="140"/>
      <c r="P131" s="140"/>
      <c r="Q131" s="312" t="s">
        <v>175</v>
      </c>
      <c r="R131" s="312"/>
      <c r="S131" s="313"/>
    </row>
    <row r="132" spans="1:23" ht="15.75" thickTop="1">
      <c r="A132" s="141"/>
      <c r="B132" s="142" t="s">
        <v>84</v>
      </c>
      <c r="C132" s="143" t="s">
        <v>85</v>
      </c>
      <c r="D132" s="299" t="s">
        <v>74</v>
      </c>
      <c r="E132" s="300"/>
      <c r="F132" s="299" t="s">
        <v>73</v>
      </c>
      <c r="G132" s="300"/>
      <c r="H132" s="299" t="s">
        <v>72</v>
      </c>
      <c r="I132" s="300"/>
      <c r="J132" s="299" t="s">
        <v>86</v>
      </c>
      <c r="K132" s="300"/>
      <c r="L132" s="299"/>
      <c r="M132" s="300"/>
      <c r="N132" s="144" t="s">
        <v>87</v>
      </c>
      <c r="O132" s="145" t="s">
        <v>88</v>
      </c>
      <c r="P132" s="146" t="s">
        <v>89</v>
      </c>
      <c r="Q132" s="147"/>
      <c r="R132" s="301" t="s">
        <v>90</v>
      </c>
      <c r="S132" s="302"/>
      <c r="U132" s="148" t="s">
        <v>91</v>
      </c>
      <c r="V132" s="149"/>
      <c r="W132" s="150" t="s">
        <v>92</v>
      </c>
    </row>
    <row r="133" spans="1:23" ht="15">
      <c r="A133" s="151" t="s">
        <v>74</v>
      </c>
      <c r="B133" s="152" t="s">
        <v>191</v>
      </c>
      <c r="C133" s="153" t="s">
        <v>32</v>
      </c>
      <c r="D133" s="154"/>
      <c r="E133" s="155"/>
      <c r="F133" s="156">
        <f>+P143</f>
        <v>3</v>
      </c>
      <c r="G133" s="157">
        <f>+Q143</f>
        <v>0</v>
      </c>
      <c r="H133" s="156">
        <f>P139</f>
        <v>3</v>
      </c>
      <c r="I133" s="157">
        <f>Q139</f>
        <v>0</v>
      </c>
      <c r="J133" s="156">
        <f>P141</f>
        <v>3</v>
      </c>
      <c r="K133" s="157">
        <f>Q141</f>
        <v>0</v>
      </c>
      <c r="L133" s="156"/>
      <c r="M133" s="157"/>
      <c r="N133" s="158">
        <f>IF(SUM(D133:M133)=0,"",COUNTIF(E133:E136,"3"))</f>
        <v>3</v>
      </c>
      <c r="O133" s="159">
        <f>IF(SUM(E133:N133)=0,"",COUNTIF(D133:D136,"3"))</f>
        <v>0</v>
      </c>
      <c r="P133" s="160">
        <f>IF(SUM(D133:M133)=0,"",SUM(E133:E136))</f>
        <v>9</v>
      </c>
      <c r="Q133" s="161">
        <f>IF(SUM(D133:M133)=0,"",SUM(D133:D136))</f>
        <v>0</v>
      </c>
      <c r="R133" s="303">
        <v>1</v>
      </c>
      <c r="S133" s="304"/>
      <c r="U133" s="162">
        <f>+U139+U141+U143</f>
        <v>100</v>
      </c>
      <c r="V133" s="163">
        <f>+V139+V141+V143</f>
        <v>54</v>
      </c>
      <c r="W133" s="164">
        <f>+U133-V133</f>
        <v>46</v>
      </c>
    </row>
    <row r="134" spans="1:23" ht="15">
      <c r="A134" s="165" t="s">
        <v>73</v>
      </c>
      <c r="B134" s="152" t="s">
        <v>166</v>
      </c>
      <c r="C134" s="166" t="s">
        <v>69</v>
      </c>
      <c r="D134" s="167">
        <f>+Q143</f>
        <v>0</v>
      </c>
      <c r="E134" s="168">
        <f>+P143</f>
        <v>3</v>
      </c>
      <c r="F134" s="169"/>
      <c r="G134" s="170"/>
      <c r="H134" s="167">
        <f>P142</f>
        <v>3</v>
      </c>
      <c r="I134" s="168">
        <f>Q142</f>
        <v>2</v>
      </c>
      <c r="J134" s="167">
        <f>P140</f>
        <v>3</v>
      </c>
      <c r="K134" s="168">
        <f>Q140</f>
        <v>0</v>
      </c>
      <c r="L134" s="167"/>
      <c r="M134" s="168"/>
      <c r="N134" s="158">
        <f>IF(SUM(D134:M134)=0,"",COUNTIF(G133:G136,"3"))</f>
        <v>2</v>
      </c>
      <c r="O134" s="159">
        <f>IF(SUM(E134:N134)=0,"",COUNTIF(F133:F136,"3"))</f>
        <v>1</v>
      </c>
      <c r="P134" s="160">
        <f>IF(SUM(D134:M134)=0,"",SUM(G133:G136))</f>
        <v>6</v>
      </c>
      <c r="Q134" s="161">
        <f>IF(SUM(D134:M134)=0,"",SUM(F133:F136))</f>
        <v>5</v>
      </c>
      <c r="R134" s="303">
        <v>2</v>
      </c>
      <c r="S134" s="304"/>
      <c r="U134" s="162">
        <f>+U140+U142+V143</f>
        <v>107</v>
      </c>
      <c r="V134" s="163">
        <f>+V140+V142+U143</f>
        <v>93</v>
      </c>
      <c r="W134" s="164">
        <f>+U134-V134</f>
        <v>14</v>
      </c>
    </row>
    <row r="135" spans="1:23" ht="15">
      <c r="A135" s="165" t="s">
        <v>72</v>
      </c>
      <c r="B135" s="152" t="s">
        <v>192</v>
      </c>
      <c r="C135" s="166" t="s">
        <v>23</v>
      </c>
      <c r="D135" s="167">
        <f>+Q139</f>
        <v>0</v>
      </c>
      <c r="E135" s="168">
        <f>+P139</f>
        <v>3</v>
      </c>
      <c r="F135" s="167">
        <f>Q142</f>
        <v>2</v>
      </c>
      <c r="G135" s="168">
        <f>P142</f>
        <v>3</v>
      </c>
      <c r="H135" s="169"/>
      <c r="I135" s="170"/>
      <c r="J135" s="167">
        <f>P144</f>
        <v>3</v>
      </c>
      <c r="K135" s="168">
        <f>Q144</f>
        <v>0</v>
      </c>
      <c r="L135" s="167"/>
      <c r="M135" s="168"/>
      <c r="N135" s="158">
        <f>IF(SUM(D135:M135)=0,"",COUNTIF(I133:I136,"3"))</f>
        <v>1</v>
      </c>
      <c r="O135" s="159">
        <f>IF(SUM(E135:N135)=0,"",COUNTIF(H133:H136,"3"))</f>
        <v>2</v>
      </c>
      <c r="P135" s="160">
        <f>IF(SUM(D135:M135)=0,"",SUM(I133:I136))</f>
        <v>5</v>
      </c>
      <c r="Q135" s="161">
        <f>IF(SUM(D135:M135)=0,"",SUM(H133:H136))</f>
        <v>6</v>
      </c>
      <c r="R135" s="303">
        <v>3</v>
      </c>
      <c r="S135" s="304"/>
      <c r="U135" s="162">
        <f>+V139+V142+U144</f>
        <v>95</v>
      </c>
      <c r="V135" s="163">
        <f>+U139+U142+V144</f>
        <v>109</v>
      </c>
      <c r="W135" s="164">
        <f>+U135-V135</f>
        <v>-14</v>
      </c>
    </row>
    <row r="136" spans="1:23" ht="15.75" thickBot="1">
      <c r="A136" s="171" t="s">
        <v>86</v>
      </c>
      <c r="B136" s="172" t="s">
        <v>145</v>
      </c>
      <c r="C136" s="173" t="s">
        <v>35</v>
      </c>
      <c r="D136" s="174">
        <f>Q141</f>
        <v>0</v>
      </c>
      <c r="E136" s="175">
        <f>P141</f>
        <v>3</v>
      </c>
      <c r="F136" s="174">
        <f>Q140</f>
        <v>0</v>
      </c>
      <c r="G136" s="175">
        <f>P140</f>
        <v>3</v>
      </c>
      <c r="H136" s="174">
        <f>Q144</f>
        <v>0</v>
      </c>
      <c r="I136" s="175">
        <f>P144</f>
        <v>3</v>
      </c>
      <c r="J136" s="176"/>
      <c r="K136" s="177"/>
      <c r="L136" s="174"/>
      <c r="M136" s="175"/>
      <c r="N136" s="178">
        <f>IF(SUM(D136:M136)=0,"",COUNTIF(K133:K136,"3"))</f>
        <v>0</v>
      </c>
      <c r="O136" s="179">
        <f>IF(SUM(E136:N136)=0,"",COUNTIF(J133:J136,"3"))</f>
        <v>3</v>
      </c>
      <c r="P136" s="180">
        <f>IF(SUM(D136:M137)=0,"",SUM(K133:K136))</f>
        <v>0</v>
      </c>
      <c r="Q136" s="181">
        <f>IF(SUM(D136:M136)=0,"",SUM(J133:J136))</f>
        <v>9</v>
      </c>
      <c r="R136" s="329">
        <v>4</v>
      </c>
      <c r="S136" s="330"/>
      <c r="U136" s="162">
        <f>+V140+V141+V144</f>
        <v>56</v>
      </c>
      <c r="V136" s="163">
        <f>+U140+U141+U144</f>
        <v>102</v>
      </c>
      <c r="W136" s="164">
        <f>+U136-V136</f>
        <v>-46</v>
      </c>
    </row>
    <row r="137" spans="1:24" ht="15.75" thickTop="1">
      <c r="A137" s="182"/>
      <c r="B137" s="183" t="s">
        <v>98</v>
      </c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5"/>
      <c r="S137" s="186"/>
      <c r="U137" s="187"/>
      <c r="V137" s="188" t="s">
        <v>99</v>
      </c>
      <c r="W137" s="189">
        <f>SUM(W133:W136)</f>
        <v>0</v>
      </c>
      <c r="X137" s="188" t="str">
        <f>IF(W137=0,"OK","Virhe")</f>
        <v>OK</v>
      </c>
    </row>
    <row r="138" spans="1:23" ht="15.75" thickBot="1">
      <c r="A138" s="190"/>
      <c r="B138" s="191" t="s">
        <v>100</v>
      </c>
      <c r="C138" s="192"/>
      <c r="D138" s="192"/>
      <c r="E138" s="193"/>
      <c r="F138" s="328" t="s">
        <v>101</v>
      </c>
      <c r="G138" s="315"/>
      <c r="H138" s="314" t="s">
        <v>102</v>
      </c>
      <c r="I138" s="315"/>
      <c r="J138" s="314" t="s">
        <v>103</v>
      </c>
      <c r="K138" s="315"/>
      <c r="L138" s="314" t="s">
        <v>104</v>
      </c>
      <c r="M138" s="315"/>
      <c r="N138" s="314" t="s">
        <v>105</v>
      </c>
      <c r="O138" s="315"/>
      <c r="P138" s="316" t="s">
        <v>106</v>
      </c>
      <c r="Q138" s="317"/>
      <c r="S138" s="194"/>
      <c r="U138" s="195" t="s">
        <v>91</v>
      </c>
      <c r="V138" s="196"/>
      <c r="W138" s="150" t="s">
        <v>92</v>
      </c>
    </row>
    <row r="139" spans="1:34" ht="15.75">
      <c r="A139" s="197" t="s">
        <v>107</v>
      </c>
      <c r="B139" s="198" t="str">
        <f>IF(B133&gt;"",B133,"")</f>
        <v>Punnonen Petter</v>
      </c>
      <c r="C139" s="199" t="str">
        <f>IF(B135&gt;"",B135,"")</f>
        <v>Brander Elias</v>
      </c>
      <c r="D139" s="184"/>
      <c r="E139" s="200"/>
      <c r="F139" s="296">
        <v>7</v>
      </c>
      <c r="G139" s="298"/>
      <c r="H139" s="296">
        <v>7</v>
      </c>
      <c r="I139" s="297"/>
      <c r="J139" s="296">
        <v>4</v>
      </c>
      <c r="K139" s="297"/>
      <c r="L139" s="296"/>
      <c r="M139" s="297"/>
      <c r="N139" s="331"/>
      <c r="O139" s="297"/>
      <c r="P139" s="201">
        <f aca="true" t="shared" si="88" ref="P139:P144">IF(COUNT(F139:N139)=0,"",COUNTIF(F139:N139,"&gt;=0"))</f>
        <v>3</v>
      </c>
      <c r="Q139" s="202">
        <f aca="true" t="shared" si="89" ref="Q139:Q144">IF(COUNT(F139:N139)=0,"",(IF(LEFT(F139,1)="-",1,0)+IF(LEFT(H139,1)="-",1,0)+IF(LEFT(J139,1)="-",1,0)+IF(LEFT(L139,1)="-",1,0)+IF(LEFT(N139,1)="-",1,0)))</f>
        <v>0</v>
      </c>
      <c r="R139" s="203"/>
      <c r="S139" s="204"/>
      <c r="U139" s="205">
        <f aca="true" t="shared" si="90" ref="U139:V144">+Y139+AA139+AC139+AE139+AG139</f>
        <v>33</v>
      </c>
      <c r="V139" s="206">
        <f t="shared" si="90"/>
        <v>18</v>
      </c>
      <c r="W139" s="207">
        <f aca="true" t="shared" si="91" ref="W139:W144">+U139-V139</f>
        <v>15</v>
      </c>
      <c r="Y139" s="208">
        <f>IF(F139="",0,IF(LEFT(F139,1)="-",ABS(F139),(IF(F139&gt;9,F139+2,11))))</f>
        <v>11</v>
      </c>
      <c r="Z139" s="209">
        <f aca="true" t="shared" si="92" ref="Z139:Z144">IF(F139="",0,IF(LEFT(F139,1)="-",(IF(ABS(F139)&gt;9,(ABS(F139)+2),11)),F139))</f>
        <v>7</v>
      </c>
      <c r="AA139" s="208">
        <f>IF(H139="",0,IF(LEFT(H139,1)="-",ABS(H139),(IF(H139&gt;9,H139+2,11))))</f>
        <v>11</v>
      </c>
      <c r="AB139" s="209">
        <f aca="true" t="shared" si="93" ref="AB139:AB144">IF(H139="",0,IF(LEFT(H139,1)="-",(IF(ABS(H139)&gt;9,(ABS(H139)+2),11)),H139))</f>
        <v>7</v>
      </c>
      <c r="AC139" s="208">
        <f>IF(J139="",0,IF(LEFT(J139,1)="-",ABS(J139),(IF(J139&gt;9,J139+2,11))))</f>
        <v>11</v>
      </c>
      <c r="AD139" s="209">
        <f aca="true" t="shared" si="94" ref="AD139:AD144">IF(J139="",0,IF(LEFT(J139,1)="-",(IF(ABS(J139)&gt;9,(ABS(J139)+2),11)),J139))</f>
        <v>4</v>
      </c>
      <c r="AE139" s="208">
        <f>IF(L139="",0,IF(LEFT(L139,1)="-",ABS(L139),(IF(L139&gt;9,L139+2,11))))</f>
        <v>0</v>
      </c>
      <c r="AF139" s="209">
        <f aca="true" t="shared" si="95" ref="AF139:AF144">IF(L139="",0,IF(LEFT(L139,1)="-",(IF(ABS(L139)&gt;9,(ABS(L139)+2),11)),L139))</f>
        <v>0</v>
      </c>
      <c r="AG139" s="208">
        <f aca="true" t="shared" si="96" ref="AG139:AG144">IF(N139="",0,IF(LEFT(N139,1)="-",ABS(N139),(IF(N139&gt;9,N139+2,11))))</f>
        <v>0</v>
      </c>
      <c r="AH139" s="209">
        <f aca="true" t="shared" si="97" ref="AH139:AH144">IF(N139="",0,IF(LEFT(N139,1)="-",(IF(ABS(N139)&gt;9,(ABS(N139)+2),11)),N139))</f>
        <v>0</v>
      </c>
    </row>
    <row r="140" spans="1:34" ht="15.75">
      <c r="A140" s="197" t="s">
        <v>108</v>
      </c>
      <c r="B140" s="198" t="str">
        <f>IF(B134&gt;"",B134,"")</f>
        <v>Mäkinen Anton</v>
      </c>
      <c r="C140" s="210" t="str">
        <f>IF(B136&gt;"",B136,"")</f>
        <v>Pitkänen Tatu</v>
      </c>
      <c r="D140" s="211"/>
      <c r="E140" s="200"/>
      <c r="F140" s="291">
        <v>10</v>
      </c>
      <c r="G140" s="292"/>
      <c r="H140" s="291">
        <v>3</v>
      </c>
      <c r="I140" s="292"/>
      <c r="J140" s="291">
        <v>4</v>
      </c>
      <c r="K140" s="292"/>
      <c r="L140" s="291"/>
      <c r="M140" s="292"/>
      <c r="N140" s="291"/>
      <c r="O140" s="292"/>
      <c r="P140" s="201">
        <f t="shared" si="88"/>
        <v>3</v>
      </c>
      <c r="Q140" s="202">
        <f t="shared" si="89"/>
        <v>0</v>
      </c>
      <c r="R140" s="212"/>
      <c r="S140" s="213"/>
      <c r="U140" s="205">
        <f t="shared" si="90"/>
        <v>34</v>
      </c>
      <c r="V140" s="206">
        <f t="shared" si="90"/>
        <v>17</v>
      </c>
      <c r="W140" s="207">
        <f t="shared" si="91"/>
        <v>17</v>
      </c>
      <c r="Y140" s="214">
        <f>IF(F140="",0,IF(LEFT(F140,1)="-",ABS(F140),(IF(F140&gt;9,F140+2,11))))</f>
        <v>12</v>
      </c>
      <c r="Z140" s="215">
        <f t="shared" si="92"/>
        <v>10</v>
      </c>
      <c r="AA140" s="214">
        <f>IF(H140="",0,IF(LEFT(H140,1)="-",ABS(H140),(IF(H140&gt;9,H140+2,11))))</f>
        <v>11</v>
      </c>
      <c r="AB140" s="215">
        <f t="shared" si="93"/>
        <v>3</v>
      </c>
      <c r="AC140" s="214">
        <f>IF(J140="",0,IF(LEFT(J140,1)="-",ABS(J140),(IF(J140&gt;9,J140+2,11))))</f>
        <v>11</v>
      </c>
      <c r="AD140" s="215">
        <f t="shared" si="94"/>
        <v>4</v>
      </c>
      <c r="AE140" s="214">
        <f>IF(L140="",0,IF(LEFT(L140,1)="-",ABS(L140),(IF(L140&gt;9,L140+2,11))))</f>
        <v>0</v>
      </c>
      <c r="AF140" s="215">
        <f t="shared" si="95"/>
        <v>0</v>
      </c>
      <c r="AG140" s="214">
        <f t="shared" si="96"/>
        <v>0</v>
      </c>
      <c r="AH140" s="215">
        <f t="shared" si="97"/>
        <v>0</v>
      </c>
    </row>
    <row r="141" spans="1:34" ht="16.5" thickBot="1">
      <c r="A141" s="197" t="s">
        <v>109</v>
      </c>
      <c r="B141" s="216" t="str">
        <f>IF(B133&gt;"",B133,"")</f>
        <v>Punnonen Petter</v>
      </c>
      <c r="C141" s="217" t="str">
        <f>IF(B136&gt;"",B136,"")</f>
        <v>Pitkänen Tatu</v>
      </c>
      <c r="D141" s="192"/>
      <c r="E141" s="193"/>
      <c r="F141" s="294">
        <v>5</v>
      </c>
      <c r="G141" s="295"/>
      <c r="H141" s="294">
        <v>4</v>
      </c>
      <c r="I141" s="295"/>
      <c r="J141" s="294">
        <v>6</v>
      </c>
      <c r="K141" s="295"/>
      <c r="L141" s="294"/>
      <c r="M141" s="295"/>
      <c r="N141" s="294"/>
      <c r="O141" s="295"/>
      <c r="P141" s="201">
        <f t="shared" si="88"/>
        <v>3</v>
      </c>
      <c r="Q141" s="202">
        <f t="shared" si="89"/>
        <v>0</v>
      </c>
      <c r="R141" s="212"/>
      <c r="S141" s="213"/>
      <c r="U141" s="205">
        <f t="shared" si="90"/>
        <v>33</v>
      </c>
      <c r="V141" s="206">
        <f t="shared" si="90"/>
        <v>15</v>
      </c>
      <c r="W141" s="207">
        <f t="shared" si="91"/>
        <v>18</v>
      </c>
      <c r="Y141" s="214">
        <f aca="true" t="shared" si="98" ref="Y141:AE144">IF(F141="",0,IF(LEFT(F141,1)="-",ABS(F141),(IF(F141&gt;9,F141+2,11))))</f>
        <v>11</v>
      </c>
      <c r="Z141" s="215">
        <f t="shared" si="92"/>
        <v>5</v>
      </c>
      <c r="AA141" s="214">
        <f t="shared" si="98"/>
        <v>11</v>
      </c>
      <c r="AB141" s="215">
        <f t="shared" si="93"/>
        <v>4</v>
      </c>
      <c r="AC141" s="214">
        <f t="shared" si="98"/>
        <v>11</v>
      </c>
      <c r="AD141" s="215">
        <f t="shared" si="94"/>
        <v>6</v>
      </c>
      <c r="AE141" s="214">
        <f t="shared" si="98"/>
        <v>0</v>
      </c>
      <c r="AF141" s="215">
        <f t="shared" si="95"/>
        <v>0</v>
      </c>
      <c r="AG141" s="214">
        <f t="shared" si="96"/>
        <v>0</v>
      </c>
      <c r="AH141" s="215">
        <f t="shared" si="97"/>
        <v>0</v>
      </c>
    </row>
    <row r="142" spans="1:34" ht="15.75">
      <c r="A142" s="197" t="s">
        <v>110</v>
      </c>
      <c r="B142" s="198" t="str">
        <f>IF(B134&gt;"",B134,"")</f>
        <v>Mäkinen Anton</v>
      </c>
      <c r="C142" s="210" t="str">
        <f>IF(B135&gt;"",B135,"")</f>
        <v>Brander Elias</v>
      </c>
      <c r="D142" s="184"/>
      <c r="E142" s="200"/>
      <c r="F142" s="296">
        <v>-11</v>
      </c>
      <c r="G142" s="297"/>
      <c r="H142" s="296">
        <v>-8</v>
      </c>
      <c r="I142" s="297"/>
      <c r="J142" s="296">
        <v>6</v>
      </c>
      <c r="K142" s="297"/>
      <c r="L142" s="296">
        <v>6</v>
      </c>
      <c r="M142" s="297"/>
      <c r="N142" s="296">
        <v>6</v>
      </c>
      <c r="O142" s="297"/>
      <c r="P142" s="201">
        <f t="shared" si="88"/>
        <v>3</v>
      </c>
      <c r="Q142" s="202">
        <f t="shared" si="89"/>
        <v>2</v>
      </c>
      <c r="R142" s="212"/>
      <c r="S142" s="213"/>
      <c r="U142" s="205">
        <f t="shared" si="90"/>
        <v>52</v>
      </c>
      <c r="V142" s="206">
        <f t="shared" si="90"/>
        <v>42</v>
      </c>
      <c r="W142" s="207">
        <f t="shared" si="91"/>
        <v>10</v>
      </c>
      <c r="Y142" s="214">
        <f t="shared" si="98"/>
        <v>11</v>
      </c>
      <c r="Z142" s="215">
        <f t="shared" si="92"/>
        <v>13</v>
      </c>
      <c r="AA142" s="214">
        <f t="shared" si="98"/>
        <v>8</v>
      </c>
      <c r="AB142" s="215">
        <f t="shared" si="93"/>
        <v>11</v>
      </c>
      <c r="AC142" s="214">
        <f t="shared" si="98"/>
        <v>11</v>
      </c>
      <c r="AD142" s="215">
        <f t="shared" si="94"/>
        <v>6</v>
      </c>
      <c r="AE142" s="214">
        <f t="shared" si="98"/>
        <v>11</v>
      </c>
      <c r="AF142" s="215">
        <f t="shared" si="95"/>
        <v>6</v>
      </c>
      <c r="AG142" s="214">
        <f t="shared" si="96"/>
        <v>11</v>
      </c>
      <c r="AH142" s="215">
        <f t="shared" si="97"/>
        <v>6</v>
      </c>
    </row>
    <row r="143" spans="1:34" ht="15.75">
      <c r="A143" s="197" t="s">
        <v>111</v>
      </c>
      <c r="B143" s="198" t="str">
        <f>IF(B133&gt;"",B133,"")</f>
        <v>Punnonen Petter</v>
      </c>
      <c r="C143" s="210" t="str">
        <f>IF(B134&gt;"",B134,"")</f>
        <v>Mäkinen Anton</v>
      </c>
      <c r="D143" s="211"/>
      <c r="E143" s="200"/>
      <c r="F143" s="291">
        <v>3</v>
      </c>
      <c r="G143" s="292"/>
      <c r="H143" s="291">
        <v>10</v>
      </c>
      <c r="I143" s="292"/>
      <c r="J143" s="293">
        <v>8</v>
      </c>
      <c r="K143" s="292"/>
      <c r="L143" s="291"/>
      <c r="M143" s="292"/>
      <c r="N143" s="291"/>
      <c r="O143" s="292"/>
      <c r="P143" s="201">
        <f t="shared" si="88"/>
        <v>3</v>
      </c>
      <c r="Q143" s="202">
        <f t="shared" si="89"/>
        <v>0</v>
      </c>
      <c r="R143" s="212"/>
      <c r="S143" s="213"/>
      <c r="U143" s="205">
        <f t="shared" si="90"/>
        <v>34</v>
      </c>
      <c r="V143" s="206">
        <f t="shared" si="90"/>
        <v>21</v>
      </c>
      <c r="W143" s="207">
        <f t="shared" si="91"/>
        <v>13</v>
      </c>
      <c r="Y143" s="214">
        <f t="shared" si="98"/>
        <v>11</v>
      </c>
      <c r="Z143" s="215">
        <f t="shared" si="92"/>
        <v>3</v>
      </c>
      <c r="AA143" s="214">
        <f t="shared" si="98"/>
        <v>12</v>
      </c>
      <c r="AB143" s="215">
        <f t="shared" si="93"/>
        <v>10</v>
      </c>
      <c r="AC143" s="214">
        <f t="shared" si="98"/>
        <v>11</v>
      </c>
      <c r="AD143" s="215">
        <f t="shared" si="94"/>
        <v>8</v>
      </c>
      <c r="AE143" s="214">
        <f t="shared" si="98"/>
        <v>0</v>
      </c>
      <c r="AF143" s="215">
        <f t="shared" si="95"/>
        <v>0</v>
      </c>
      <c r="AG143" s="214">
        <f t="shared" si="96"/>
        <v>0</v>
      </c>
      <c r="AH143" s="215">
        <f t="shared" si="97"/>
        <v>0</v>
      </c>
    </row>
    <row r="144" spans="1:34" ht="16.5" thickBot="1">
      <c r="A144" s="218" t="s">
        <v>112</v>
      </c>
      <c r="B144" s="219" t="str">
        <f>IF(B135&gt;"",B135,"")</f>
        <v>Brander Elias</v>
      </c>
      <c r="C144" s="220" t="str">
        <f>IF(B136&gt;"",B136,"")</f>
        <v>Pitkänen Tatu</v>
      </c>
      <c r="D144" s="221"/>
      <c r="E144" s="222"/>
      <c r="F144" s="326">
        <v>9</v>
      </c>
      <c r="G144" s="327"/>
      <c r="H144" s="326">
        <v>11</v>
      </c>
      <c r="I144" s="327"/>
      <c r="J144" s="326">
        <v>4</v>
      </c>
      <c r="K144" s="327"/>
      <c r="L144" s="326"/>
      <c r="M144" s="327"/>
      <c r="N144" s="326"/>
      <c r="O144" s="327"/>
      <c r="P144" s="223">
        <f t="shared" si="88"/>
        <v>3</v>
      </c>
      <c r="Q144" s="224">
        <f t="shared" si="89"/>
        <v>0</v>
      </c>
      <c r="R144" s="225"/>
      <c r="S144" s="226"/>
      <c r="U144" s="205">
        <f t="shared" si="90"/>
        <v>35</v>
      </c>
      <c r="V144" s="206">
        <f t="shared" si="90"/>
        <v>24</v>
      </c>
      <c r="W144" s="207">
        <f t="shared" si="91"/>
        <v>11</v>
      </c>
      <c r="Y144" s="227">
        <f t="shared" si="98"/>
        <v>11</v>
      </c>
      <c r="Z144" s="228">
        <f t="shared" si="92"/>
        <v>9</v>
      </c>
      <c r="AA144" s="227">
        <f t="shared" si="98"/>
        <v>13</v>
      </c>
      <c r="AB144" s="228">
        <f t="shared" si="93"/>
        <v>11</v>
      </c>
      <c r="AC144" s="227">
        <f t="shared" si="98"/>
        <v>11</v>
      </c>
      <c r="AD144" s="228">
        <f t="shared" si="94"/>
        <v>4</v>
      </c>
      <c r="AE144" s="227">
        <f t="shared" si="98"/>
        <v>0</v>
      </c>
      <c r="AF144" s="228">
        <f t="shared" si="95"/>
        <v>0</v>
      </c>
      <c r="AG144" s="227">
        <f t="shared" si="96"/>
        <v>0</v>
      </c>
      <c r="AH144" s="228">
        <f t="shared" si="97"/>
        <v>0</v>
      </c>
    </row>
    <row r="145" ht="16.5" thickBot="1" thickTop="1"/>
    <row r="146" spans="1:19" ht="16.5" thickTop="1">
      <c r="A146" s="130"/>
      <c r="B146" s="131" t="s">
        <v>20</v>
      </c>
      <c r="C146" s="132"/>
      <c r="D146" s="132"/>
      <c r="E146" s="132"/>
      <c r="F146" s="133"/>
      <c r="G146" s="132"/>
      <c r="H146" s="134" t="s">
        <v>76</v>
      </c>
      <c r="I146" s="135"/>
      <c r="J146" s="333" t="s">
        <v>174</v>
      </c>
      <c r="K146" s="334"/>
      <c r="L146" s="334"/>
      <c r="M146" s="335"/>
      <c r="N146" s="321" t="s">
        <v>78</v>
      </c>
      <c r="O146" s="322"/>
      <c r="P146" s="322"/>
      <c r="Q146" s="323" t="s">
        <v>193</v>
      </c>
      <c r="R146" s="324"/>
      <c r="S146" s="325"/>
    </row>
    <row r="147" spans="1:19" ht="16.5" thickBot="1">
      <c r="A147" s="136"/>
      <c r="B147" s="137" t="s">
        <v>4</v>
      </c>
      <c r="C147" s="138" t="s">
        <v>80</v>
      </c>
      <c r="D147" s="305"/>
      <c r="E147" s="306"/>
      <c r="F147" s="307"/>
      <c r="G147" s="308" t="s">
        <v>81</v>
      </c>
      <c r="H147" s="309"/>
      <c r="I147" s="309"/>
      <c r="J147" s="310">
        <v>40251</v>
      </c>
      <c r="K147" s="310"/>
      <c r="L147" s="310"/>
      <c r="M147" s="311"/>
      <c r="N147" s="139" t="s">
        <v>82</v>
      </c>
      <c r="O147" s="140"/>
      <c r="P147" s="140"/>
      <c r="Q147" s="312" t="s">
        <v>175</v>
      </c>
      <c r="R147" s="312"/>
      <c r="S147" s="313"/>
    </row>
    <row r="148" spans="1:23" ht="15.75" thickTop="1">
      <c r="A148" s="141"/>
      <c r="B148" s="142" t="s">
        <v>84</v>
      </c>
      <c r="C148" s="143" t="s">
        <v>85</v>
      </c>
      <c r="D148" s="299" t="s">
        <v>74</v>
      </c>
      <c r="E148" s="300"/>
      <c r="F148" s="299" t="s">
        <v>73</v>
      </c>
      <c r="G148" s="300"/>
      <c r="H148" s="299" t="s">
        <v>72</v>
      </c>
      <c r="I148" s="300"/>
      <c r="J148" s="299" t="s">
        <v>86</v>
      </c>
      <c r="K148" s="300"/>
      <c r="L148" s="299"/>
      <c r="M148" s="300"/>
      <c r="N148" s="144" t="s">
        <v>87</v>
      </c>
      <c r="O148" s="145" t="s">
        <v>88</v>
      </c>
      <c r="P148" s="146" t="s">
        <v>89</v>
      </c>
      <c r="Q148" s="147"/>
      <c r="R148" s="301" t="s">
        <v>90</v>
      </c>
      <c r="S148" s="302"/>
      <c r="U148" s="148" t="s">
        <v>91</v>
      </c>
      <c r="V148" s="149"/>
      <c r="W148" s="150" t="s">
        <v>92</v>
      </c>
    </row>
    <row r="149" spans="1:23" ht="15">
      <c r="A149" s="151" t="s">
        <v>74</v>
      </c>
      <c r="B149" s="152" t="s">
        <v>148</v>
      </c>
      <c r="C149" s="153" t="s">
        <v>6</v>
      </c>
      <c r="D149" s="154"/>
      <c r="E149" s="155"/>
      <c r="F149" s="156">
        <f>+P159</f>
        <v>3</v>
      </c>
      <c r="G149" s="157">
        <f>+Q159</f>
        <v>0</v>
      </c>
      <c r="H149" s="156">
        <f>P155</f>
        <v>3</v>
      </c>
      <c r="I149" s="157">
        <f>Q155</f>
        <v>0</v>
      </c>
      <c r="J149" s="156">
        <f>P157</f>
      </c>
      <c r="K149" s="157">
        <f>Q157</f>
      </c>
      <c r="L149" s="156"/>
      <c r="M149" s="157"/>
      <c r="N149" s="158">
        <f>IF(SUM(D149:M149)=0,"",COUNTIF(E149:E152,"3"))</f>
        <v>2</v>
      </c>
      <c r="O149" s="159">
        <f>IF(SUM(E149:N149)=0,"",COUNTIF(D149:D152,"3"))</f>
        <v>0</v>
      </c>
      <c r="P149" s="160">
        <f>IF(SUM(D149:M149)=0,"",SUM(E149:E152))</f>
        <v>6</v>
      </c>
      <c r="Q149" s="161">
        <f>IF(SUM(D149:M149)=0,"",SUM(D149:D152))</f>
        <v>0</v>
      </c>
      <c r="R149" s="303">
        <v>1</v>
      </c>
      <c r="S149" s="304"/>
      <c r="U149" s="162">
        <f>+U155+U157+U159</f>
        <v>67</v>
      </c>
      <c r="V149" s="163">
        <f>+V155+V157+V159</f>
        <v>36</v>
      </c>
      <c r="W149" s="164">
        <f>+U149-V149</f>
        <v>31</v>
      </c>
    </row>
    <row r="150" spans="1:23" ht="15">
      <c r="A150" s="165" t="s">
        <v>73</v>
      </c>
      <c r="B150" s="152" t="s">
        <v>136</v>
      </c>
      <c r="C150" s="166" t="s">
        <v>194</v>
      </c>
      <c r="D150" s="167">
        <f>+Q159</f>
        <v>0</v>
      </c>
      <c r="E150" s="168">
        <f>+P159</f>
        <v>3</v>
      </c>
      <c r="F150" s="169"/>
      <c r="G150" s="170"/>
      <c r="H150" s="167">
        <f>P158</f>
        <v>3</v>
      </c>
      <c r="I150" s="168">
        <f>Q158</f>
        <v>0</v>
      </c>
      <c r="J150" s="167">
        <f>P156</f>
      </c>
      <c r="K150" s="168">
        <f>Q156</f>
      </c>
      <c r="L150" s="167"/>
      <c r="M150" s="168"/>
      <c r="N150" s="158">
        <f>IF(SUM(D150:M150)=0,"",COUNTIF(G149:G152,"3"))</f>
        <v>1</v>
      </c>
      <c r="O150" s="159">
        <f>IF(SUM(E150:N150)=0,"",COUNTIF(F149:F152,"3"))</f>
        <v>1</v>
      </c>
      <c r="P150" s="160">
        <f>IF(SUM(D150:M150)=0,"",SUM(G149:G152))</f>
        <v>3</v>
      </c>
      <c r="Q150" s="161">
        <f>IF(SUM(D150:M150)=0,"",SUM(F149:F152))</f>
        <v>3</v>
      </c>
      <c r="R150" s="303">
        <v>2</v>
      </c>
      <c r="S150" s="304"/>
      <c r="U150" s="162">
        <f>+U156+U158+V159</f>
        <v>56</v>
      </c>
      <c r="V150" s="163">
        <f>+V156+V158+U159</f>
        <v>56</v>
      </c>
      <c r="W150" s="164">
        <f>+U150-V150</f>
        <v>0</v>
      </c>
    </row>
    <row r="151" spans="1:23" ht="15">
      <c r="A151" s="165" t="s">
        <v>72</v>
      </c>
      <c r="B151" s="152" t="s">
        <v>161</v>
      </c>
      <c r="C151" s="166" t="s">
        <v>43</v>
      </c>
      <c r="D151" s="167">
        <f>+Q155</f>
        <v>0</v>
      </c>
      <c r="E151" s="168">
        <f>+P155</f>
        <v>3</v>
      </c>
      <c r="F151" s="167">
        <f>Q158</f>
        <v>0</v>
      </c>
      <c r="G151" s="168">
        <f>P158</f>
        <v>3</v>
      </c>
      <c r="H151" s="169"/>
      <c r="I151" s="170"/>
      <c r="J151" s="167">
        <f>P160</f>
      </c>
      <c r="K151" s="168">
        <f>Q160</f>
      </c>
      <c r="L151" s="167"/>
      <c r="M151" s="168"/>
      <c r="N151" s="158">
        <f>IF(SUM(D151:M151)=0,"",COUNTIF(I149:I152,"3"))</f>
        <v>0</v>
      </c>
      <c r="O151" s="159">
        <f>IF(SUM(E151:N151)=0,"",COUNTIF(H149:H152,"3"))</f>
        <v>2</v>
      </c>
      <c r="P151" s="160">
        <f>IF(SUM(D151:M151)=0,"",SUM(I149:I152))</f>
        <v>0</v>
      </c>
      <c r="Q151" s="161">
        <f>IF(SUM(D151:M151)=0,"",SUM(H149:H152))</f>
        <v>6</v>
      </c>
      <c r="R151" s="303">
        <v>3</v>
      </c>
      <c r="S151" s="304"/>
      <c r="U151" s="162">
        <f>+V155+V158+U160</f>
        <v>35</v>
      </c>
      <c r="V151" s="163">
        <f>+U155+U158+V160</f>
        <v>66</v>
      </c>
      <c r="W151" s="164">
        <f>+U151-V151</f>
        <v>-31</v>
      </c>
    </row>
    <row r="152" spans="1:23" ht="15.75" thickBot="1">
      <c r="A152" s="171" t="s">
        <v>86</v>
      </c>
      <c r="B152" s="172" t="s">
        <v>195</v>
      </c>
      <c r="C152" s="173" t="s">
        <v>23</v>
      </c>
      <c r="D152" s="174">
        <f>Q157</f>
      </c>
      <c r="E152" s="175">
        <f>P157</f>
      </c>
      <c r="F152" s="174">
        <f>Q156</f>
      </c>
      <c r="G152" s="175">
        <f>P156</f>
      </c>
      <c r="H152" s="174">
        <f>Q160</f>
      </c>
      <c r="I152" s="175">
        <f>P160</f>
      </c>
      <c r="J152" s="176"/>
      <c r="K152" s="177"/>
      <c r="L152" s="174"/>
      <c r="M152" s="175"/>
      <c r="N152" s="178">
        <f>IF(SUM(D152:M152)=0,"",COUNTIF(K149:K152,"3"))</f>
      </c>
      <c r="O152" s="179">
        <f>IF(SUM(E152:N152)=0,"",COUNTIF(J149:J152,"3"))</f>
      </c>
      <c r="P152" s="180">
        <f>IF(SUM(D152:M153)=0,"",SUM(K149:K152))</f>
      </c>
      <c r="Q152" s="181">
        <f>IF(SUM(D152:M152)=0,"",SUM(J149:J152))</f>
      </c>
      <c r="R152" s="332" t="s">
        <v>28</v>
      </c>
      <c r="S152" s="330"/>
      <c r="U152" s="162">
        <f>+V156+V157+V160</f>
        <v>0</v>
      </c>
      <c r="V152" s="163">
        <f>+U156+U157+U160</f>
        <v>0</v>
      </c>
      <c r="W152" s="164">
        <f>+U152-V152</f>
        <v>0</v>
      </c>
    </row>
    <row r="153" spans="1:24" ht="15.75" thickTop="1">
      <c r="A153" s="182"/>
      <c r="B153" s="183" t="s">
        <v>98</v>
      </c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5"/>
      <c r="S153" s="186"/>
      <c r="U153" s="187"/>
      <c r="V153" s="188" t="s">
        <v>99</v>
      </c>
      <c r="W153" s="189">
        <f>SUM(W149:W152)</f>
        <v>0</v>
      </c>
      <c r="X153" s="188" t="str">
        <f>IF(W153=0,"OK","Virhe")</f>
        <v>OK</v>
      </c>
    </row>
    <row r="154" spans="1:23" ht="15.75" thickBot="1">
      <c r="A154" s="190"/>
      <c r="B154" s="191" t="s">
        <v>100</v>
      </c>
      <c r="C154" s="192"/>
      <c r="D154" s="192"/>
      <c r="E154" s="193"/>
      <c r="F154" s="328" t="s">
        <v>101</v>
      </c>
      <c r="G154" s="315"/>
      <c r="H154" s="314" t="s">
        <v>102</v>
      </c>
      <c r="I154" s="315"/>
      <c r="J154" s="314" t="s">
        <v>103</v>
      </c>
      <c r="K154" s="315"/>
      <c r="L154" s="314" t="s">
        <v>104</v>
      </c>
      <c r="M154" s="315"/>
      <c r="N154" s="314" t="s">
        <v>105</v>
      </c>
      <c r="O154" s="315"/>
      <c r="P154" s="316" t="s">
        <v>106</v>
      </c>
      <c r="Q154" s="317"/>
      <c r="S154" s="194"/>
      <c r="U154" s="195" t="s">
        <v>91</v>
      </c>
      <c r="V154" s="196"/>
      <c r="W154" s="150" t="s">
        <v>92</v>
      </c>
    </row>
    <row r="155" spans="1:34" ht="15.75">
      <c r="A155" s="197" t="s">
        <v>107</v>
      </c>
      <c r="B155" s="198" t="str">
        <f>IF(B149&gt;"",B149,"")</f>
        <v>Kantonistov Mikhail</v>
      </c>
      <c r="C155" s="199" t="str">
        <f>IF(B151&gt;"",B151,"")</f>
        <v>Pihajoki Niko</v>
      </c>
      <c r="D155" s="184"/>
      <c r="E155" s="200"/>
      <c r="F155" s="296">
        <v>1</v>
      </c>
      <c r="G155" s="298"/>
      <c r="H155" s="296">
        <v>5</v>
      </c>
      <c r="I155" s="297"/>
      <c r="J155" s="296">
        <v>7</v>
      </c>
      <c r="K155" s="297"/>
      <c r="L155" s="296"/>
      <c r="M155" s="297"/>
      <c r="N155" s="331"/>
      <c r="O155" s="297"/>
      <c r="P155" s="201">
        <f aca="true" t="shared" si="99" ref="P155:P160">IF(COUNT(F155:N155)=0,"",COUNTIF(F155:N155,"&gt;=0"))</f>
        <v>3</v>
      </c>
      <c r="Q155" s="202">
        <f aca="true" t="shared" si="100" ref="Q155:Q160">IF(COUNT(F155:N155)=0,"",(IF(LEFT(F155,1)="-",1,0)+IF(LEFT(H155,1)="-",1,0)+IF(LEFT(J155,1)="-",1,0)+IF(LEFT(L155,1)="-",1,0)+IF(LEFT(N155,1)="-",1,0)))</f>
        <v>0</v>
      </c>
      <c r="R155" s="203"/>
      <c r="S155" s="204"/>
      <c r="U155" s="205">
        <f aca="true" t="shared" si="101" ref="U155:V160">+Y155+AA155+AC155+AE155+AG155</f>
        <v>33</v>
      </c>
      <c r="V155" s="206">
        <f t="shared" si="101"/>
        <v>13</v>
      </c>
      <c r="W155" s="207">
        <f aca="true" t="shared" si="102" ref="W155:W160">+U155-V155</f>
        <v>20</v>
      </c>
      <c r="Y155" s="208">
        <f>IF(F155="",0,IF(LEFT(F155,1)="-",ABS(F155),(IF(F155&gt;9,F155+2,11))))</f>
        <v>11</v>
      </c>
      <c r="Z155" s="209">
        <f aca="true" t="shared" si="103" ref="Z155:Z160">IF(F155="",0,IF(LEFT(F155,1)="-",(IF(ABS(F155)&gt;9,(ABS(F155)+2),11)),F155))</f>
        <v>1</v>
      </c>
      <c r="AA155" s="208">
        <f>IF(H155="",0,IF(LEFT(H155,1)="-",ABS(H155),(IF(H155&gt;9,H155+2,11))))</f>
        <v>11</v>
      </c>
      <c r="AB155" s="209">
        <f aca="true" t="shared" si="104" ref="AB155:AB160">IF(H155="",0,IF(LEFT(H155,1)="-",(IF(ABS(H155)&gt;9,(ABS(H155)+2),11)),H155))</f>
        <v>5</v>
      </c>
      <c r="AC155" s="208">
        <f>IF(J155="",0,IF(LEFT(J155,1)="-",ABS(J155),(IF(J155&gt;9,J155+2,11))))</f>
        <v>11</v>
      </c>
      <c r="AD155" s="209">
        <f aca="true" t="shared" si="105" ref="AD155:AD160">IF(J155="",0,IF(LEFT(J155,1)="-",(IF(ABS(J155)&gt;9,(ABS(J155)+2),11)),J155))</f>
        <v>7</v>
      </c>
      <c r="AE155" s="208">
        <f>IF(L155="",0,IF(LEFT(L155,1)="-",ABS(L155),(IF(L155&gt;9,L155+2,11))))</f>
        <v>0</v>
      </c>
      <c r="AF155" s="209">
        <f aca="true" t="shared" si="106" ref="AF155:AF160">IF(L155="",0,IF(LEFT(L155,1)="-",(IF(ABS(L155)&gt;9,(ABS(L155)+2),11)),L155))</f>
        <v>0</v>
      </c>
      <c r="AG155" s="208">
        <f aca="true" t="shared" si="107" ref="AG155:AG160">IF(N155="",0,IF(LEFT(N155,1)="-",ABS(N155),(IF(N155&gt;9,N155+2,11))))</f>
        <v>0</v>
      </c>
      <c r="AH155" s="209">
        <f aca="true" t="shared" si="108" ref="AH155:AH160">IF(N155="",0,IF(LEFT(N155,1)="-",(IF(ABS(N155)&gt;9,(ABS(N155)+2),11)),N155))</f>
        <v>0</v>
      </c>
    </row>
    <row r="156" spans="1:34" ht="15.75">
      <c r="A156" s="197" t="s">
        <v>108</v>
      </c>
      <c r="B156" s="198" t="str">
        <f>IF(B150&gt;"",B150,"")</f>
        <v>Kivelä Kimi</v>
      </c>
      <c r="C156" s="210" t="str">
        <f>IF(B152&gt;"",B152,"")</f>
        <v>Segercrantz Arthur</v>
      </c>
      <c r="D156" s="211"/>
      <c r="E156" s="200"/>
      <c r="F156" s="291"/>
      <c r="G156" s="292"/>
      <c r="H156" s="291"/>
      <c r="I156" s="292"/>
      <c r="J156" s="291"/>
      <c r="K156" s="292"/>
      <c r="L156" s="291"/>
      <c r="M156" s="292"/>
      <c r="N156" s="291"/>
      <c r="O156" s="292"/>
      <c r="P156" s="201">
        <f t="shared" si="99"/>
      </c>
      <c r="Q156" s="202">
        <f t="shared" si="100"/>
      </c>
      <c r="R156" s="212"/>
      <c r="S156" s="213"/>
      <c r="U156" s="205">
        <f t="shared" si="101"/>
        <v>0</v>
      </c>
      <c r="V156" s="206">
        <f t="shared" si="101"/>
        <v>0</v>
      </c>
      <c r="W156" s="207">
        <f t="shared" si="102"/>
        <v>0</v>
      </c>
      <c r="Y156" s="214">
        <f>IF(F156="",0,IF(LEFT(F156,1)="-",ABS(F156),(IF(F156&gt;9,F156+2,11))))</f>
        <v>0</v>
      </c>
      <c r="Z156" s="215">
        <f t="shared" si="103"/>
        <v>0</v>
      </c>
      <c r="AA156" s="214">
        <f>IF(H156="",0,IF(LEFT(H156,1)="-",ABS(H156),(IF(H156&gt;9,H156+2,11))))</f>
        <v>0</v>
      </c>
      <c r="AB156" s="215">
        <f t="shared" si="104"/>
        <v>0</v>
      </c>
      <c r="AC156" s="214">
        <f>IF(J156="",0,IF(LEFT(J156,1)="-",ABS(J156),(IF(J156&gt;9,J156+2,11))))</f>
        <v>0</v>
      </c>
      <c r="AD156" s="215">
        <f t="shared" si="105"/>
        <v>0</v>
      </c>
      <c r="AE156" s="214">
        <f>IF(L156="",0,IF(LEFT(L156,1)="-",ABS(L156),(IF(L156&gt;9,L156+2,11))))</f>
        <v>0</v>
      </c>
      <c r="AF156" s="215">
        <f t="shared" si="106"/>
        <v>0</v>
      </c>
      <c r="AG156" s="214">
        <f t="shared" si="107"/>
        <v>0</v>
      </c>
      <c r="AH156" s="215">
        <f t="shared" si="108"/>
        <v>0</v>
      </c>
    </row>
    <row r="157" spans="1:34" ht="16.5" thickBot="1">
      <c r="A157" s="197" t="s">
        <v>109</v>
      </c>
      <c r="B157" s="216" t="str">
        <f>IF(B149&gt;"",B149,"")</f>
        <v>Kantonistov Mikhail</v>
      </c>
      <c r="C157" s="217" t="str">
        <f>IF(B152&gt;"",B152,"")</f>
        <v>Segercrantz Arthur</v>
      </c>
      <c r="D157" s="192"/>
      <c r="E157" s="193"/>
      <c r="F157" s="294"/>
      <c r="G157" s="295"/>
      <c r="H157" s="294"/>
      <c r="I157" s="295"/>
      <c r="J157" s="294"/>
      <c r="K157" s="295"/>
      <c r="L157" s="294"/>
      <c r="M157" s="295"/>
      <c r="N157" s="294"/>
      <c r="O157" s="295"/>
      <c r="P157" s="201">
        <f t="shared" si="99"/>
      </c>
      <c r="Q157" s="202">
        <f t="shared" si="100"/>
      </c>
      <c r="R157" s="212"/>
      <c r="S157" s="213"/>
      <c r="U157" s="205">
        <f t="shared" si="101"/>
        <v>0</v>
      </c>
      <c r="V157" s="206">
        <f t="shared" si="101"/>
        <v>0</v>
      </c>
      <c r="W157" s="207">
        <f t="shared" si="102"/>
        <v>0</v>
      </c>
      <c r="Y157" s="214">
        <f aca="true" t="shared" si="109" ref="Y157:AE160">IF(F157="",0,IF(LEFT(F157,1)="-",ABS(F157),(IF(F157&gt;9,F157+2,11))))</f>
        <v>0</v>
      </c>
      <c r="Z157" s="215">
        <f t="shared" si="103"/>
        <v>0</v>
      </c>
      <c r="AA157" s="214">
        <f t="shared" si="109"/>
        <v>0</v>
      </c>
      <c r="AB157" s="215">
        <f t="shared" si="104"/>
        <v>0</v>
      </c>
      <c r="AC157" s="214">
        <f t="shared" si="109"/>
        <v>0</v>
      </c>
      <c r="AD157" s="215">
        <f t="shared" si="105"/>
        <v>0</v>
      </c>
      <c r="AE157" s="214">
        <f t="shared" si="109"/>
        <v>0</v>
      </c>
      <c r="AF157" s="215">
        <f t="shared" si="106"/>
        <v>0</v>
      </c>
      <c r="AG157" s="214">
        <f t="shared" si="107"/>
        <v>0</v>
      </c>
      <c r="AH157" s="215">
        <f t="shared" si="108"/>
        <v>0</v>
      </c>
    </row>
    <row r="158" spans="1:34" ht="15.75">
      <c r="A158" s="197" t="s">
        <v>110</v>
      </c>
      <c r="B158" s="198" t="str">
        <f>IF(B150&gt;"",B150,"")</f>
        <v>Kivelä Kimi</v>
      </c>
      <c r="C158" s="210" t="str">
        <f>IF(B151&gt;"",B151,"")</f>
        <v>Pihajoki Niko</v>
      </c>
      <c r="D158" s="184"/>
      <c r="E158" s="200"/>
      <c r="F158" s="296">
        <v>6</v>
      </c>
      <c r="G158" s="297"/>
      <c r="H158" s="296">
        <v>7</v>
      </c>
      <c r="I158" s="297"/>
      <c r="J158" s="296">
        <v>9</v>
      </c>
      <c r="K158" s="297"/>
      <c r="L158" s="296"/>
      <c r="M158" s="297"/>
      <c r="N158" s="296"/>
      <c r="O158" s="297"/>
      <c r="P158" s="201">
        <f t="shared" si="99"/>
        <v>3</v>
      </c>
      <c r="Q158" s="202">
        <f t="shared" si="100"/>
        <v>0</v>
      </c>
      <c r="R158" s="212"/>
      <c r="S158" s="213"/>
      <c r="U158" s="205">
        <f t="shared" si="101"/>
        <v>33</v>
      </c>
      <c r="V158" s="206">
        <f t="shared" si="101"/>
        <v>22</v>
      </c>
      <c r="W158" s="207">
        <f t="shared" si="102"/>
        <v>11</v>
      </c>
      <c r="Y158" s="214">
        <f t="shared" si="109"/>
        <v>11</v>
      </c>
      <c r="Z158" s="215">
        <f t="shared" si="103"/>
        <v>6</v>
      </c>
      <c r="AA158" s="214">
        <f t="shared" si="109"/>
        <v>11</v>
      </c>
      <c r="AB158" s="215">
        <f t="shared" si="104"/>
        <v>7</v>
      </c>
      <c r="AC158" s="214">
        <f t="shared" si="109"/>
        <v>11</v>
      </c>
      <c r="AD158" s="215">
        <f t="shared" si="105"/>
        <v>9</v>
      </c>
      <c r="AE158" s="214">
        <f t="shared" si="109"/>
        <v>0</v>
      </c>
      <c r="AF158" s="215">
        <f t="shared" si="106"/>
        <v>0</v>
      </c>
      <c r="AG158" s="214">
        <f t="shared" si="107"/>
        <v>0</v>
      </c>
      <c r="AH158" s="215">
        <f t="shared" si="108"/>
        <v>0</v>
      </c>
    </row>
    <row r="159" spans="1:34" ht="15.75">
      <c r="A159" s="197" t="s">
        <v>111</v>
      </c>
      <c r="B159" s="198" t="str">
        <f>IF(B149&gt;"",B149,"")</f>
        <v>Kantonistov Mikhail</v>
      </c>
      <c r="C159" s="210" t="str">
        <f>IF(B150&gt;"",B150,"")</f>
        <v>Kivelä Kimi</v>
      </c>
      <c r="D159" s="211"/>
      <c r="E159" s="200"/>
      <c r="F159" s="291">
        <v>6</v>
      </c>
      <c r="G159" s="292"/>
      <c r="H159" s="291">
        <v>10</v>
      </c>
      <c r="I159" s="292"/>
      <c r="J159" s="293">
        <v>7</v>
      </c>
      <c r="K159" s="292"/>
      <c r="L159" s="291"/>
      <c r="M159" s="292"/>
      <c r="N159" s="291"/>
      <c r="O159" s="292"/>
      <c r="P159" s="201">
        <f t="shared" si="99"/>
        <v>3</v>
      </c>
      <c r="Q159" s="202">
        <f t="shared" si="100"/>
        <v>0</v>
      </c>
      <c r="R159" s="212"/>
      <c r="S159" s="213"/>
      <c r="U159" s="205">
        <f t="shared" si="101"/>
        <v>34</v>
      </c>
      <c r="V159" s="206">
        <f t="shared" si="101"/>
        <v>23</v>
      </c>
      <c r="W159" s="207">
        <f t="shared" si="102"/>
        <v>11</v>
      </c>
      <c r="Y159" s="214">
        <f t="shared" si="109"/>
        <v>11</v>
      </c>
      <c r="Z159" s="215">
        <f t="shared" si="103"/>
        <v>6</v>
      </c>
      <c r="AA159" s="214">
        <f t="shared" si="109"/>
        <v>12</v>
      </c>
      <c r="AB159" s="215">
        <f t="shared" si="104"/>
        <v>10</v>
      </c>
      <c r="AC159" s="214">
        <f t="shared" si="109"/>
        <v>11</v>
      </c>
      <c r="AD159" s="215">
        <f t="shared" si="105"/>
        <v>7</v>
      </c>
      <c r="AE159" s="214">
        <f t="shared" si="109"/>
        <v>0</v>
      </c>
      <c r="AF159" s="215">
        <f t="shared" si="106"/>
        <v>0</v>
      </c>
      <c r="AG159" s="214">
        <f t="shared" si="107"/>
        <v>0</v>
      </c>
      <c r="AH159" s="215">
        <f t="shared" si="108"/>
        <v>0</v>
      </c>
    </row>
    <row r="160" spans="1:34" ht="16.5" thickBot="1">
      <c r="A160" s="218" t="s">
        <v>112</v>
      </c>
      <c r="B160" s="219" t="str">
        <f>IF(B151&gt;"",B151,"")</f>
        <v>Pihajoki Niko</v>
      </c>
      <c r="C160" s="220" t="str">
        <f>IF(B152&gt;"",B152,"")</f>
        <v>Segercrantz Arthur</v>
      </c>
      <c r="D160" s="221"/>
      <c r="E160" s="222"/>
      <c r="F160" s="326"/>
      <c r="G160" s="327"/>
      <c r="H160" s="326"/>
      <c r="I160" s="327"/>
      <c r="J160" s="326"/>
      <c r="K160" s="327"/>
      <c r="L160" s="326"/>
      <c r="M160" s="327"/>
      <c r="N160" s="326"/>
      <c r="O160" s="327"/>
      <c r="P160" s="223">
        <f t="shared" si="99"/>
      </c>
      <c r="Q160" s="224">
        <f t="shared" si="100"/>
      </c>
      <c r="R160" s="225"/>
      <c r="S160" s="226"/>
      <c r="U160" s="205">
        <f t="shared" si="101"/>
        <v>0</v>
      </c>
      <c r="V160" s="206">
        <f t="shared" si="101"/>
        <v>0</v>
      </c>
      <c r="W160" s="207">
        <f t="shared" si="102"/>
        <v>0</v>
      </c>
      <c r="Y160" s="227">
        <f t="shared" si="109"/>
        <v>0</v>
      </c>
      <c r="Z160" s="228">
        <f t="shared" si="103"/>
        <v>0</v>
      </c>
      <c r="AA160" s="227">
        <f t="shared" si="109"/>
        <v>0</v>
      </c>
      <c r="AB160" s="228">
        <f t="shared" si="104"/>
        <v>0</v>
      </c>
      <c r="AC160" s="227">
        <f t="shared" si="109"/>
        <v>0</v>
      </c>
      <c r="AD160" s="228">
        <f t="shared" si="105"/>
        <v>0</v>
      </c>
      <c r="AE160" s="227">
        <f t="shared" si="109"/>
        <v>0</v>
      </c>
      <c r="AF160" s="228">
        <f t="shared" si="106"/>
        <v>0</v>
      </c>
      <c r="AG160" s="227">
        <f t="shared" si="107"/>
        <v>0</v>
      </c>
      <c r="AH160" s="228">
        <f t="shared" si="108"/>
        <v>0</v>
      </c>
    </row>
    <row r="161" ht="15.75" thickTop="1"/>
  </sheetData>
  <mergeCells count="530">
    <mergeCell ref="D4:E4"/>
    <mergeCell ref="F4:G4"/>
    <mergeCell ref="J2:M2"/>
    <mergeCell ref="N2:P2"/>
    <mergeCell ref="H4:I4"/>
    <mergeCell ref="J4:K4"/>
    <mergeCell ref="L4:M4"/>
    <mergeCell ref="J10:K10"/>
    <mergeCell ref="F11:G11"/>
    <mergeCell ref="H11:I11"/>
    <mergeCell ref="J11:K11"/>
    <mergeCell ref="F10:G10"/>
    <mergeCell ref="H10:I10"/>
    <mergeCell ref="J12:K12"/>
    <mergeCell ref="F13:G13"/>
    <mergeCell ref="H13:I13"/>
    <mergeCell ref="J13:K13"/>
    <mergeCell ref="F12:G12"/>
    <mergeCell ref="H12:I12"/>
    <mergeCell ref="D20:E20"/>
    <mergeCell ref="F20:G20"/>
    <mergeCell ref="F16:G16"/>
    <mergeCell ref="H16:I16"/>
    <mergeCell ref="D19:F19"/>
    <mergeCell ref="G19:I19"/>
    <mergeCell ref="J26:K26"/>
    <mergeCell ref="F27:G27"/>
    <mergeCell ref="H27:I27"/>
    <mergeCell ref="J27:K27"/>
    <mergeCell ref="F26:G26"/>
    <mergeCell ref="H26:I26"/>
    <mergeCell ref="J28:K28"/>
    <mergeCell ref="F29:G29"/>
    <mergeCell ref="H29:I29"/>
    <mergeCell ref="J29:K29"/>
    <mergeCell ref="F28:G28"/>
    <mergeCell ref="H28:I28"/>
    <mergeCell ref="D36:E36"/>
    <mergeCell ref="F36:G36"/>
    <mergeCell ref="F32:G32"/>
    <mergeCell ref="H32:I32"/>
    <mergeCell ref="H36:I36"/>
    <mergeCell ref="J42:K42"/>
    <mergeCell ref="F43:G43"/>
    <mergeCell ref="H43:I43"/>
    <mergeCell ref="J43:K43"/>
    <mergeCell ref="F42:G42"/>
    <mergeCell ref="H42:I42"/>
    <mergeCell ref="J44:K44"/>
    <mergeCell ref="F45:G45"/>
    <mergeCell ref="H45:I45"/>
    <mergeCell ref="J45:K45"/>
    <mergeCell ref="F44:G44"/>
    <mergeCell ref="H44:I44"/>
    <mergeCell ref="D52:E52"/>
    <mergeCell ref="F52:G52"/>
    <mergeCell ref="F48:G48"/>
    <mergeCell ref="H48:I48"/>
    <mergeCell ref="D51:F51"/>
    <mergeCell ref="G51:I51"/>
    <mergeCell ref="J58:K58"/>
    <mergeCell ref="F59:G59"/>
    <mergeCell ref="H59:I59"/>
    <mergeCell ref="J59:K59"/>
    <mergeCell ref="F58:G58"/>
    <mergeCell ref="H58:I58"/>
    <mergeCell ref="J60:K60"/>
    <mergeCell ref="F61:G61"/>
    <mergeCell ref="H61:I61"/>
    <mergeCell ref="J61:K61"/>
    <mergeCell ref="F60:G60"/>
    <mergeCell ref="H60:I60"/>
    <mergeCell ref="D68:E68"/>
    <mergeCell ref="F68:G68"/>
    <mergeCell ref="F64:G64"/>
    <mergeCell ref="H64:I64"/>
    <mergeCell ref="H68:I68"/>
    <mergeCell ref="J74:K74"/>
    <mergeCell ref="F75:G75"/>
    <mergeCell ref="H75:I75"/>
    <mergeCell ref="J75:K75"/>
    <mergeCell ref="F74:G74"/>
    <mergeCell ref="H74:I74"/>
    <mergeCell ref="J76:K76"/>
    <mergeCell ref="F77:G77"/>
    <mergeCell ref="H77:I77"/>
    <mergeCell ref="J77:K77"/>
    <mergeCell ref="F76:G76"/>
    <mergeCell ref="H76:I76"/>
    <mergeCell ref="D84:E84"/>
    <mergeCell ref="F84:G84"/>
    <mergeCell ref="F80:G80"/>
    <mergeCell ref="H80:I80"/>
    <mergeCell ref="D83:F83"/>
    <mergeCell ref="G83:I83"/>
    <mergeCell ref="J90:K90"/>
    <mergeCell ref="F91:G91"/>
    <mergeCell ref="H91:I91"/>
    <mergeCell ref="J91:K91"/>
    <mergeCell ref="F90:G90"/>
    <mergeCell ref="H90:I90"/>
    <mergeCell ref="J92:K92"/>
    <mergeCell ref="F93:G93"/>
    <mergeCell ref="H93:I93"/>
    <mergeCell ref="J93:K93"/>
    <mergeCell ref="F92:G92"/>
    <mergeCell ref="H92:I92"/>
    <mergeCell ref="D100:E100"/>
    <mergeCell ref="F100:G100"/>
    <mergeCell ref="F96:G96"/>
    <mergeCell ref="H96:I96"/>
    <mergeCell ref="H100:I100"/>
    <mergeCell ref="J106:K106"/>
    <mergeCell ref="F107:G107"/>
    <mergeCell ref="H107:I107"/>
    <mergeCell ref="J107:K107"/>
    <mergeCell ref="F106:G106"/>
    <mergeCell ref="H106:I106"/>
    <mergeCell ref="J108:K108"/>
    <mergeCell ref="F109:G109"/>
    <mergeCell ref="H109:I109"/>
    <mergeCell ref="J109:K109"/>
    <mergeCell ref="F108:G108"/>
    <mergeCell ref="H108:I108"/>
    <mergeCell ref="D116:E116"/>
    <mergeCell ref="F116:G116"/>
    <mergeCell ref="F112:G112"/>
    <mergeCell ref="H112:I112"/>
    <mergeCell ref="D115:F115"/>
    <mergeCell ref="G115:I115"/>
    <mergeCell ref="J122:K122"/>
    <mergeCell ref="F123:G123"/>
    <mergeCell ref="H123:I123"/>
    <mergeCell ref="J123:K123"/>
    <mergeCell ref="F122:G122"/>
    <mergeCell ref="H122:I122"/>
    <mergeCell ref="J124:K124"/>
    <mergeCell ref="F125:G125"/>
    <mergeCell ref="H125:I125"/>
    <mergeCell ref="J125:K125"/>
    <mergeCell ref="F124:G124"/>
    <mergeCell ref="H124:I124"/>
    <mergeCell ref="D132:E132"/>
    <mergeCell ref="F132:G132"/>
    <mergeCell ref="F128:G128"/>
    <mergeCell ref="H128:I128"/>
    <mergeCell ref="H132:I132"/>
    <mergeCell ref="J138:K138"/>
    <mergeCell ref="F139:G139"/>
    <mergeCell ref="H139:I139"/>
    <mergeCell ref="J139:K139"/>
    <mergeCell ref="F138:G138"/>
    <mergeCell ref="H138:I138"/>
    <mergeCell ref="J140:K140"/>
    <mergeCell ref="F141:G141"/>
    <mergeCell ref="H141:I141"/>
    <mergeCell ref="J141:K141"/>
    <mergeCell ref="F140:G140"/>
    <mergeCell ref="H140:I140"/>
    <mergeCell ref="Q2:S2"/>
    <mergeCell ref="D3:F3"/>
    <mergeCell ref="G3:I3"/>
    <mergeCell ref="J3:M3"/>
    <mergeCell ref="Q3:S3"/>
    <mergeCell ref="R4:S4"/>
    <mergeCell ref="R5:S5"/>
    <mergeCell ref="R6:S6"/>
    <mergeCell ref="R7:S7"/>
    <mergeCell ref="R8:S8"/>
    <mergeCell ref="L10:M10"/>
    <mergeCell ref="N10:O10"/>
    <mergeCell ref="P10:Q10"/>
    <mergeCell ref="L11:M11"/>
    <mergeCell ref="N11:O11"/>
    <mergeCell ref="L12:M12"/>
    <mergeCell ref="N12:O12"/>
    <mergeCell ref="L13:M13"/>
    <mergeCell ref="N13:O13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L16:M16"/>
    <mergeCell ref="N16:O16"/>
    <mergeCell ref="J18:M18"/>
    <mergeCell ref="N18:P18"/>
    <mergeCell ref="J16:K16"/>
    <mergeCell ref="Q18:S18"/>
    <mergeCell ref="J19:M19"/>
    <mergeCell ref="Q19:S19"/>
    <mergeCell ref="H20:I20"/>
    <mergeCell ref="J20:K20"/>
    <mergeCell ref="L20:M20"/>
    <mergeCell ref="R20:S20"/>
    <mergeCell ref="R21:S21"/>
    <mergeCell ref="R22:S22"/>
    <mergeCell ref="R23:S23"/>
    <mergeCell ref="R24:S24"/>
    <mergeCell ref="L26:M26"/>
    <mergeCell ref="N26:O26"/>
    <mergeCell ref="P26:Q26"/>
    <mergeCell ref="L27:M27"/>
    <mergeCell ref="N27:O27"/>
    <mergeCell ref="L28:M28"/>
    <mergeCell ref="N28:O28"/>
    <mergeCell ref="L29:M29"/>
    <mergeCell ref="N29:O29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L32:M32"/>
    <mergeCell ref="N32:O32"/>
    <mergeCell ref="J34:M34"/>
    <mergeCell ref="N34:P34"/>
    <mergeCell ref="J32:K32"/>
    <mergeCell ref="Q34:S34"/>
    <mergeCell ref="D35:F35"/>
    <mergeCell ref="G35:I35"/>
    <mergeCell ref="J35:M35"/>
    <mergeCell ref="Q35:S35"/>
    <mergeCell ref="J36:K36"/>
    <mergeCell ref="L36:M36"/>
    <mergeCell ref="R36:S36"/>
    <mergeCell ref="R37:S37"/>
    <mergeCell ref="R38:S38"/>
    <mergeCell ref="R39:S39"/>
    <mergeCell ref="R40:S40"/>
    <mergeCell ref="L42:M42"/>
    <mergeCell ref="N42:O42"/>
    <mergeCell ref="P42:Q42"/>
    <mergeCell ref="L43:M43"/>
    <mergeCell ref="N43:O43"/>
    <mergeCell ref="L44:M44"/>
    <mergeCell ref="N44:O44"/>
    <mergeCell ref="L45:M45"/>
    <mergeCell ref="N45:O45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L48:M48"/>
    <mergeCell ref="N48:O48"/>
    <mergeCell ref="J50:M50"/>
    <mergeCell ref="N50:P50"/>
    <mergeCell ref="J48:K48"/>
    <mergeCell ref="Q50:S50"/>
    <mergeCell ref="J51:M51"/>
    <mergeCell ref="Q51:S51"/>
    <mergeCell ref="H52:I52"/>
    <mergeCell ref="J52:K52"/>
    <mergeCell ref="L52:M52"/>
    <mergeCell ref="R52:S52"/>
    <mergeCell ref="R53:S53"/>
    <mergeCell ref="R54:S54"/>
    <mergeCell ref="R55:S55"/>
    <mergeCell ref="R56:S56"/>
    <mergeCell ref="L58:M58"/>
    <mergeCell ref="N58:O58"/>
    <mergeCell ref="P58:Q58"/>
    <mergeCell ref="L59:M59"/>
    <mergeCell ref="N59:O59"/>
    <mergeCell ref="L60:M60"/>
    <mergeCell ref="N60:O60"/>
    <mergeCell ref="L61:M61"/>
    <mergeCell ref="N61:O61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L64:M64"/>
    <mergeCell ref="N64:O64"/>
    <mergeCell ref="J66:M66"/>
    <mergeCell ref="N66:P66"/>
    <mergeCell ref="J64:K64"/>
    <mergeCell ref="Q66:S66"/>
    <mergeCell ref="D67:F67"/>
    <mergeCell ref="G67:I67"/>
    <mergeCell ref="J67:M67"/>
    <mergeCell ref="Q67:S67"/>
    <mergeCell ref="J68:K68"/>
    <mergeCell ref="L68:M68"/>
    <mergeCell ref="R68:S68"/>
    <mergeCell ref="R69:S69"/>
    <mergeCell ref="R70:S70"/>
    <mergeCell ref="R71:S71"/>
    <mergeCell ref="R72:S72"/>
    <mergeCell ref="L74:M74"/>
    <mergeCell ref="N74:O74"/>
    <mergeCell ref="P74:Q74"/>
    <mergeCell ref="L75:M75"/>
    <mergeCell ref="N75:O75"/>
    <mergeCell ref="L76:M76"/>
    <mergeCell ref="N76:O76"/>
    <mergeCell ref="L77:M77"/>
    <mergeCell ref="N77:O77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L80:M80"/>
    <mergeCell ref="N80:O80"/>
    <mergeCell ref="J82:M82"/>
    <mergeCell ref="N82:P82"/>
    <mergeCell ref="J80:K80"/>
    <mergeCell ref="Q82:S82"/>
    <mergeCell ref="J83:M83"/>
    <mergeCell ref="Q83:S83"/>
    <mergeCell ref="H84:I84"/>
    <mergeCell ref="J84:K84"/>
    <mergeCell ref="L84:M84"/>
    <mergeCell ref="R84:S84"/>
    <mergeCell ref="R85:S85"/>
    <mergeCell ref="R86:S86"/>
    <mergeCell ref="R87:S87"/>
    <mergeCell ref="R88:S88"/>
    <mergeCell ref="L90:M90"/>
    <mergeCell ref="N90:O90"/>
    <mergeCell ref="P90:Q90"/>
    <mergeCell ref="L91:M91"/>
    <mergeCell ref="N91:O91"/>
    <mergeCell ref="L92:M92"/>
    <mergeCell ref="N92:O92"/>
    <mergeCell ref="L93:M93"/>
    <mergeCell ref="N93:O93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L96:M96"/>
    <mergeCell ref="N96:O96"/>
    <mergeCell ref="J98:M98"/>
    <mergeCell ref="N98:P98"/>
    <mergeCell ref="J96:K96"/>
    <mergeCell ref="Q98:S98"/>
    <mergeCell ref="D99:F99"/>
    <mergeCell ref="G99:I99"/>
    <mergeCell ref="J99:M99"/>
    <mergeCell ref="Q99:S99"/>
    <mergeCell ref="J100:K100"/>
    <mergeCell ref="L100:M100"/>
    <mergeCell ref="R100:S100"/>
    <mergeCell ref="R101:S101"/>
    <mergeCell ref="R102:S102"/>
    <mergeCell ref="R103:S103"/>
    <mergeCell ref="R104:S104"/>
    <mergeCell ref="L106:M106"/>
    <mergeCell ref="N106:O106"/>
    <mergeCell ref="P106:Q106"/>
    <mergeCell ref="L107:M107"/>
    <mergeCell ref="N107:O107"/>
    <mergeCell ref="L108:M108"/>
    <mergeCell ref="N108:O108"/>
    <mergeCell ref="L109:M109"/>
    <mergeCell ref="N109:O109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L112:M112"/>
    <mergeCell ref="N112:O112"/>
    <mergeCell ref="J114:M114"/>
    <mergeCell ref="N114:P114"/>
    <mergeCell ref="J112:K112"/>
    <mergeCell ref="Q114:S114"/>
    <mergeCell ref="J115:M115"/>
    <mergeCell ref="Q115:S115"/>
    <mergeCell ref="H116:I116"/>
    <mergeCell ref="J116:K116"/>
    <mergeCell ref="L116:M116"/>
    <mergeCell ref="R116:S116"/>
    <mergeCell ref="R117:S117"/>
    <mergeCell ref="R118:S118"/>
    <mergeCell ref="R119:S119"/>
    <mergeCell ref="R120:S120"/>
    <mergeCell ref="L122:M122"/>
    <mergeCell ref="N122:O122"/>
    <mergeCell ref="P122:Q122"/>
    <mergeCell ref="L123:M123"/>
    <mergeCell ref="N123:O123"/>
    <mergeCell ref="L124:M124"/>
    <mergeCell ref="N124:O124"/>
    <mergeCell ref="L125:M125"/>
    <mergeCell ref="N125:O125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L128:M128"/>
    <mergeCell ref="N128:O128"/>
    <mergeCell ref="J130:M130"/>
    <mergeCell ref="N130:P130"/>
    <mergeCell ref="J128:K128"/>
    <mergeCell ref="Q130:S130"/>
    <mergeCell ref="D131:F131"/>
    <mergeCell ref="G131:I131"/>
    <mergeCell ref="J131:M131"/>
    <mergeCell ref="Q131:S131"/>
    <mergeCell ref="J132:K132"/>
    <mergeCell ref="L132:M132"/>
    <mergeCell ref="R132:S132"/>
    <mergeCell ref="R133:S133"/>
    <mergeCell ref="R134:S134"/>
    <mergeCell ref="R135:S135"/>
    <mergeCell ref="R136:S136"/>
    <mergeCell ref="L138:M138"/>
    <mergeCell ref="N138:O138"/>
    <mergeCell ref="P138:Q138"/>
    <mergeCell ref="L139:M139"/>
    <mergeCell ref="N139:O139"/>
    <mergeCell ref="L140:M140"/>
    <mergeCell ref="N140:O140"/>
    <mergeCell ref="L141:M141"/>
    <mergeCell ref="N141:O141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F144:G144"/>
    <mergeCell ref="H144:I144"/>
    <mergeCell ref="J144:K144"/>
    <mergeCell ref="L144:M144"/>
    <mergeCell ref="N144:O144"/>
    <mergeCell ref="J146:M146"/>
    <mergeCell ref="N146:P146"/>
    <mergeCell ref="Q146:S146"/>
    <mergeCell ref="D147:F147"/>
    <mergeCell ref="G147:I147"/>
    <mergeCell ref="J147:M147"/>
    <mergeCell ref="Q147:S147"/>
    <mergeCell ref="D148:E148"/>
    <mergeCell ref="F148:G148"/>
    <mergeCell ref="H148:I148"/>
    <mergeCell ref="J148:K148"/>
    <mergeCell ref="L148:M148"/>
    <mergeCell ref="R148:S148"/>
    <mergeCell ref="R149:S149"/>
    <mergeCell ref="R150:S150"/>
    <mergeCell ref="R151:S151"/>
    <mergeCell ref="R152:S152"/>
    <mergeCell ref="F154:G154"/>
    <mergeCell ref="H154:I154"/>
    <mergeCell ref="J154:K154"/>
    <mergeCell ref="L154:M154"/>
    <mergeCell ref="N154:O154"/>
    <mergeCell ref="P154:Q154"/>
    <mergeCell ref="N155:O155"/>
    <mergeCell ref="F156:G156"/>
    <mergeCell ref="H156:I156"/>
    <mergeCell ref="J156:K156"/>
    <mergeCell ref="L156:M156"/>
    <mergeCell ref="N156:O156"/>
    <mergeCell ref="F155:G155"/>
    <mergeCell ref="H155:I155"/>
    <mergeCell ref="J155:K155"/>
    <mergeCell ref="L155:M155"/>
    <mergeCell ref="N157:O157"/>
    <mergeCell ref="F158:G158"/>
    <mergeCell ref="H158:I158"/>
    <mergeCell ref="J158:K158"/>
    <mergeCell ref="L158:M158"/>
    <mergeCell ref="N158:O158"/>
    <mergeCell ref="F157:G157"/>
    <mergeCell ref="H157:I157"/>
    <mergeCell ref="J157:K157"/>
    <mergeCell ref="L157:M157"/>
    <mergeCell ref="N159:O159"/>
    <mergeCell ref="F160:G160"/>
    <mergeCell ref="H160:I160"/>
    <mergeCell ref="J160:K160"/>
    <mergeCell ref="L160:M160"/>
    <mergeCell ref="N160:O160"/>
    <mergeCell ref="F159:G159"/>
    <mergeCell ref="H159:I159"/>
    <mergeCell ref="J159:K159"/>
    <mergeCell ref="L159:M159"/>
  </mergeCells>
  <printOptions/>
  <pageMargins left="0.75" right="0.44" top="0.63" bottom="0.59" header="0.31" footer="0.4921259845"/>
  <pageSetup fitToHeight="4" horizontalDpi="600" verticalDpi="600" orientation="portrait" paperSize="9" scale="84" r:id="rId1"/>
  <rowBreaks count="3" manualBreakCount="3">
    <brk id="49" max="18" man="1"/>
    <brk id="97" max="18" man="1"/>
    <brk id="145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4"/>
  <sheetViews>
    <sheetView workbookViewId="0" topLeftCell="A1">
      <selection activeCell="B23" sqref="B23"/>
    </sheetView>
  </sheetViews>
  <sheetFormatPr defaultColWidth="8.88671875" defaultRowHeight="15"/>
  <cols>
    <col min="1" max="1" width="4.5546875" style="0" customWidth="1"/>
    <col min="2" max="2" width="21.4453125" style="0" customWidth="1"/>
    <col min="3" max="3" width="11.4453125" style="0" customWidth="1"/>
    <col min="4" max="14" width="2.99609375" style="0" customWidth="1"/>
    <col min="15" max="15" width="3.10546875" style="0" customWidth="1"/>
    <col min="16" max="16" width="2.99609375" style="0" customWidth="1"/>
    <col min="17" max="17" width="2.88671875" style="0" customWidth="1"/>
    <col min="18" max="19" width="2.6640625" style="0" customWidth="1"/>
    <col min="20" max="20" width="3.88671875" style="0" customWidth="1"/>
    <col min="21" max="24" width="3.10546875" style="0" customWidth="1"/>
    <col min="25" max="33" width="2.6640625" style="0" customWidth="1"/>
    <col min="34" max="35" width="3.3359375" style="0" customWidth="1"/>
    <col min="36" max="36" width="2.6640625" style="0" customWidth="1"/>
    <col min="37" max="37" width="4.3359375" style="0" customWidth="1"/>
    <col min="38" max="43" width="2.6640625" style="0" customWidth="1"/>
    <col min="44" max="44" width="4.99609375" style="0" customWidth="1"/>
    <col min="45" max="45" width="6.99609375" style="0" customWidth="1"/>
    <col min="46" max="16384" width="8.6640625" style="0" customWidth="1"/>
  </cols>
  <sheetData>
    <row r="1" spans="38:45" ht="15.75" thickBot="1">
      <c r="AL1" s="129"/>
      <c r="AM1" s="129"/>
      <c r="AN1" s="129"/>
      <c r="AO1" s="129"/>
      <c r="AP1" s="129"/>
      <c r="AQ1" s="129"/>
      <c r="AR1" s="129"/>
      <c r="AS1" s="129"/>
    </row>
    <row r="2" spans="1:19" ht="16.5" thickTop="1">
      <c r="A2" s="130"/>
      <c r="B2" s="131" t="s">
        <v>20</v>
      </c>
      <c r="C2" s="132"/>
      <c r="D2" s="132"/>
      <c r="E2" s="132"/>
      <c r="F2" s="133"/>
      <c r="G2" s="132"/>
      <c r="H2" s="134" t="s">
        <v>76</v>
      </c>
      <c r="I2" s="135"/>
      <c r="J2" s="333" t="s">
        <v>123</v>
      </c>
      <c r="K2" s="334"/>
      <c r="L2" s="334"/>
      <c r="M2" s="335"/>
      <c r="N2" s="321" t="s">
        <v>78</v>
      </c>
      <c r="O2" s="322"/>
      <c r="P2" s="322"/>
      <c r="Q2" s="323" t="s">
        <v>79</v>
      </c>
      <c r="R2" s="324"/>
      <c r="S2" s="325"/>
    </row>
    <row r="3" spans="1:19" ht="16.5" thickBot="1">
      <c r="A3" s="136"/>
      <c r="B3" s="137" t="s">
        <v>4</v>
      </c>
      <c r="C3" s="138" t="s">
        <v>80</v>
      </c>
      <c r="D3" s="305"/>
      <c r="E3" s="306"/>
      <c r="F3" s="307"/>
      <c r="G3" s="308" t="s">
        <v>81</v>
      </c>
      <c r="H3" s="309"/>
      <c r="I3" s="309"/>
      <c r="J3" s="310">
        <v>40251</v>
      </c>
      <c r="K3" s="310"/>
      <c r="L3" s="310"/>
      <c r="M3" s="311"/>
      <c r="N3" s="139" t="s">
        <v>82</v>
      </c>
      <c r="O3" s="140"/>
      <c r="P3" s="140"/>
      <c r="Q3" s="312" t="s">
        <v>124</v>
      </c>
      <c r="R3" s="312"/>
      <c r="S3" s="313"/>
    </row>
    <row r="4" spans="1:23" ht="15.75" thickTop="1">
      <c r="A4" s="141"/>
      <c r="B4" s="142" t="s">
        <v>84</v>
      </c>
      <c r="C4" s="143" t="s">
        <v>85</v>
      </c>
      <c r="D4" s="299" t="s">
        <v>74</v>
      </c>
      <c r="E4" s="300"/>
      <c r="F4" s="299" t="s">
        <v>73</v>
      </c>
      <c r="G4" s="300"/>
      <c r="H4" s="299" t="s">
        <v>72</v>
      </c>
      <c r="I4" s="300"/>
      <c r="J4" s="299" t="s">
        <v>86</v>
      </c>
      <c r="K4" s="300"/>
      <c r="L4" s="299"/>
      <c r="M4" s="300"/>
      <c r="N4" s="144" t="s">
        <v>87</v>
      </c>
      <c r="O4" s="145" t="s">
        <v>88</v>
      </c>
      <c r="P4" s="146" t="s">
        <v>89</v>
      </c>
      <c r="Q4" s="147"/>
      <c r="R4" s="301" t="s">
        <v>90</v>
      </c>
      <c r="S4" s="302"/>
      <c r="U4" s="148" t="s">
        <v>91</v>
      </c>
      <c r="V4" s="149"/>
      <c r="W4" s="150" t="s">
        <v>92</v>
      </c>
    </row>
    <row r="5" spans="1:23" ht="15">
      <c r="A5" s="151" t="s">
        <v>74</v>
      </c>
      <c r="B5" s="152" t="s">
        <v>125</v>
      </c>
      <c r="C5" s="153" t="s">
        <v>69</v>
      </c>
      <c r="D5" s="154"/>
      <c r="E5" s="155"/>
      <c r="F5" s="156">
        <f>+P15</f>
        <v>3</v>
      </c>
      <c r="G5" s="157">
        <f>+Q15</f>
        <v>0</v>
      </c>
      <c r="H5" s="156">
        <f>P11</f>
        <v>3</v>
      </c>
      <c r="I5" s="157">
        <f>Q11</f>
        <v>0</v>
      </c>
      <c r="J5" s="156">
        <f>P13</f>
      </c>
      <c r="K5" s="157">
        <f>Q13</f>
      </c>
      <c r="L5" s="156"/>
      <c r="M5" s="157"/>
      <c r="N5" s="158">
        <f>IF(SUM(D5:M5)=0,"",COUNTIF(E5:E8,"3"))</f>
        <v>2</v>
      </c>
      <c r="O5" s="159">
        <f>IF(SUM(E5:N5)=0,"",COUNTIF(D5:D8,"3"))</f>
        <v>0</v>
      </c>
      <c r="P5" s="160">
        <f>IF(SUM(D5:M5)=0,"",SUM(E5:E8))</f>
        <v>6</v>
      </c>
      <c r="Q5" s="161">
        <f>IF(SUM(D5:M5)=0,"",SUM(D5:D8))</f>
        <v>0</v>
      </c>
      <c r="R5" s="303">
        <v>1</v>
      </c>
      <c r="S5" s="304"/>
      <c r="U5" s="162">
        <f>+U11+U13+U15</f>
        <v>67</v>
      </c>
      <c r="V5" s="163">
        <f>+V11+V13+V15</f>
        <v>33</v>
      </c>
      <c r="W5" s="164">
        <f>+U5-V5</f>
        <v>34</v>
      </c>
    </row>
    <row r="6" spans="1:23" ht="15">
      <c r="A6" s="165" t="s">
        <v>73</v>
      </c>
      <c r="B6" s="152" t="s">
        <v>115</v>
      </c>
      <c r="C6" s="166" t="s">
        <v>96</v>
      </c>
      <c r="D6" s="167">
        <f>+Q15</f>
        <v>0</v>
      </c>
      <c r="E6" s="168">
        <f>+P15</f>
        <v>3</v>
      </c>
      <c r="F6" s="169"/>
      <c r="G6" s="170"/>
      <c r="H6" s="167">
        <f>P14</f>
        <v>3</v>
      </c>
      <c r="I6" s="168">
        <f>Q14</f>
        <v>0</v>
      </c>
      <c r="J6" s="167">
        <f>P12</f>
      </c>
      <c r="K6" s="168">
        <f>Q12</f>
      </c>
      <c r="L6" s="167"/>
      <c r="M6" s="168"/>
      <c r="N6" s="158">
        <f>IF(SUM(D6:M6)=0,"",COUNTIF(G5:G8,"3"))</f>
        <v>1</v>
      </c>
      <c r="O6" s="159">
        <f>IF(SUM(E6:N6)=0,"",COUNTIF(F5:F8,"3"))</f>
        <v>1</v>
      </c>
      <c r="P6" s="160">
        <f>IF(SUM(D6:M6)=0,"",SUM(G5:G8))</f>
        <v>3</v>
      </c>
      <c r="Q6" s="161">
        <f>IF(SUM(D6:M6)=0,"",SUM(F5:F8))</f>
        <v>3</v>
      </c>
      <c r="R6" s="303">
        <v>2</v>
      </c>
      <c r="S6" s="304"/>
      <c r="U6" s="162">
        <f>+U12+U14+V15</f>
        <v>48</v>
      </c>
      <c r="V6" s="163">
        <f>+V12+V14+U15</f>
        <v>58</v>
      </c>
      <c r="W6" s="164">
        <f>+U6-V6</f>
        <v>-10</v>
      </c>
    </row>
    <row r="7" spans="1:23" ht="15">
      <c r="A7" s="165" t="s">
        <v>72</v>
      </c>
      <c r="B7" s="152" t="s">
        <v>126</v>
      </c>
      <c r="C7" s="166" t="s">
        <v>25</v>
      </c>
      <c r="D7" s="167">
        <f>+Q11</f>
        <v>0</v>
      </c>
      <c r="E7" s="168">
        <f>+P11</f>
        <v>3</v>
      </c>
      <c r="F7" s="167">
        <f>Q14</f>
        <v>0</v>
      </c>
      <c r="G7" s="168">
        <f>P14</f>
        <v>3</v>
      </c>
      <c r="H7" s="169"/>
      <c r="I7" s="170"/>
      <c r="J7" s="167">
        <f>P16</f>
      </c>
      <c r="K7" s="168">
        <f>Q16</f>
      </c>
      <c r="L7" s="167"/>
      <c r="M7" s="168"/>
      <c r="N7" s="158">
        <f>IF(SUM(D7:M7)=0,"",COUNTIF(I5:I8,"3"))</f>
        <v>0</v>
      </c>
      <c r="O7" s="159">
        <f>IF(SUM(E7:N7)=0,"",COUNTIF(H5:H8,"3"))</f>
        <v>2</v>
      </c>
      <c r="P7" s="160">
        <f>IF(SUM(D7:M7)=0,"",SUM(I5:I8))</f>
        <v>0</v>
      </c>
      <c r="Q7" s="161">
        <f>IF(SUM(D7:M7)=0,"",SUM(H5:H8))</f>
        <v>6</v>
      </c>
      <c r="R7" s="303">
        <v>3</v>
      </c>
      <c r="S7" s="304"/>
      <c r="U7" s="162">
        <f>+V11+V14+U16</f>
        <v>43</v>
      </c>
      <c r="V7" s="163">
        <f>+U11+U14+V16</f>
        <v>67</v>
      </c>
      <c r="W7" s="164">
        <f>+U7-V7</f>
        <v>-24</v>
      </c>
    </row>
    <row r="8" spans="1:23" ht="15.75" thickBot="1">
      <c r="A8" s="171" t="s">
        <v>86</v>
      </c>
      <c r="B8" s="172"/>
      <c r="C8" s="173"/>
      <c r="D8" s="174">
        <f>Q13</f>
      </c>
      <c r="E8" s="175">
        <f>P13</f>
      </c>
      <c r="F8" s="174">
        <f>Q12</f>
      </c>
      <c r="G8" s="175">
        <f>P12</f>
      </c>
      <c r="H8" s="174">
        <f>Q16</f>
      </c>
      <c r="I8" s="175">
        <f>P16</f>
      </c>
      <c r="J8" s="176"/>
      <c r="K8" s="177"/>
      <c r="L8" s="174"/>
      <c r="M8" s="175"/>
      <c r="N8" s="178">
        <f>IF(SUM(D8:M8)=0,"",COUNTIF(K5:K8,"3"))</f>
      </c>
      <c r="O8" s="179">
        <f>IF(SUM(E8:N8)=0,"",COUNTIF(J5:J8,"3"))</f>
      </c>
      <c r="P8" s="180">
        <f>IF(SUM(D8:M9)=0,"",SUM(K5:K8))</f>
      </c>
      <c r="Q8" s="181">
        <f>IF(SUM(D8:M8)=0,"",SUM(J5:J8))</f>
      </c>
      <c r="R8" s="329"/>
      <c r="S8" s="330"/>
      <c r="U8" s="162">
        <f>+V12+V13+V16</f>
        <v>0</v>
      </c>
      <c r="V8" s="163">
        <f>+U12+U13+U16</f>
        <v>0</v>
      </c>
      <c r="W8" s="164">
        <f>+U8-V8</f>
        <v>0</v>
      </c>
    </row>
    <row r="9" spans="1:24" ht="15.75" thickTop="1">
      <c r="A9" s="182"/>
      <c r="B9" s="183" t="s">
        <v>98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86"/>
      <c r="U9" s="187"/>
      <c r="V9" s="188" t="s">
        <v>99</v>
      </c>
      <c r="W9" s="189">
        <f>SUM(W5:W8)</f>
        <v>0</v>
      </c>
      <c r="X9" s="188" t="str">
        <f>IF(W9=0,"OK","Virhe")</f>
        <v>OK</v>
      </c>
    </row>
    <row r="10" spans="1:23" ht="15.75" thickBot="1">
      <c r="A10" s="190"/>
      <c r="B10" s="191" t="s">
        <v>100</v>
      </c>
      <c r="C10" s="192"/>
      <c r="D10" s="192"/>
      <c r="E10" s="193"/>
      <c r="F10" s="328" t="s">
        <v>101</v>
      </c>
      <c r="G10" s="315"/>
      <c r="H10" s="314" t="s">
        <v>102</v>
      </c>
      <c r="I10" s="315"/>
      <c r="J10" s="314" t="s">
        <v>103</v>
      </c>
      <c r="K10" s="315"/>
      <c r="L10" s="314" t="s">
        <v>104</v>
      </c>
      <c r="M10" s="315"/>
      <c r="N10" s="314" t="s">
        <v>105</v>
      </c>
      <c r="O10" s="315"/>
      <c r="P10" s="316" t="s">
        <v>106</v>
      </c>
      <c r="Q10" s="317"/>
      <c r="S10" s="194"/>
      <c r="U10" s="195" t="s">
        <v>91</v>
      </c>
      <c r="V10" s="196"/>
      <c r="W10" s="150" t="s">
        <v>92</v>
      </c>
    </row>
    <row r="11" spans="1:34" ht="15.75">
      <c r="A11" s="197" t="s">
        <v>107</v>
      </c>
      <c r="B11" s="198" t="str">
        <f>IF(B5&gt;"",B5,"")</f>
        <v>Eriksson Pinja</v>
      </c>
      <c r="C11" s="199" t="str">
        <f>IF(B7&gt;"",B7,"")</f>
        <v>Myllärinen Iida</v>
      </c>
      <c r="D11" s="184"/>
      <c r="E11" s="200"/>
      <c r="F11" s="296">
        <v>4</v>
      </c>
      <c r="G11" s="298"/>
      <c r="H11" s="296">
        <v>4</v>
      </c>
      <c r="I11" s="297"/>
      <c r="J11" s="296">
        <v>10</v>
      </c>
      <c r="K11" s="297"/>
      <c r="L11" s="296"/>
      <c r="M11" s="297"/>
      <c r="N11" s="331"/>
      <c r="O11" s="297"/>
      <c r="P11" s="201">
        <f aca="true" t="shared" si="0" ref="P11:P16">IF(COUNT(F11:N11)=0,"",COUNTIF(F11:N11,"&gt;=0"))</f>
        <v>3</v>
      </c>
      <c r="Q11" s="202">
        <f aca="true" t="shared" si="1" ref="Q11:Q16">IF(COUNT(F11:N11)=0,"",(IF(LEFT(F11,1)="-",1,0)+IF(LEFT(H11,1)="-",1,0)+IF(LEFT(J11,1)="-",1,0)+IF(LEFT(L11,1)="-",1,0)+IF(LEFT(N11,1)="-",1,0)))</f>
        <v>0</v>
      </c>
      <c r="R11" s="203"/>
      <c r="S11" s="204"/>
      <c r="U11" s="205">
        <f aca="true" t="shared" si="2" ref="U11:V16">+Y11+AA11+AC11+AE11+AG11</f>
        <v>34</v>
      </c>
      <c r="V11" s="206">
        <f t="shared" si="2"/>
        <v>18</v>
      </c>
      <c r="W11" s="207">
        <f aca="true" t="shared" si="3" ref="W11:W16">+U11-V11</f>
        <v>16</v>
      </c>
      <c r="Y11" s="208">
        <f>IF(F11="",0,IF(LEFT(F11,1)="-",ABS(F11),(IF(F11&gt;9,F11+2,11))))</f>
        <v>11</v>
      </c>
      <c r="Z11" s="209">
        <f aca="true" t="shared" si="4" ref="Z11:Z16">IF(F11="",0,IF(LEFT(F11,1)="-",(IF(ABS(F11)&gt;9,(ABS(F11)+2),11)),F11))</f>
        <v>4</v>
      </c>
      <c r="AA11" s="208">
        <f>IF(H11="",0,IF(LEFT(H11,1)="-",ABS(H11),(IF(H11&gt;9,H11+2,11))))</f>
        <v>11</v>
      </c>
      <c r="AB11" s="209">
        <f aca="true" t="shared" si="5" ref="AB11:AB16">IF(H11="",0,IF(LEFT(H11,1)="-",(IF(ABS(H11)&gt;9,(ABS(H11)+2),11)),H11))</f>
        <v>4</v>
      </c>
      <c r="AC11" s="208">
        <f>IF(J11="",0,IF(LEFT(J11,1)="-",ABS(J11),(IF(J11&gt;9,J11+2,11))))</f>
        <v>12</v>
      </c>
      <c r="AD11" s="209">
        <f aca="true" t="shared" si="6" ref="AD11:AD16">IF(J11="",0,IF(LEFT(J11,1)="-",(IF(ABS(J11)&gt;9,(ABS(J11)+2),11)),J11))</f>
        <v>10</v>
      </c>
      <c r="AE11" s="208">
        <f>IF(L11="",0,IF(LEFT(L11,1)="-",ABS(L11),(IF(L11&gt;9,L11+2,11))))</f>
        <v>0</v>
      </c>
      <c r="AF11" s="209">
        <f aca="true" t="shared" si="7" ref="AF11:AF16">IF(L11="",0,IF(LEFT(L11,1)="-",(IF(ABS(L11)&gt;9,(ABS(L11)+2),11)),L11))</f>
        <v>0</v>
      </c>
      <c r="AG11" s="208">
        <f aca="true" t="shared" si="8" ref="AG11:AG16">IF(N11="",0,IF(LEFT(N11,1)="-",ABS(N11),(IF(N11&gt;9,N11+2,11))))</f>
        <v>0</v>
      </c>
      <c r="AH11" s="209">
        <f aca="true" t="shared" si="9" ref="AH11:AH16">IF(N11="",0,IF(LEFT(N11,1)="-",(IF(ABS(N11)&gt;9,(ABS(N11)+2),11)),N11))</f>
        <v>0</v>
      </c>
    </row>
    <row r="12" spans="1:34" ht="15.75">
      <c r="A12" s="197" t="s">
        <v>108</v>
      </c>
      <c r="B12" s="198" t="str">
        <f>IF(B6&gt;"",B6,"")</f>
        <v>Englund Sabina</v>
      </c>
      <c r="C12" s="210">
        <f>IF(B8&gt;"",B8,"")</f>
      </c>
      <c r="D12" s="211"/>
      <c r="E12" s="200"/>
      <c r="F12" s="291"/>
      <c r="G12" s="292"/>
      <c r="H12" s="291"/>
      <c r="I12" s="292"/>
      <c r="J12" s="291"/>
      <c r="K12" s="292"/>
      <c r="L12" s="291"/>
      <c r="M12" s="292"/>
      <c r="N12" s="291"/>
      <c r="O12" s="292"/>
      <c r="P12" s="201">
        <f t="shared" si="0"/>
      </c>
      <c r="Q12" s="202">
        <f t="shared" si="1"/>
      </c>
      <c r="R12" s="212"/>
      <c r="S12" s="213"/>
      <c r="U12" s="205">
        <f t="shared" si="2"/>
        <v>0</v>
      </c>
      <c r="V12" s="206">
        <f t="shared" si="2"/>
        <v>0</v>
      </c>
      <c r="W12" s="207">
        <f t="shared" si="3"/>
        <v>0</v>
      </c>
      <c r="Y12" s="214">
        <f>IF(F12="",0,IF(LEFT(F12,1)="-",ABS(F12),(IF(F12&gt;9,F12+2,11))))</f>
        <v>0</v>
      </c>
      <c r="Z12" s="215">
        <f t="shared" si="4"/>
        <v>0</v>
      </c>
      <c r="AA12" s="214">
        <f>IF(H12="",0,IF(LEFT(H12,1)="-",ABS(H12),(IF(H12&gt;9,H12+2,11))))</f>
        <v>0</v>
      </c>
      <c r="AB12" s="215">
        <f t="shared" si="5"/>
        <v>0</v>
      </c>
      <c r="AC12" s="214">
        <f>IF(J12="",0,IF(LEFT(J12,1)="-",ABS(J12),(IF(J12&gt;9,J12+2,11))))</f>
        <v>0</v>
      </c>
      <c r="AD12" s="215">
        <f t="shared" si="6"/>
        <v>0</v>
      </c>
      <c r="AE12" s="214">
        <f>IF(L12="",0,IF(LEFT(L12,1)="-",ABS(L12),(IF(L12&gt;9,L12+2,11))))</f>
        <v>0</v>
      </c>
      <c r="AF12" s="215">
        <f t="shared" si="7"/>
        <v>0</v>
      </c>
      <c r="AG12" s="214">
        <f t="shared" si="8"/>
        <v>0</v>
      </c>
      <c r="AH12" s="215">
        <f t="shared" si="9"/>
        <v>0</v>
      </c>
    </row>
    <row r="13" spans="1:34" ht="16.5" thickBot="1">
      <c r="A13" s="197" t="s">
        <v>109</v>
      </c>
      <c r="B13" s="216" t="str">
        <f>IF(B5&gt;"",B5,"")</f>
        <v>Eriksson Pinja</v>
      </c>
      <c r="C13" s="217">
        <f>IF(B8&gt;"",B8,"")</f>
      </c>
      <c r="D13" s="192"/>
      <c r="E13" s="193"/>
      <c r="F13" s="294"/>
      <c r="G13" s="295"/>
      <c r="H13" s="294"/>
      <c r="I13" s="295"/>
      <c r="J13" s="294"/>
      <c r="K13" s="295"/>
      <c r="L13" s="294"/>
      <c r="M13" s="295"/>
      <c r="N13" s="294"/>
      <c r="O13" s="295"/>
      <c r="P13" s="201">
        <f t="shared" si="0"/>
      </c>
      <c r="Q13" s="202">
        <f t="shared" si="1"/>
      </c>
      <c r="R13" s="212"/>
      <c r="S13" s="213"/>
      <c r="U13" s="205">
        <f t="shared" si="2"/>
        <v>0</v>
      </c>
      <c r="V13" s="206">
        <f t="shared" si="2"/>
        <v>0</v>
      </c>
      <c r="W13" s="207">
        <f t="shared" si="3"/>
        <v>0</v>
      </c>
      <c r="Y13" s="214">
        <f aca="true" t="shared" si="10" ref="Y13:AE16">IF(F13="",0,IF(LEFT(F13,1)="-",ABS(F13),(IF(F13&gt;9,F13+2,11))))</f>
        <v>0</v>
      </c>
      <c r="Z13" s="215">
        <f t="shared" si="4"/>
        <v>0</v>
      </c>
      <c r="AA13" s="214">
        <f t="shared" si="10"/>
        <v>0</v>
      </c>
      <c r="AB13" s="215">
        <f t="shared" si="5"/>
        <v>0</v>
      </c>
      <c r="AC13" s="214">
        <f t="shared" si="10"/>
        <v>0</v>
      </c>
      <c r="AD13" s="215">
        <f t="shared" si="6"/>
        <v>0</v>
      </c>
      <c r="AE13" s="214">
        <f t="shared" si="10"/>
        <v>0</v>
      </c>
      <c r="AF13" s="215">
        <f t="shared" si="7"/>
        <v>0</v>
      </c>
      <c r="AG13" s="214">
        <f t="shared" si="8"/>
        <v>0</v>
      </c>
      <c r="AH13" s="215">
        <f t="shared" si="9"/>
        <v>0</v>
      </c>
    </row>
    <row r="14" spans="1:34" ht="15.75">
      <c r="A14" s="197" t="s">
        <v>110</v>
      </c>
      <c r="B14" s="198" t="str">
        <f>IF(B6&gt;"",B6,"")</f>
        <v>Englund Sabina</v>
      </c>
      <c r="C14" s="210" t="str">
        <f>IF(B7&gt;"",B7,"")</f>
        <v>Myllärinen Iida</v>
      </c>
      <c r="D14" s="184"/>
      <c r="E14" s="200"/>
      <c r="F14" s="296">
        <v>8</v>
      </c>
      <c r="G14" s="297"/>
      <c r="H14" s="296">
        <v>8</v>
      </c>
      <c r="I14" s="297"/>
      <c r="J14" s="296">
        <v>9</v>
      </c>
      <c r="K14" s="297"/>
      <c r="L14" s="296"/>
      <c r="M14" s="297"/>
      <c r="N14" s="296"/>
      <c r="O14" s="297"/>
      <c r="P14" s="201">
        <f t="shared" si="0"/>
        <v>3</v>
      </c>
      <c r="Q14" s="202">
        <f t="shared" si="1"/>
        <v>0</v>
      </c>
      <c r="R14" s="212"/>
      <c r="S14" s="213"/>
      <c r="U14" s="205">
        <f t="shared" si="2"/>
        <v>33</v>
      </c>
      <c r="V14" s="206">
        <f t="shared" si="2"/>
        <v>25</v>
      </c>
      <c r="W14" s="207">
        <f t="shared" si="3"/>
        <v>8</v>
      </c>
      <c r="Y14" s="214">
        <f t="shared" si="10"/>
        <v>11</v>
      </c>
      <c r="Z14" s="215">
        <f t="shared" si="4"/>
        <v>8</v>
      </c>
      <c r="AA14" s="214">
        <f t="shared" si="10"/>
        <v>11</v>
      </c>
      <c r="AB14" s="215">
        <f t="shared" si="5"/>
        <v>8</v>
      </c>
      <c r="AC14" s="214">
        <f t="shared" si="10"/>
        <v>11</v>
      </c>
      <c r="AD14" s="215">
        <f t="shared" si="6"/>
        <v>9</v>
      </c>
      <c r="AE14" s="214">
        <f t="shared" si="10"/>
        <v>0</v>
      </c>
      <c r="AF14" s="215">
        <f t="shared" si="7"/>
        <v>0</v>
      </c>
      <c r="AG14" s="214">
        <f t="shared" si="8"/>
        <v>0</v>
      </c>
      <c r="AH14" s="215">
        <f t="shared" si="9"/>
        <v>0</v>
      </c>
    </row>
    <row r="15" spans="1:34" ht="15.75">
      <c r="A15" s="197" t="s">
        <v>111</v>
      </c>
      <c r="B15" s="198" t="str">
        <f>IF(B5&gt;"",B5,"")</f>
        <v>Eriksson Pinja</v>
      </c>
      <c r="C15" s="210" t="str">
        <f>IF(B6&gt;"",B6,"")</f>
        <v>Englund Sabina</v>
      </c>
      <c r="D15" s="211"/>
      <c r="E15" s="200"/>
      <c r="F15" s="291">
        <v>4</v>
      </c>
      <c r="G15" s="292"/>
      <c r="H15" s="291">
        <v>9</v>
      </c>
      <c r="I15" s="292"/>
      <c r="J15" s="293">
        <v>2</v>
      </c>
      <c r="K15" s="292"/>
      <c r="L15" s="291"/>
      <c r="M15" s="292"/>
      <c r="N15" s="291"/>
      <c r="O15" s="292"/>
      <c r="P15" s="201">
        <f t="shared" si="0"/>
        <v>3</v>
      </c>
      <c r="Q15" s="202">
        <f t="shared" si="1"/>
        <v>0</v>
      </c>
      <c r="R15" s="212"/>
      <c r="S15" s="213"/>
      <c r="U15" s="205">
        <f t="shared" si="2"/>
        <v>33</v>
      </c>
      <c r="V15" s="206">
        <f t="shared" si="2"/>
        <v>15</v>
      </c>
      <c r="W15" s="207">
        <f t="shared" si="3"/>
        <v>18</v>
      </c>
      <c r="Y15" s="214">
        <f t="shared" si="10"/>
        <v>11</v>
      </c>
      <c r="Z15" s="215">
        <f t="shared" si="4"/>
        <v>4</v>
      </c>
      <c r="AA15" s="214">
        <f t="shared" si="10"/>
        <v>11</v>
      </c>
      <c r="AB15" s="215">
        <f t="shared" si="5"/>
        <v>9</v>
      </c>
      <c r="AC15" s="214">
        <f t="shared" si="10"/>
        <v>11</v>
      </c>
      <c r="AD15" s="215">
        <f t="shared" si="6"/>
        <v>2</v>
      </c>
      <c r="AE15" s="214">
        <f t="shared" si="10"/>
        <v>0</v>
      </c>
      <c r="AF15" s="215">
        <f t="shared" si="7"/>
        <v>0</v>
      </c>
      <c r="AG15" s="214">
        <f t="shared" si="8"/>
        <v>0</v>
      </c>
      <c r="AH15" s="215">
        <f t="shared" si="9"/>
        <v>0</v>
      </c>
    </row>
    <row r="16" spans="1:34" ht="16.5" thickBot="1">
      <c r="A16" s="218" t="s">
        <v>112</v>
      </c>
      <c r="B16" s="219" t="str">
        <f>IF(B7&gt;"",B7,"")</f>
        <v>Myllärinen Iida</v>
      </c>
      <c r="C16" s="220">
        <f>IF(B8&gt;"",B8,"")</f>
      </c>
      <c r="D16" s="221"/>
      <c r="E16" s="222"/>
      <c r="F16" s="326"/>
      <c r="G16" s="327"/>
      <c r="H16" s="326"/>
      <c r="I16" s="327"/>
      <c r="J16" s="326"/>
      <c r="K16" s="327"/>
      <c r="L16" s="326"/>
      <c r="M16" s="327"/>
      <c r="N16" s="326"/>
      <c r="O16" s="327"/>
      <c r="P16" s="223">
        <f t="shared" si="0"/>
      </c>
      <c r="Q16" s="224">
        <f t="shared" si="1"/>
      </c>
      <c r="R16" s="225"/>
      <c r="S16" s="226"/>
      <c r="U16" s="205">
        <f t="shared" si="2"/>
        <v>0</v>
      </c>
      <c r="V16" s="206">
        <f t="shared" si="2"/>
        <v>0</v>
      </c>
      <c r="W16" s="207">
        <f t="shared" si="3"/>
        <v>0</v>
      </c>
      <c r="Y16" s="227">
        <f t="shared" si="10"/>
        <v>0</v>
      </c>
      <c r="Z16" s="228">
        <f t="shared" si="4"/>
        <v>0</v>
      </c>
      <c r="AA16" s="227">
        <f t="shared" si="10"/>
        <v>0</v>
      </c>
      <c r="AB16" s="228">
        <f t="shared" si="5"/>
        <v>0</v>
      </c>
      <c r="AC16" s="227">
        <f t="shared" si="10"/>
        <v>0</v>
      </c>
      <c r="AD16" s="228">
        <f t="shared" si="6"/>
        <v>0</v>
      </c>
      <c r="AE16" s="227">
        <f t="shared" si="10"/>
        <v>0</v>
      </c>
      <c r="AF16" s="228">
        <f t="shared" si="7"/>
        <v>0</v>
      </c>
      <c r="AG16" s="227">
        <f t="shared" si="8"/>
        <v>0</v>
      </c>
      <c r="AH16" s="228">
        <f t="shared" si="9"/>
        <v>0</v>
      </c>
    </row>
    <row r="17" ht="16.5" thickBot="1" thickTop="1"/>
    <row r="18" spans="1:19" ht="16.5" thickTop="1">
      <c r="A18" s="130"/>
      <c r="B18" s="131" t="s">
        <v>20</v>
      </c>
      <c r="C18" s="132"/>
      <c r="D18" s="132"/>
      <c r="E18" s="132"/>
      <c r="F18" s="133"/>
      <c r="G18" s="132"/>
      <c r="H18" s="134" t="s">
        <v>76</v>
      </c>
      <c r="I18" s="135"/>
      <c r="J18" s="333" t="s">
        <v>123</v>
      </c>
      <c r="K18" s="334"/>
      <c r="L18" s="334"/>
      <c r="M18" s="335"/>
      <c r="N18" s="321" t="s">
        <v>78</v>
      </c>
      <c r="O18" s="322"/>
      <c r="P18" s="322"/>
      <c r="Q18" s="323" t="s">
        <v>113</v>
      </c>
      <c r="R18" s="324"/>
      <c r="S18" s="325"/>
    </row>
    <row r="19" spans="1:19" ht="16.5" thickBot="1">
      <c r="A19" s="136"/>
      <c r="B19" s="137" t="s">
        <v>4</v>
      </c>
      <c r="C19" s="138" t="s">
        <v>80</v>
      </c>
      <c r="D19" s="305"/>
      <c r="E19" s="306"/>
      <c r="F19" s="307"/>
      <c r="G19" s="308" t="s">
        <v>81</v>
      </c>
      <c r="H19" s="309"/>
      <c r="I19" s="309"/>
      <c r="J19" s="310">
        <v>40251</v>
      </c>
      <c r="K19" s="310"/>
      <c r="L19" s="310"/>
      <c r="M19" s="311"/>
      <c r="N19" s="139" t="s">
        <v>82</v>
      </c>
      <c r="O19" s="140"/>
      <c r="P19" s="140"/>
      <c r="Q19" s="312" t="s">
        <v>124</v>
      </c>
      <c r="R19" s="312"/>
      <c r="S19" s="313"/>
    </row>
    <row r="20" spans="1:23" ht="15.75" thickTop="1">
      <c r="A20" s="141"/>
      <c r="B20" s="142" t="s">
        <v>84</v>
      </c>
      <c r="C20" s="143" t="s">
        <v>85</v>
      </c>
      <c r="D20" s="299" t="s">
        <v>74</v>
      </c>
      <c r="E20" s="300"/>
      <c r="F20" s="299" t="s">
        <v>73</v>
      </c>
      <c r="G20" s="300"/>
      <c r="H20" s="299" t="s">
        <v>72</v>
      </c>
      <c r="I20" s="300"/>
      <c r="J20" s="299" t="s">
        <v>86</v>
      </c>
      <c r="K20" s="300"/>
      <c r="L20" s="299"/>
      <c r="M20" s="300"/>
      <c r="N20" s="144" t="s">
        <v>87</v>
      </c>
      <c r="O20" s="145" t="s">
        <v>88</v>
      </c>
      <c r="P20" s="146" t="s">
        <v>89</v>
      </c>
      <c r="Q20" s="147"/>
      <c r="R20" s="301" t="s">
        <v>90</v>
      </c>
      <c r="S20" s="302"/>
      <c r="U20" s="148" t="s">
        <v>91</v>
      </c>
      <c r="V20" s="149"/>
      <c r="W20" s="150" t="s">
        <v>92</v>
      </c>
    </row>
    <row r="21" spans="1:23" ht="15">
      <c r="A21" s="151" t="s">
        <v>74</v>
      </c>
      <c r="B21" s="152" t="s">
        <v>93</v>
      </c>
      <c r="C21" s="153" t="s">
        <v>6</v>
      </c>
      <c r="D21" s="154"/>
      <c r="E21" s="155"/>
      <c r="F21" s="156">
        <f>+P31</f>
        <v>3</v>
      </c>
      <c r="G21" s="157">
        <f>+Q31</f>
        <v>0</v>
      </c>
      <c r="H21" s="156">
        <f>P27</f>
        <v>3</v>
      </c>
      <c r="I21" s="157">
        <f>Q27</f>
        <v>0</v>
      </c>
      <c r="J21" s="156">
        <f>P29</f>
      </c>
      <c r="K21" s="157">
        <f>Q29</f>
      </c>
      <c r="L21" s="156"/>
      <c r="M21" s="157"/>
      <c r="N21" s="158">
        <f>IF(SUM(D21:M21)=0,"",COUNTIF(E21:E24,"3"))</f>
        <v>2</v>
      </c>
      <c r="O21" s="159">
        <f>IF(SUM(E21:N21)=0,"",COUNTIF(D21:D24,"3"))</f>
        <v>0</v>
      </c>
      <c r="P21" s="160">
        <f>IF(SUM(D21:M21)=0,"",SUM(E21:E24))</f>
        <v>6</v>
      </c>
      <c r="Q21" s="161">
        <f>IF(SUM(D21:M21)=0,"",SUM(D21:D24))</f>
        <v>0</v>
      </c>
      <c r="R21" s="303">
        <v>1</v>
      </c>
      <c r="S21" s="304"/>
      <c r="U21" s="162">
        <f>+U27+U29+U31</f>
        <v>66</v>
      </c>
      <c r="V21" s="163">
        <f>+V27+V29+V31</f>
        <v>16</v>
      </c>
      <c r="W21" s="164">
        <f>+U21-V21</f>
        <v>50</v>
      </c>
    </row>
    <row r="22" spans="1:23" ht="15">
      <c r="A22" s="165" t="s">
        <v>73</v>
      </c>
      <c r="B22" s="152" t="s">
        <v>332</v>
      </c>
      <c r="C22" s="166" t="s">
        <v>25</v>
      </c>
      <c r="D22" s="167">
        <f>+Q31</f>
        <v>0</v>
      </c>
      <c r="E22" s="168">
        <f>+P31</f>
        <v>3</v>
      </c>
      <c r="F22" s="169"/>
      <c r="G22" s="170"/>
      <c r="H22" s="167">
        <f>P30</f>
        <v>0</v>
      </c>
      <c r="I22" s="168">
        <f>Q30</f>
        <v>3</v>
      </c>
      <c r="J22" s="167">
        <f>P28</f>
      </c>
      <c r="K22" s="168">
        <f>Q28</f>
      </c>
      <c r="L22" s="167"/>
      <c r="M22" s="168"/>
      <c r="N22" s="158">
        <f>IF(SUM(D22:M22)=0,"",COUNTIF(G21:G24,"3"))</f>
        <v>0</v>
      </c>
      <c r="O22" s="159">
        <f>IF(SUM(E22:N22)=0,"",COUNTIF(F21:F24,"3"))</f>
        <v>2</v>
      </c>
      <c r="P22" s="160">
        <f>IF(SUM(D22:M22)=0,"",SUM(G21:G24))</f>
        <v>0</v>
      </c>
      <c r="Q22" s="161">
        <f>IF(SUM(D22:M22)=0,"",SUM(F21:F24))</f>
        <v>6</v>
      </c>
      <c r="R22" s="303">
        <v>3</v>
      </c>
      <c r="S22" s="304"/>
      <c r="U22" s="162">
        <f>+U28+U30+V31</f>
        <v>28</v>
      </c>
      <c r="V22" s="163">
        <f>+V28+V30+U31</f>
        <v>67</v>
      </c>
      <c r="W22" s="164">
        <f>+U22-V22</f>
        <v>-39</v>
      </c>
    </row>
    <row r="23" spans="1:23" ht="15">
      <c r="A23" s="165" t="s">
        <v>72</v>
      </c>
      <c r="B23" s="152" t="s">
        <v>116</v>
      </c>
      <c r="C23" s="166" t="s">
        <v>69</v>
      </c>
      <c r="D23" s="167">
        <f>+Q27</f>
        <v>0</v>
      </c>
      <c r="E23" s="168">
        <f>+P27</f>
        <v>3</v>
      </c>
      <c r="F23" s="167">
        <f>Q30</f>
        <v>3</v>
      </c>
      <c r="G23" s="168">
        <f>P30</f>
        <v>0</v>
      </c>
      <c r="H23" s="169"/>
      <c r="I23" s="170"/>
      <c r="J23" s="167">
        <f>P32</f>
      </c>
      <c r="K23" s="168">
        <f>Q32</f>
      </c>
      <c r="L23" s="167"/>
      <c r="M23" s="168"/>
      <c r="N23" s="158">
        <f>IF(SUM(D23:M23)=0,"",COUNTIF(I21:I24,"3"))</f>
        <v>1</v>
      </c>
      <c r="O23" s="159">
        <f>IF(SUM(E23:N23)=0,"",COUNTIF(H21:H24,"3"))</f>
        <v>1</v>
      </c>
      <c r="P23" s="160">
        <f>IF(SUM(D23:M23)=0,"",SUM(I21:I24))</f>
        <v>3</v>
      </c>
      <c r="Q23" s="161">
        <f>IF(SUM(D23:M23)=0,"",SUM(H21:H24))</f>
        <v>3</v>
      </c>
      <c r="R23" s="303">
        <v>2</v>
      </c>
      <c r="S23" s="304"/>
      <c r="U23" s="162">
        <f>+V27+V30+U32</f>
        <v>42</v>
      </c>
      <c r="V23" s="163">
        <f>+U27+U30+V32</f>
        <v>53</v>
      </c>
      <c r="W23" s="164">
        <f>+U23-V23</f>
        <v>-11</v>
      </c>
    </row>
    <row r="24" spans="1:23" ht="15.75" thickBot="1">
      <c r="A24" s="171" t="s">
        <v>86</v>
      </c>
      <c r="B24" s="172"/>
      <c r="C24" s="173"/>
      <c r="D24" s="174">
        <f>Q29</f>
      </c>
      <c r="E24" s="175">
        <f>P29</f>
      </c>
      <c r="F24" s="174">
        <f>Q28</f>
      </c>
      <c r="G24" s="175">
        <f>P28</f>
      </c>
      <c r="H24" s="174">
        <f>Q32</f>
      </c>
      <c r="I24" s="175">
        <f>P32</f>
      </c>
      <c r="J24" s="176"/>
      <c r="K24" s="177"/>
      <c r="L24" s="174"/>
      <c r="M24" s="175"/>
      <c r="N24" s="178">
        <f>IF(SUM(D24:M24)=0,"",COUNTIF(K21:K24,"3"))</f>
      </c>
      <c r="O24" s="179">
        <f>IF(SUM(E24:N24)=0,"",COUNTIF(J21:J24,"3"))</f>
      </c>
      <c r="P24" s="180">
        <f>IF(SUM(D24:M25)=0,"",SUM(K21:K24))</f>
      </c>
      <c r="Q24" s="181">
        <f>IF(SUM(D24:M24)=0,"",SUM(J21:J24))</f>
      </c>
      <c r="R24" s="329"/>
      <c r="S24" s="330"/>
      <c r="U24" s="162">
        <f>+V28+V29+V32</f>
        <v>0</v>
      </c>
      <c r="V24" s="163">
        <f>+U28+U29+U32</f>
        <v>0</v>
      </c>
      <c r="W24" s="164">
        <f>+U24-V24</f>
        <v>0</v>
      </c>
    </row>
    <row r="25" spans="1:24" ht="15.75" thickTop="1">
      <c r="A25" s="182"/>
      <c r="B25" s="183" t="s">
        <v>98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U25" s="187"/>
      <c r="V25" s="188" t="s">
        <v>99</v>
      </c>
      <c r="W25" s="189">
        <f>SUM(W21:W24)</f>
        <v>0</v>
      </c>
      <c r="X25" s="188" t="str">
        <f>IF(W25=0,"OK","Virhe")</f>
        <v>OK</v>
      </c>
    </row>
    <row r="26" spans="1:23" ht="15.75" thickBot="1">
      <c r="A26" s="190"/>
      <c r="B26" s="191" t="s">
        <v>100</v>
      </c>
      <c r="C26" s="192"/>
      <c r="D26" s="192"/>
      <c r="E26" s="193"/>
      <c r="F26" s="328" t="s">
        <v>101</v>
      </c>
      <c r="G26" s="315"/>
      <c r="H26" s="314" t="s">
        <v>102</v>
      </c>
      <c r="I26" s="315"/>
      <c r="J26" s="314" t="s">
        <v>103</v>
      </c>
      <c r="K26" s="315"/>
      <c r="L26" s="314" t="s">
        <v>104</v>
      </c>
      <c r="M26" s="315"/>
      <c r="N26" s="314" t="s">
        <v>105</v>
      </c>
      <c r="O26" s="315"/>
      <c r="P26" s="316" t="s">
        <v>106</v>
      </c>
      <c r="Q26" s="317"/>
      <c r="S26" s="194"/>
      <c r="U26" s="195" t="s">
        <v>91</v>
      </c>
      <c r="V26" s="196"/>
      <c r="W26" s="150" t="s">
        <v>92</v>
      </c>
    </row>
    <row r="27" spans="1:34" ht="15.75">
      <c r="A27" s="197" t="s">
        <v>107</v>
      </c>
      <c r="B27" s="198" t="str">
        <f>IF(B21&gt;"",B21,"")</f>
        <v>Kirichenko Anna</v>
      </c>
      <c r="C27" s="199" t="str">
        <f>IF(B23&gt;"",B23,"")</f>
        <v>Lundström Annika</v>
      </c>
      <c r="D27" s="184"/>
      <c r="E27" s="200"/>
      <c r="F27" s="296">
        <v>2</v>
      </c>
      <c r="G27" s="298"/>
      <c r="H27" s="296">
        <v>1</v>
      </c>
      <c r="I27" s="297"/>
      <c r="J27" s="296">
        <v>5</v>
      </c>
      <c r="K27" s="297"/>
      <c r="L27" s="296"/>
      <c r="M27" s="297"/>
      <c r="N27" s="331"/>
      <c r="O27" s="297"/>
      <c r="P27" s="201">
        <f aca="true" t="shared" si="11" ref="P27:P32">IF(COUNT(F27:N27)=0,"",COUNTIF(F27:N27,"&gt;=0"))</f>
        <v>3</v>
      </c>
      <c r="Q27" s="202">
        <f aca="true" t="shared" si="12" ref="Q27:Q32">IF(COUNT(F27:N27)=0,"",(IF(LEFT(F27,1)="-",1,0)+IF(LEFT(H27,1)="-",1,0)+IF(LEFT(J27,1)="-",1,0)+IF(LEFT(L27,1)="-",1,0)+IF(LEFT(N27,1)="-",1,0)))</f>
        <v>0</v>
      </c>
      <c r="R27" s="203"/>
      <c r="S27" s="204"/>
      <c r="U27" s="205">
        <f aca="true" t="shared" si="13" ref="U27:V32">+Y27+AA27+AC27+AE27+AG27</f>
        <v>33</v>
      </c>
      <c r="V27" s="206">
        <f t="shared" si="13"/>
        <v>8</v>
      </c>
      <c r="W27" s="207">
        <f aca="true" t="shared" si="14" ref="W27:W32">+U27-V27</f>
        <v>25</v>
      </c>
      <c r="Y27" s="208">
        <f>IF(F27="",0,IF(LEFT(F27,1)="-",ABS(F27),(IF(F27&gt;9,F27+2,11))))</f>
        <v>11</v>
      </c>
      <c r="Z27" s="209">
        <f aca="true" t="shared" si="15" ref="Z27:Z32">IF(F27="",0,IF(LEFT(F27,1)="-",(IF(ABS(F27)&gt;9,(ABS(F27)+2),11)),F27))</f>
        <v>2</v>
      </c>
      <c r="AA27" s="208">
        <f>IF(H27="",0,IF(LEFT(H27,1)="-",ABS(H27),(IF(H27&gt;9,H27+2,11))))</f>
        <v>11</v>
      </c>
      <c r="AB27" s="209">
        <f aca="true" t="shared" si="16" ref="AB27:AB32">IF(H27="",0,IF(LEFT(H27,1)="-",(IF(ABS(H27)&gt;9,(ABS(H27)+2),11)),H27))</f>
        <v>1</v>
      </c>
      <c r="AC27" s="208">
        <f>IF(J27="",0,IF(LEFT(J27,1)="-",ABS(J27),(IF(J27&gt;9,J27+2,11))))</f>
        <v>11</v>
      </c>
      <c r="AD27" s="209">
        <f aca="true" t="shared" si="17" ref="AD27:AD32">IF(J27="",0,IF(LEFT(J27,1)="-",(IF(ABS(J27)&gt;9,(ABS(J27)+2),11)),J27))</f>
        <v>5</v>
      </c>
      <c r="AE27" s="208">
        <f>IF(L27="",0,IF(LEFT(L27,1)="-",ABS(L27),(IF(L27&gt;9,L27+2,11))))</f>
        <v>0</v>
      </c>
      <c r="AF27" s="209">
        <f aca="true" t="shared" si="18" ref="AF27:AF32">IF(L27="",0,IF(LEFT(L27,1)="-",(IF(ABS(L27)&gt;9,(ABS(L27)+2),11)),L27))</f>
        <v>0</v>
      </c>
      <c r="AG27" s="208">
        <f aca="true" t="shared" si="19" ref="AG27:AG32">IF(N27="",0,IF(LEFT(N27,1)="-",ABS(N27),(IF(N27&gt;9,N27+2,11))))</f>
        <v>0</v>
      </c>
      <c r="AH27" s="209">
        <f aca="true" t="shared" si="20" ref="AH27:AH32">IF(N27="",0,IF(LEFT(N27,1)="-",(IF(ABS(N27)&gt;9,(ABS(N27)+2),11)),N27))</f>
        <v>0</v>
      </c>
    </row>
    <row r="28" spans="1:34" ht="15.75">
      <c r="A28" s="197" t="s">
        <v>108</v>
      </c>
      <c r="B28" s="198" t="str">
        <f>IF(B22&gt;"",B22,"")</f>
        <v>Norrbo Mikaela</v>
      </c>
      <c r="C28" s="210">
        <f>IF(B24&gt;"",B24,"")</f>
      </c>
      <c r="D28" s="211"/>
      <c r="E28" s="200"/>
      <c r="F28" s="291"/>
      <c r="G28" s="292"/>
      <c r="H28" s="291"/>
      <c r="I28" s="292"/>
      <c r="J28" s="291"/>
      <c r="K28" s="292"/>
      <c r="L28" s="291"/>
      <c r="M28" s="292"/>
      <c r="N28" s="291"/>
      <c r="O28" s="292"/>
      <c r="P28" s="201">
        <f t="shared" si="11"/>
      </c>
      <c r="Q28" s="202">
        <f t="shared" si="12"/>
      </c>
      <c r="R28" s="212"/>
      <c r="S28" s="213"/>
      <c r="U28" s="205">
        <f t="shared" si="13"/>
        <v>0</v>
      </c>
      <c r="V28" s="206">
        <f t="shared" si="13"/>
        <v>0</v>
      </c>
      <c r="W28" s="207">
        <f t="shared" si="14"/>
        <v>0</v>
      </c>
      <c r="Y28" s="214">
        <f>IF(F28="",0,IF(LEFT(F28,1)="-",ABS(F28),(IF(F28&gt;9,F28+2,11))))</f>
        <v>0</v>
      </c>
      <c r="Z28" s="215">
        <f t="shared" si="15"/>
        <v>0</v>
      </c>
      <c r="AA28" s="214">
        <f>IF(H28="",0,IF(LEFT(H28,1)="-",ABS(H28),(IF(H28&gt;9,H28+2,11))))</f>
        <v>0</v>
      </c>
      <c r="AB28" s="215">
        <f t="shared" si="16"/>
        <v>0</v>
      </c>
      <c r="AC28" s="214">
        <f>IF(J28="",0,IF(LEFT(J28,1)="-",ABS(J28),(IF(J28&gt;9,J28+2,11))))</f>
        <v>0</v>
      </c>
      <c r="AD28" s="215">
        <f t="shared" si="17"/>
        <v>0</v>
      </c>
      <c r="AE28" s="214">
        <f>IF(L28="",0,IF(LEFT(L28,1)="-",ABS(L28),(IF(L28&gt;9,L28+2,11))))</f>
        <v>0</v>
      </c>
      <c r="AF28" s="215">
        <f t="shared" si="18"/>
        <v>0</v>
      </c>
      <c r="AG28" s="214">
        <f t="shared" si="19"/>
        <v>0</v>
      </c>
      <c r="AH28" s="215">
        <f t="shared" si="20"/>
        <v>0</v>
      </c>
    </row>
    <row r="29" spans="1:34" ht="16.5" thickBot="1">
      <c r="A29" s="197" t="s">
        <v>109</v>
      </c>
      <c r="B29" s="216" t="str">
        <f>IF(B21&gt;"",B21,"")</f>
        <v>Kirichenko Anna</v>
      </c>
      <c r="C29" s="217">
        <f>IF(B24&gt;"",B24,"")</f>
      </c>
      <c r="D29" s="192"/>
      <c r="E29" s="193"/>
      <c r="F29" s="294"/>
      <c r="G29" s="295"/>
      <c r="H29" s="294"/>
      <c r="I29" s="295"/>
      <c r="J29" s="294"/>
      <c r="K29" s="295"/>
      <c r="L29" s="294"/>
      <c r="M29" s="295"/>
      <c r="N29" s="294"/>
      <c r="O29" s="295"/>
      <c r="P29" s="201">
        <f t="shared" si="11"/>
      </c>
      <c r="Q29" s="202">
        <f t="shared" si="12"/>
      </c>
      <c r="R29" s="212"/>
      <c r="S29" s="213"/>
      <c r="U29" s="205">
        <f t="shared" si="13"/>
        <v>0</v>
      </c>
      <c r="V29" s="206">
        <f t="shared" si="13"/>
        <v>0</v>
      </c>
      <c r="W29" s="207">
        <f t="shared" si="14"/>
        <v>0</v>
      </c>
      <c r="Y29" s="214">
        <f aca="true" t="shared" si="21" ref="Y29:AE32">IF(F29="",0,IF(LEFT(F29,1)="-",ABS(F29),(IF(F29&gt;9,F29+2,11))))</f>
        <v>0</v>
      </c>
      <c r="Z29" s="215">
        <f t="shared" si="15"/>
        <v>0</v>
      </c>
      <c r="AA29" s="214">
        <f t="shared" si="21"/>
        <v>0</v>
      </c>
      <c r="AB29" s="215">
        <f t="shared" si="16"/>
        <v>0</v>
      </c>
      <c r="AC29" s="214">
        <f t="shared" si="21"/>
        <v>0</v>
      </c>
      <c r="AD29" s="215">
        <f t="shared" si="17"/>
        <v>0</v>
      </c>
      <c r="AE29" s="214">
        <f t="shared" si="21"/>
        <v>0</v>
      </c>
      <c r="AF29" s="215">
        <f t="shared" si="18"/>
        <v>0</v>
      </c>
      <c r="AG29" s="214">
        <f t="shared" si="19"/>
        <v>0</v>
      </c>
      <c r="AH29" s="215">
        <f t="shared" si="20"/>
        <v>0</v>
      </c>
    </row>
    <row r="30" spans="1:34" ht="15.75">
      <c r="A30" s="197" t="s">
        <v>110</v>
      </c>
      <c r="B30" s="198" t="str">
        <f>IF(B22&gt;"",B22,"")</f>
        <v>Norrbo Mikaela</v>
      </c>
      <c r="C30" s="210" t="str">
        <f>IF(B23&gt;"",B23,"")</f>
        <v>Lundström Annika</v>
      </c>
      <c r="D30" s="184"/>
      <c r="E30" s="200"/>
      <c r="F30" s="296">
        <v>-6</v>
      </c>
      <c r="G30" s="297"/>
      <c r="H30" s="296">
        <v>-4</v>
      </c>
      <c r="I30" s="297"/>
      <c r="J30" s="296">
        <v>-10</v>
      </c>
      <c r="K30" s="297"/>
      <c r="L30" s="296"/>
      <c r="M30" s="297"/>
      <c r="N30" s="296"/>
      <c r="O30" s="297"/>
      <c r="P30" s="201">
        <f t="shared" si="11"/>
        <v>0</v>
      </c>
      <c r="Q30" s="202">
        <f t="shared" si="12"/>
        <v>3</v>
      </c>
      <c r="R30" s="212"/>
      <c r="S30" s="213"/>
      <c r="U30" s="205">
        <f t="shared" si="13"/>
        <v>20</v>
      </c>
      <c r="V30" s="206">
        <f t="shared" si="13"/>
        <v>34</v>
      </c>
      <c r="W30" s="207">
        <f t="shared" si="14"/>
        <v>-14</v>
      </c>
      <c r="Y30" s="214">
        <f t="shared" si="21"/>
        <v>6</v>
      </c>
      <c r="Z30" s="215">
        <f t="shared" si="15"/>
        <v>11</v>
      </c>
      <c r="AA30" s="214">
        <f t="shared" si="21"/>
        <v>4</v>
      </c>
      <c r="AB30" s="215">
        <f t="shared" si="16"/>
        <v>11</v>
      </c>
      <c r="AC30" s="214">
        <f t="shared" si="21"/>
        <v>10</v>
      </c>
      <c r="AD30" s="215">
        <f t="shared" si="17"/>
        <v>12</v>
      </c>
      <c r="AE30" s="214">
        <f t="shared" si="21"/>
        <v>0</v>
      </c>
      <c r="AF30" s="215">
        <f t="shared" si="18"/>
        <v>0</v>
      </c>
      <c r="AG30" s="214">
        <f t="shared" si="19"/>
        <v>0</v>
      </c>
      <c r="AH30" s="215">
        <f t="shared" si="20"/>
        <v>0</v>
      </c>
    </row>
    <row r="31" spans="1:34" ht="15.75">
      <c r="A31" s="197" t="s">
        <v>111</v>
      </c>
      <c r="B31" s="198" t="str">
        <f>IF(B21&gt;"",B21,"")</f>
        <v>Kirichenko Anna</v>
      </c>
      <c r="C31" s="210" t="str">
        <f>IF(B22&gt;"",B22,"")</f>
        <v>Norrbo Mikaela</v>
      </c>
      <c r="D31" s="211"/>
      <c r="E31" s="200"/>
      <c r="F31" s="291">
        <v>4</v>
      </c>
      <c r="G31" s="292"/>
      <c r="H31" s="291">
        <v>2</v>
      </c>
      <c r="I31" s="292"/>
      <c r="J31" s="293">
        <v>2</v>
      </c>
      <c r="K31" s="292"/>
      <c r="L31" s="291"/>
      <c r="M31" s="292"/>
      <c r="N31" s="291"/>
      <c r="O31" s="292"/>
      <c r="P31" s="201">
        <f t="shared" si="11"/>
        <v>3</v>
      </c>
      <c r="Q31" s="202">
        <f t="shared" si="12"/>
        <v>0</v>
      </c>
      <c r="R31" s="212"/>
      <c r="S31" s="213"/>
      <c r="U31" s="205">
        <f t="shared" si="13"/>
        <v>33</v>
      </c>
      <c r="V31" s="206">
        <f t="shared" si="13"/>
        <v>8</v>
      </c>
      <c r="W31" s="207">
        <f t="shared" si="14"/>
        <v>25</v>
      </c>
      <c r="Y31" s="214">
        <f t="shared" si="21"/>
        <v>11</v>
      </c>
      <c r="Z31" s="215">
        <f t="shared" si="15"/>
        <v>4</v>
      </c>
      <c r="AA31" s="214">
        <f t="shared" si="21"/>
        <v>11</v>
      </c>
      <c r="AB31" s="215">
        <f t="shared" si="16"/>
        <v>2</v>
      </c>
      <c r="AC31" s="214">
        <f t="shared" si="21"/>
        <v>11</v>
      </c>
      <c r="AD31" s="215">
        <f t="shared" si="17"/>
        <v>2</v>
      </c>
      <c r="AE31" s="214">
        <f t="shared" si="21"/>
        <v>0</v>
      </c>
      <c r="AF31" s="215">
        <f t="shared" si="18"/>
        <v>0</v>
      </c>
      <c r="AG31" s="214">
        <f t="shared" si="19"/>
        <v>0</v>
      </c>
      <c r="AH31" s="215">
        <f t="shared" si="20"/>
        <v>0</v>
      </c>
    </row>
    <row r="32" spans="1:34" ht="16.5" thickBot="1">
      <c r="A32" s="218" t="s">
        <v>112</v>
      </c>
      <c r="B32" s="219" t="str">
        <f>IF(B23&gt;"",B23,"")</f>
        <v>Lundström Annika</v>
      </c>
      <c r="C32" s="220">
        <f>IF(B24&gt;"",B24,"")</f>
      </c>
      <c r="D32" s="221"/>
      <c r="E32" s="222"/>
      <c r="F32" s="326"/>
      <c r="G32" s="327"/>
      <c r="H32" s="326"/>
      <c r="I32" s="327"/>
      <c r="J32" s="326"/>
      <c r="K32" s="327"/>
      <c r="L32" s="326"/>
      <c r="M32" s="327"/>
      <c r="N32" s="326"/>
      <c r="O32" s="327"/>
      <c r="P32" s="223">
        <f t="shared" si="11"/>
      </c>
      <c r="Q32" s="224">
        <f t="shared" si="12"/>
      </c>
      <c r="R32" s="225"/>
      <c r="S32" s="226"/>
      <c r="U32" s="205">
        <f t="shared" si="13"/>
        <v>0</v>
      </c>
      <c r="V32" s="206">
        <f t="shared" si="13"/>
        <v>0</v>
      </c>
      <c r="W32" s="207">
        <f t="shared" si="14"/>
        <v>0</v>
      </c>
      <c r="Y32" s="227">
        <f t="shared" si="21"/>
        <v>0</v>
      </c>
      <c r="Z32" s="228">
        <f t="shared" si="15"/>
        <v>0</v>
      </c>
      <c r="AA32" s="227">
        <f t="shared" si="21"/>
        <v>0</v>
      </c>
      <c r="AB32" s="228">
        <f t="shared" si="16"/>
        <v>0</v>
      </c>
      <c r="AC32" s="227">
        <f t="shared" si="21"/>
        <v>0</v>
      </c>
      <c r="AD32" s="228">
        <f t="shared" si="17"/>
        <v>0</v>
      </c>
      <c r="AE32" s="227">
        <f t="shared" si="21"/>
        <v>0</v>
      </c>
      <c r="AF32" s="228">
        <f t="shared" si="18"/>
        <v>0</v>
      </c>
      <c r="AG32" s="227">
        <f t="shared" si="19"/>
        <v>0</v>
      </c>
      <c r="AH32" s="228">
        <f t="shared" si="20"/>
        <v>0</v>
      </c>
    </row>
    <row r="33" ht="16.5" thickBot="1" thickTop="1"/>
    <row r="34" spans="1:19" ht="16.5" thickTop="1">
      <c r="A34" s="130"/>
      <c r="B34" s="131" t="s">
        <v>20</v>
      </c>
      <c r="C34" s="132"/>
      <c r="D34" s="132"/>
      <c r="E34" s="132"/>
      <c r="F34" s="133"/>
      <c r="G34" s="132"/>
      <c r="H34" s="134" t="s">
        <v>76</v>
      </c>
      <c r="I34" s="135"/>
      <c r="J34" s="333" t="s">
        <v>123</v>
      </c>
      <c r="K34" s="334"/>
      <c r="L34" s="334"/>
      <c r="M34" s="335"/>
      <c r="N34" s="321" t="s">
        <v>78</v>
      </c>
      <c r="O34" s="322"/>
      <c r="P34" s="322"/>
      <c r="Q34" s="323" t="s">
        <v>118</v>
      </c>
      <c r="R34" s="324"/>
      <c r="S34" s="325"/>
    </row>
    <row r="35" spans="1:19" ht="16.5" thickBot="1">
      <c r="A35" s="136"/>
      <c r="B35" s="137" t="s">
        <v>4</v>
      </c>
      <c r="C35" s="138" t="s">
        <v>80</v>
      </c>
      <c r="D35" s="305"/>
      <c r="E35" s="306"/>
      <c r="F35" s="307"/>
      <c r="G35" s="308" t="s">
        <v>81</v>
      </c>
      <c r="H35" s="309"/>
      <c r="I35" s="309"/>
      <c r="J35" s="310">
        <v>40251</v>
      </c>
      <c r="K35" s="310"/>
      <c r="L35" s="310"/>
      <c r="M35" s="311"/>
      <c r="N35" s="139" t="s">
        <v>82</v>
      </c>
      <c r="O35" s="140"/>
      <c r="P35" s="140"/>
      <c r="Q35" s="312" t="s">
        <v>124</v>
      </c>
      <c r="R35" s="312"/>
      <c r="S35" s="313"/>
    </row>
    <row r="36" spans="1:23" ht="15.75" thickTop="1">
      <c r="A36" s="141"/>
      <c r="B36" s="142" t="s">
        <v>84</v>
      </c>
      <c r="C36" s="143" t="s">
        <v>85</v>
      </c>
      <c r="D36" s="299" t="s">
        <v>74</v>
      </c>
      <c r="E36" s="300"/>
      <c r="F36" s="299" t="s">
        <v>73</v>
      </c>
      <c r="G36" s="300"/>
      <c r="H36" s="299" t="s">
        <v>72</v>
      </c>
      <c r="I36" s="300"/>
      <c r="J36" s="299" t="s">
        <v>86</v>
      </c>
      <c r="K36" s="300"/>
      <c r="L36" s="299"/>
      <c r="M36" s="300"/>
      <c r="N36" s="144" t="s">
        <v>87</v>
      </c>
      <c r="O36" s="145" t="s">
        <v>88</v>
      </c>
      <c r="P36" s="146" t="s">
        <v>89</v>
      </c>
      <c r="Q36" s="147"/>
      <c r="R36" s="301" t="s">
        <v>90</v>
      </c>
      <c r="S36" s="302"/>
      <c r="U36" s="148" t="s">
        <v>91</v>
      </c>
      <c r="V36" s="149"/>
      <c r="W36" s="150" t="s">
        <v>92</v>
      </c>
    </row>
    <row r="37" spans="1:23" ht="15">
      <c r="A37" s="151" t="s">
        <v>74</v>
      </c>
      <c r="B37" s="152" t="s">
        <v>114</v>
      </c>
      <c r="C37" s="153" t="s">
        <v>69</v>
      </c>
      <c r="D37" s="154"/>
      <c r="E37" s="155"/>
      <c r="F37" s="156">
        <f>+P47</f>
        <v>0</v>
      </c>
      <c r="G37" s="157">
        <f>+Q47</f>
        <v>3</v>
      </c>
      <c r="H37" s="156">
        <f>P43</f>
        <v>3</v>
      </c>
      <c r="I37" s="157">
        <f>Q43</f>
        <v>0</v>
      </c>
      <c r="J37" s="156">
        <f>P45</f>
        <v>3</v>
      </c>
      <c r="K37" s="157">
        <f>Q45</f>
        <v>0</v>
      </c>
      <c r="L37" s="156"/>
      <c r="M37" s="157"/>
      <c r="N37" s="158">
        <f>IF(SUM(D37:M37)=0,"",COUNTIF(E37:E40,"3"))</f>
        <v>2</v>
      </c>
      <c r="O37" s="159">
        <f>IF(SUM(E37:N37)=0,"",COUNTIF(D37:D40,"3"))</f>
        <v>1</v>
      </c>
      <c r="P37" s="160">
        <f>IF(SUM(D37:M37)=0,"",SUM(E37:E40))</f>
        <v>6</v>
      </c>
      <c r="Q37" s="161">
        <f>IF(SUM(D37:M37)=0,"",SUM(D37:D40))</f>
        <v>3</v>
      </c>
      <c r="R37" s="303">
        <v>2</v>
      </c>
      <c r="S37" s="304"/>
      <c r="U37" s="162">
        <f>+U43+U45+U47</f>
        <v>85</v>
      </c>
      <c r="V37" s="163">
        <f>+V43+V45+V47</f>
        <v>53</v>
      </c>
      <c r="W37" s="164">
        <f>+U37-V37</f>
        <v>32</v>
      </c>
    </row>
    <row r="38" spans="1:23" ht="15">
      <c r="A38" s="165" t="s">
        <v>73</v>
      </c>
      <c r="B38" s="152" t="s">
        <v>120</v>
      </c>
      <c r="C38" s="166" t="s">
        <v>25</v>
      </c>
      <c r="D38" s="167">
        <f>+Q47</f>
        <v>3</v>
      </c>
      <c r="E38" s="168">
        <f>+P47</f>
        <v>0</v>
      </c>
      <c r="F38" s="169"/>
      <c r="G38" s="170"/>
      <c r="H38" s="167">
        <f>P46</f>
        <v>3</v>
      </c>
      <c r="I38" s="168">
        <f>Q46</f>
        <v>0</v>
      </c>
      <c r="J38" s="167">
        <f>P44</f>
        <v>3</v>
      </c>
      <c r="K38" s="168">
        <f>Q44</f>
        <v>0</v>
      </c>
      <c r="L38" s="167"/>
      <c r="M38" s="168"/>
      <c r="N38" s="158">
        <f>IF(SUM(D38:M38)=0,"",COUNTIF(G37:G40,"3"))</f>
        <v>3</v>
      </c>
      <c r="O38" s="159">
        <f>IF(SUM(E38:N38)=0,"",COUNTIF(F37:F40,"3"))</f>
        <v>0</v>
      </c>
      <c r="P38" s="160">
        <f>IF(SUM(D38:M38)=0,"",SUM(G37:G40))</f>
        <v>9</v>
      </c>
      <c r="Q38" s="161">
        <f>IF(SUM(D38:M38)=0,"",SUM(F37:F40))</f>
        <v>0</v>
      </c>
      <c r="R38" s="303">
        <v>1</v>
      </c>
      <c r="S38" s="304"/>
      <c r="U38" s="162">
        <f>+U44+U46+V47</f>
        <v>99</v>
      </c>
      <c r="V38" s="163">
        <f>+V44+V46+U47</f>
        <v>31</v>
      </c>
      <c r="W38" s="164">
        <f>+U38-V38</f>
        <v>68</v>
      </c>
    </row>
    <row r="39" spans="1:23" ht="15">
      <c r="A39" s="165" t="s">
        <v>72</v>
      </c>
      <c r="B39" s="152" t="s">
        <v>95</v>
      </c>
      <c r="C39" s="166" t="s">
        <v>96</v>
      </c>
      <c r="D39" s="167">
        <f>+Q43</f>
        <v>0</v>
      </c>
      <c r="E39" s="168">
        <f>+P43</f>
        <v>3</v>
      </c>
      <c r="F39" s="167">
        <f>Q46</f>
        <v>0</v>
      </c>
      <c r="G39" s="168">
        <f>P46</f>
        <v>3</v>
      </c>
      <c r="H39" s="169"/>
      <c r="I39" s="170"/>
      <c r="J39" s="167">
        <f>P48</f>
        <v>3</v>
      </c>
      <c r="K39" s="168">
        <f>Q48</f>
        <v>1</v>
      </c>
      <c r="L39" s="167"/>
      <c r="M39" s="168"/>
      <c r="N39" s="158">
        <f>IF(SUM(D39:M39)=0,"",COUNTIF(I37:I40,"3"))</f>
        <v>1</v>
      </c>
      <c r="O39" s="159">
        <f>IF(SUM(E39:N39)=0,"",COUNTIF(H37:H40,"3"))</f>
        <v>2</v>
      </c>
      <c r="P39" s="160">
        <f>IF(SUM(D39:M39)=0,"",SUM(I37:I40))</f>
        <v>3</v>
      </c>
      <c r="Q39" s="161">
        <f>IF(SUM(D39:M39)=0,"",SUM(H37:H40))</f>
        <v>7</v>
      </c>
      <c r="R39" s="303">
        <v>3</v>
      </c>
      <c r="S39" s="304"/>
      <c r="U39" s="162">
        <f>+V43+V46+U48</f>
        <v>55</v>
      </c>
      <c r="V39" s="163">
        <f>+U43+U46+V48</f>
        <v>103</v>
      </c>
      <c r="W39" s="164">
        <f>+U39-V39</f>
        <v>-48</v>
      </c>
    </row>
    <row r="40" spans="1:23" ht="15.75" thickBot="1">
      <c r="A40" s="171" t="s">
        <v>86</v>
      </c>
      <c r="B40" s="172" t="s">
        <v>117</v>
      </c>
      <c r="C40" s="173" t="s">
        <v>6</v>
      </c>
      <c r="D40" s="174">
        <f>Q45</f>
        <v>0</v>
      </c>
      <c r="E40" s="175">
        <f>P45</f>
        <v>3</v>
      </c>
      <c r="F40" s="174">
        <f>Q44</f>
        <v>0</v>
      </c>
      <c r="G40" s="175">
        <f>P44</f>
        <v>3</v>
      </c>
      <c r="H40" s="174">
        <f>Q48</f>
        <v>1</v>
      </c>
      <c r="I40" s="175">
        <f>P48</f>
        <v>3</v>
      </c>
      <c r="J40" s="176"/>
      <c r="K40" s="177"/>
      <c r="L40" s="174"/>
      <c r="M40" s="175"/>
      <c r="N40" s="178">
        <f>IF(SUM(D40:M40)=0,"",COUNTIF(K37:K40,"3"))</f>
        <v>0</v>
      </c>
      <c r="O40" s="179">
        <f>IF(SUM(E40:N40)=0,"",COUNTIF(J37:J40,"3"))</f>
        <v>3</v>
      </c>
      <c r="P40" s="180">
        <f>IF(SUM(D40:M41)=0,"",SUM(K37:K40))</f>
        <v>1</v>
      </c>
      <c r="Q40" s="181">
        <f>IF(SUM(D40:M40)=0,"",SUM(J37:J40))</f>
        <v>9</v>
      </c>
      <c r="R40" s="329">
        <v>4</v>
      </c>
      <c r="S40" s="330"/>
      <c r="U40" s="162">
        <f>+V44+V45+V48</f>
        <v>52</v>
      </c>
      <c r="V40" s="163">
        <f>+U44+U45+U48</f>
        <v>104</v>
      </c>
      <c r="W40" s="164">
        <f>+U40-V40</f>
        <v>-52</v>
      </c>
    </row>
    <row r="41" spans="1:24" ht="15.75" thickTop="1">
      <c r="A41" s="182"/>
      <c r="B41" s="183" t="s">
        <v>98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186"/>
      <c r="U41" s="187"/>
      <c r="V41" s="188" t="s">
        <v>99</v>
      </c>
      <c r="W41" s="189">
        <f>SUM(W37:W40)</f>
        <v>0</v>
      </c>
      <c r="X41" s="188" t="str">
        <f>IF(W41=0,"OK","Virhe")</f>
        <v>OK</v>
      </c>
    </row>
    <row r="42" spans="1:23" ht="15.75" thickBot="1">
      <c r="A42" s="190"/>
      <c r="B42" s="191" t="s">
        <v>100</v>
      </c>
      <c r="C42" s="192"/>
      <c r="D42" s="192"/>
      <c r="E42" s="193"/>
      <c r="F42" s="328" t="s">
        <v>101</v>
      </c>
      <c r="G42" s="315"/>
      <c r="H42" s="314" t="s">
        <v>102</v>
      </c>
      <c r="I42" s="315"/>
      <c r="J42" s="314" t="s">
        <v>103</v>
      </c>
      <c r="K42" s="315"/>
      <c r="L42" s="314" t="s">
        <v>104</v>
      </c>
      <c r="M42" s="315"/>
      <c r="N42" s="314" t="s">
        <v>105</v>
      </c>
      <c r="O42" s="315"/>
      <c r="P42" s="316" t="s">
        <v>106</v>
      </c>
      <c r="Q42" s="317"/>
      <c r="S42" s="194"/>
      <c r="U42" s="195" t="s">
        <v>91</v>
      </c>
      <c r="V42" s="196"/>
      <c r="W42" s="150" t="s">
        <v>92</v>
      </c>
    </row>
    <row r="43" spans="1:34" ht="15.75">
      <c r="A43" s="197" t="s">
        <v>107</v>
      </c>
      <c r="B43" s="198" t="str">
        <f>IF(B37&gt;"",B37,"")</f>
        <v>Eriksson Paju</v>
      </c>
      <c r="C43" s="199" t="str">
        <f>IF(B39&gt;"",B39,"")</f>
        <v>Englund Carina</v>
      </c>
      <c r="D43" s="184"/>
      <c r="E43" s="200"/>
      <c r="F43" s="296">
        <v>1</v>
      </c>
      <c r="G43" s="298"/>
      <c r="H43" s="296">
        <v>5</v>
      </c>
      <c r="I43" s="297"/>
      <c r="J43" s="296">
        <v>4</v>
      </c>
      <c r="K43" s="297"/>
      <c r="L43" s="296"/>
      <c r="M43" s="297"/>
      <c r="N43" s="331"/>
      <c r="O43" s="297"/>
      <c r="P43" s="201">
        <f aca="true" t="shared" si="22" ref="P43:P48">IF(COUNT(F43:N43)=0,"",COUNTIF(F43:N43,"&gt;=0"))</f>
        <v>3</v>
      </c>
      <c r="Q43" s="202">
        <f aca="true" t="shared" si="23" ref="Q43:Q48">IF(COUNT(F43:N43)=0,"",(IF(LEFT(F43,1)="-",1,0)+IF(LEFT(H43,1)="-",1,0)+IF(LEFT(J43,1)="-",1,0)+IF(LEFT(L43,1)="-",1,0)+IF(LEFT(N43,1)="-",1,0)))</f>
        <v>0</v>
      </c>
      <c r="R43" s="203"/>
      <c r="S43" s="204"/>
      <c r="U43" s="205">
        <f aca="true" t="shared" si="24" ref="U43:V48">+Y43+AA43+AC43+AE43+AG43</f>
        <v>33</v>
      </c>
      <c r="V43" s="206">
        <f t="shared" si="24"/>
        <v>10</v>
      </c>
      <c r="W43" s="207">
        <f aca="true" t="shared" si="25" ref="W43:W48">+U43-V43</f>
        <v>23</v>
      </c>
      <c r="Y43" s="208">
        <f>IF(F43="",0,IF(LEFT(F43,1)="-",ABS(F43),(IF(F43&gt;9,F43+2,11))))</f>
        <v>11</v>
      </c>
      <c r="Z43" s="209">
        <f aca="true" t="shared" si="26" ref="Z43:Z48">IF(F43="",0,IF(LEFT(F43,1)="-",(IF(ABS(F43)&gt;9,(ABS(F43)+2),11)),F43))</f>
        <v>1</v>
      </c>
      <c r="AA43" s="208">
        <f>IF(H43="",0,IF(LEFT(H43,1)="-",ABS(H43),(IF(H43&gt;9,H43+2,11))))</f>
        <v>11</v>
      </c>
      <c r="AB43" s="209">
        <f aca="true" t="shared" si="27" ref="AB43:AB48">IF(H43="",0,IF(LEFT(H43,1)="-",(IF(ABS(H43)&gt;9,(ABS(H43)+2),11)),H43))</f>
        <v>5</v>
      </c>
      <c r="AC43" s="208">
        <f>IF(J43="",0,IF(LEFT(J43,1)="-",ABS(J43),(IF(J43&gt;9,J43+2,11))))</f>
        <v>11</v>
      </c>
      <c r="AD43" s="209">
        <f aca="true" t="shared" si="28" ref="AD43:AD48">IF(J43="",0,IF(LEFT(J43,1)="-",(IF(ABS(J43)&gt;9,(ABS(J43)+2),11)),J43))</f>
        <v>4</v>
      </c>
      <c r="AE43" s="208">
        <f>IF(L43="",0,IF(LEFT(L43,1)="-",ABS(L43),(IF(L43&gt;9,L43+2,11))))</f>
        <v>0</v>
      </c>
      <c r="AF43" s="209">
        <f aca="true" t="shared" si="29" ref="AF43:AF48">IF(L43="",0,IF(LEFT(L43,1)="-",(IF(ABS(L43)&gt;9,(ABS(L43)+2),11)),L43))</f>
        <v>0</v>
      </c>
      <c r="AG43" s="208">
        <f aca="true" t="shared" si="30" ref="AG43:AG48">IF(N43="",0,IF(LEFT(N43,1)="-",ABS(N43),(IF(N43&gt;9,N43+2,11))))</f>
        <v>0</v>
      </c>
      <c r="AH43" s="209">
        <f aca="true" t="shared" si="31" ref="AH43:AH48">IF(N43="",0,IF(LEFT(N43,1)="-",(IF(ABS(N43)&gt;9,(ABS(N43)+2),11)),N43))</f>
        <v>0</v>
      </c>
    </row>
    <row r="44" spans="1:34" ht="15.75">
      <c r="A44" s="197" t="s">
        <v>108</v>
      </c>
      <c r="B44" s="198" t="str">
        <f>IF(B38&gt;"",B38,"")</f>
        <v>Rissanen Elli</v>
      </c>
      <c r="C44" s="210" t="str">
        <f>IF(B40&gt;"",B40,"")</f>
        <v>Kannisto Fanni</v>
      </c>
      <c r="D44" s="211"/>
      <c r="E44" s="200"/>
      <c r="F44" s="291">
        <v>2</v>
      </c>
      <c r="G44" s="292"/>
      <c r="H44" s="291">
        <v>2</v>
      </c>
      <c r="I44" s="292"/>
      <c r="J44" s="291">
        <v>1</v>
      </c>
      <c r="K44" s="292"/>
      <c r="L44" s="291"/>
      <c r="M44" s="292"/>
      <c r="N44" s="291"/>
      <c r="O44" s="292"/>
      <c r="P44" s="201">
        <f t="shared" si="22"/>
        <v>3</v>
      </c>
      <c r="Q44" s="202">
        <f t="shared" si="23"/>
        <v>0</v>
      </c>
      <c r="R44" s="212"/>
      <c r="S44" s="213"/>
      <c r="U44" s="205">
        <f t="shared" si="24"/>
        <v>33</v>
      </c>
      <c r="V44" s="206">
        <f t="shared" si="24"/>
        <v>5</v>
      </c>
      <c r="W44" s="207">
        <f t="shared" si="25"/>
        <v>28</v>
      </c>
      <c r="Y44" s="214">
        <f>IF(F44="",0,IF(LEFT(F44,1)="-",ABS(F44),(IF(F44&gt;9,F44+2,11))))</f>
        <v>11</v>
      </c>
      <c r="Z44" s="215">
        <f t="shared" si="26"/>
        <v>2</v>
      </c>
      <c r="AA44" s="214">
        <f>IF(H44="",0,IF(LEFT(H44,1)="-",ABS(H44),(IF(H44&gt;9,H44+2,11))))</f>
        <v>11</v>
      </c>
      <c r="AB44" s="215">
        <f t="shared" si="27"/>
        <v>2</v>
      </c>
      <c r="AC44" s="214">
        <f>IF(J44="",0,IF(LEFT(J44,1)="-",ABS(J44),(IF(J44&gt;9,J44+2,11))))</f>
        <v>11</v>
      </c>
      <c r="AD44" s="215">
        <f t="shared" si="28"/>
        <v>1</v>
      </c>
      <c r="AE44" s="214">
        <f>IF(L44="",0,IF(LEFT(L44,1)="-",ABS(L44),(IF(L44&gt;9,L44+2,11))))</f>
        <v>0</v>
      </c>
      <c r="AF44" s="215">
        <f t="shared" si="29"/>
        <v>0</v>
      </c>
      <c r="AG44" s="214">
        <f t="shared" si="30"/>
        <v>0</v>
      </c>
      <c r="AH44" s="215">
        <f t="shared" si="31"/>
        <v>0</v>
      </c>
    </row>
    <row r="45" spans="1:34" ht="16.5" thickBot="1">
      <c r="A45" s="197" t="s">
        <v>109</v>
      </c>
      <c r="B45" s="216" t="str">
        <f>IF(B37&gt;"",B37,"")</f>
        <v>Eriksson Paju</v>
      </c>
      <c r="C45" s="217" t="str">
        <f>IF(B40&gt;"",B40,"")</f>
        <v>Kannisto Fanni</v>
      </c>
      <c r="D45" s="192"/>
      <c r="E45" s="193"/>
      <c r="F45" s="294">
        <v>2</v>
      </c>
      <c r="G45" s="295"/>
      <c r="H45" s="294">
        <v>4</v>
      </c>
      <c r="I45" s="295"/>
      <c r="J45" s="294">
        <v>4</v>
      </c>
      <c r="K45" s="295"/>
      <c r="L45" s="294"/>
      <c r="M45" s="295"/>
      <c r="N45" s="294"/>
      <c r="O45" s="295"/>
      <c r="P45" s="201">
        <f t="shared" si="22"/>
        <v>3</v>
      </c>
      <c r="Q45" s="202">
        <f t="shared" si="23"/>
        <v>0</v>
      </c>
      <c r="R45" s="212"/>
      <c r="S45" s="213"/>
      <c r="U45" s="205">
        <f t="shared" si="24"/>
        <v>33</v>
      </c>
      <c r="V45" s="206">
        <f t="shared" si="24"/>
        <v>10</v>
      </c>
      <c r="W45" s="207">
        <f t="shared" si="25"/>
        <v>23</v>
      </c>
      <c r="Y45" s="214">
        <f aca="true" t="shared" si="32" ref="Y45:AE48">IF(F45="",0,IF(LEFT(F45,1)="-",ABS(F45),(IF(F45&gt;9,F45+2,11))))</f>
        <v>11</v>
      </c>
      <c r="Z45" s="215">
        <f t="shared" si="26"/>
        <v>2</v>
      </c>
      <c r="AA45" s="214">
        <f t="shared" si="32"/>
        <v>11</v>
      </c>
      <c r="AB45" s="215">
        <f t="shared" si="27"/>
        <v>4</v>
      </c>
      <c r="AC45" s="214">
        <f t="shared" si="32"/>
        <v>11</v>
      </c>
      <c r="AD45" s="215">
        <f t="shared" si="28"/>
        <v>4</v>
      </c>
      <c r="AE45" s="214">
        <f t="shared" si="32"/>
        <v>0</v>
      </c>
      <c r="AF45" s="215">
        <f t="shared" si="29"/>
        <v>0</v>
      </c>
      <c r="AG45" s="214">
        <f t="shared" si="30"/>
        <v>0</v>
      </c>
      <c r="AH45" s="215">
        <f t="shared" si="31"/>
        <v>0</v>
      </c>
    </row>
    <row r="46" spans="1:34" ht="15.75">
      <c r="A46" s="197" t="s">
        <v>110</v>
      </c>
      <c r="B46" s="198" t="str">
        <f>IF(B38&gt;"",B38,"")</f>
        <v>Rissanen Elli</v>
      </c>
      <c r="C46" s="210" t="str">
        <f>IF(B39&gt;"",B39,"")</f>
        <v>Englund Carina</v>
      </c>
      <c r="D46" s="184"/>
      <c r="E46" s="200"/>
      <c r="F46" s="296">
        <v>2</v>
      </c>
      <c r="G46" s="297"/>
      <c r="H46" s="296">
        <v>1</v>
      </c>
      <c r="I46" s="297"/>
      <c r="J46" s="296">
        <v>4</v>
      </c>
      <c r="K46" s="297"/>
      <c r="L46" s="296"/>
      <c r="M46" s="297"/>
      <c r="N46" s="296"/>
      <c r="O46" s="297"/>
      <c r="P46" s="201">
        <f t="shared" si="22"/>
        <v>3</v>
      </c>
      <c r="Q46" s="202">
        <f t="shared" si="23"/>
        <v>0</v>
      </c>
      <c r="R46" s="212"/>
      <c r="S46" s="213"/>
      <c r="U46" s="205">
        <f t="shared" si="24"/>
        <v>33</v>
      </c>
      <c r="V46" s="206">
        <f t="shared" si="24"/>
        <v>7</v>
      </c>
      <c r="W46" s="207">
        <f t="shared" si="25"/>
        <v>26</v>
      </c>
      <c r="Y46" s="214">
        <f t="shared" si="32"/>
        <v>11</v>
      </c>
      <c r="Z46" s="215">
        <f t="shared" si="26"/>
        <v>2</v>
      </c>
      <c r="AA46" s="214">
        <f t="shared" si="32"/>
        <v>11</v>
      </c>
      <c r="AB46" s="215">
        <f t="shared" si="27"/>
        <v>1</v>
      </c>
      <c r="AC46" s="214">
        <f t="shared" si="32"/>
        <v>11</v>
      </c>
      <c r="AD46" s="215">
        <f t="shared" si="28"/>
        <v>4</v>
      </c>
      <c r="AE46" s="214">
        <f t="shared" si="32"/>
        <v>0</v>
      </c>
      <c r="AF46" s="215">
        <f t="shared" si="29"/>
        <v>0</v>
      </c>
      <c r="AG46" s="214">
        <f t="shared" si="30"/>
        <v>0</v>
      </c>
      <c r="AH46" s="215">
        <f t="shared" si="31"/>
        <v>0</v>
      </c>
    </row>
    <row r="47" spans="1:34" ht="15.75">
      <c r="A47" s="197" t="s">
        <v>111</v>
      </c>
      <c r="B47" s="198" t="str">
        <f>IF(B37&gt;"",B37,"")</f>
        <v>Eriksson Paju</v>
      </c>
      <c r="C47" s="210" t="str">
        <f>IF(B38&gt;"",B38,"")</f>
        <v>Rissanen Elli</v>
      </c>
      <c r="D47" s="211"/>
      <c r="E47" s="200"/>
      <c r="F47" s="291">
        <v>-8</v>
      </c>
      <c r="G47" s="292"/>
      <c r="H47" s="291">
        <v>-7</v>
      </c>
      <c r="I47" s="292"/>
      <c r="J47" s="293">
        <v>-4</v>
      </c>
      <c r="K47" s="292"/>
      <c r="L47" s="291"/>
      <c r="M47" s="292"/>
      <c r="N47" s="291"/>
      <c r="O47" s="292"/>
      <c r="P47" s="201">
        <f t="shared" si="22"/>
        <v>0</v>
      </c>
      <c r="Q47" s="202">
        <f t="shared" si="23"/>
        <v>3</v>
      </c>
      <c r="R47" s="212"/>
      <c r="S47" s="213"/>
      <c r="U47" s="205">
        <f t="shared" si="24"/>
        <v>19</v>
      </c>
      <c r="V47" s="206">
        <f t="shared" si="24"/>
        <v>33</v>
      </c>
      <c r="W47" s="207">
        <f t="shared" si="25"/>
        <v>-14</v>
      </c>
      <c r="Y47" s="214">
        <f t="shared" si="32"/>
        <v>8</v>
      </c>
      <c r="Z47" s="215">
        <f t="shared" si="26"/>
        <v>11</v>
      </c>
      <c r="AA47" s="214">
        <f t="shared" si="32"/>
        <v>7</v>
      </c>
      <c r="AB47" s="215">
        <f t="shared" si="27"/>
        <v>11</v>
      </c>
      <c r="AC47" s="214">
        <f t="shared" si="32"/>
        <v>4</v>
      </c>
      <c r="AD47" s="215">
        <f t="shared" si="28"/>
        <v>11</v>
      </c>
      <c r="AE47" s="214">
        <f t="shared" si="32"/>
        <v>0</v>
      </c>
      <c r="AF47" s="215">
        <f t="shared" si="29"/>
        <v>0</v>
      </c>
      <c r="AG47" s="214">
        <f t="shared" si="30"/>
        <v>0</v>
      </c>
      <c r="AH47" s="215">
        <f t="shared" si="31"/>
        <v>0</v>
      </c>
    </row>
    <row r="48" spans="1:34" ht="16.5" thickBot="1">
      <c r="A48" s="218" t="s">
        <v>112</v>
      </c>
      <c r="B48" s="219" t="str">
        <f>IF(B39&gt;"",B39,"")</f>
        <v>Englund Carina</v>
      </c>
      <c r="C48" s="220" t="str">
        <f>IF(B40&gt;"",B40,"")</f>
        <v>Kannisto Fanni</v>
      </c>
      <c r="D48" s="221"/>
      <c r="E48" s="222"/>
      <c r="F48" s="326">
        <v>9</v>
      </c>
      <c r="G48" s="327"/>
      <c r="H48" s="326">
        <v>8</v>
      </c>
      <c r="I48" s="327"/>
      <c r="J48" s="326">
        <v>-5</v>
      </c>
      <c r="K48" s="327"/>
      <c r="L48" s="326">
        <v>9</v>
      </c>
      <c r="M48" s="327"/>
      <c r="N48" s="326"/>
      <c r="O48" s="327"/>
      <c r="P48" s="223">
        <f t="shared" si="22"/>
        <v>3</v>
      </c>
      <c r="Q48" s="224">
        <f t="shared" si="23"/>
        <v>1</v>
      </c>
      <c r="R48" s="225"/>
      <c r="S48" s="226"/>
      <c r="U48" s="205">
        <f t="shared" si="24"/>
        <v>38</v>
      </c>
      <c r="V48" s="206">
        <f t="shared" si="24"/>
        <v>37</v>
      </c>
      <c r="W48" s="207">
        <f t="shared" si="25"/>
        <v>1</v>
      </c>
      <c r="Y48" s="227">
        <f t="shared" si="32"/>
        <v>11</v>
      </c>
      <c r="Z48" s="228">
        <f t="shared" si="26"/>
        <v>9</v>
      </c>
      <c r="AA48" s="227">
        <f t="shared" si="32"/>
        <v>11</v>
      </c>
      <c r="AB48" s="228">
        <f t="shared" si="27"/>
        <v>8</v>
      </c>
      <c r="AC48" s="227">
        <f t="shared" si="32"/>
        <v>5</v>
      </c>
      <c r="AD48" s="228">
        <f t="shared" si="28"/>
        <v>11</v>
      </c>
      <c r="AE48" s="227">
        <f t="shared" si="32"/>
        <v>11</v>
      </c>
      <c r="AF48" s="228">
        <f t="shared" si="29"/>
        <v>9</v>
      </c>
      <c r="AG48" s="227">
        <f t="shared" si="30"/>
        <v>0</v>
      </c>
      <c r="AH48" s="228">
        <f t="shared" si="31"/>
        <v>0</v>
      </c>
    </row>
    <row r="49" ht="16.5" thickBot="1" thickTop="1"/>
    <row r="50" spans="1:19" ht="16.5" thickTop="1">
      <c r="A50" s="130"/>
      <c r="B50" s="131" t="s">
        <v>20</v>
      </c>
      <c r="C50" s="132"/>
      <c r="D50" s="132"/>
      <c r="E50" s="132"/>
      <c r="F50" s="133"/>
      <c r="G50" s="132"/>
      <c r="H50" s="134" t="s">
        <v>76</v>
      </c>
      <c r="I50" s="135"/>
      <c r="J50" s="333" t="s">
        <v>123</v>
      </c>
      <c r="K50" s="334"/>
      <c r="L50" s="334"/>
      <c r="M50" s="335"/>
      <c r="N50" s="321" t="s">
        <v>78</v>
      </c>
      <c r="O50" s="322"/>
      <c r="P50" s="322"/>
      <c r="Q50" s="323" t="s">
        <v>127</v>
      </c>
      <c r="R50" s="324"/>
      <c r="S50" s="325"/>
    </row>
    <row r="51" spans="1:19" ht="16.5" thickBot="1">
      <c r="A51" s="136"/>
      <c r="B51" s="137" t="s">
        <v>4</v>
      </c>
      <c r="C51" s="138" t="s">
        <v>80</v>
      </c>
      <c r="D51" s="305"/>
      <c r="E51" s="306"/>
      <c r="F51" s="307"/>
      <c r="G51" s="308" t="s">
        <v>81</v>
      </c>
      <c r="H51" s="309"/>
      <c r="I51" s="309"/>
      <c r="J51" s="310">
        <v>40251</v>
      </c>
      <c r="K51" s="310"/>
      <c r="L51" s="310"/>
      <c r="M51" s="311"/>
      <c r="N51" s="139" t="s">
        <v>82</v>
      </c>
      <c r="O51" s="140"/>
      <c r="P51" s="140"/>
      <c r="Q51" s="312" t="s">
        <v>124</v>
      </c>
      <c r="R51" s="312"/>
      <c r="S51" s="313"/>
    </row>
    <row r="52" spans="1:23" ht="15.75" thickTop="1">
      <c r="A52" s="141"/>
      <c r="B52" s="142" t="s">
        <v>84</v>
      </c>
      <c r="C52" s="143" t="s">
        <v>85</v>
      </c>
      <c r="D52" s="299" t="s">
        <v>74</v>
      </c>
      <c r="E52" s="300"/>
      <c r="F52" s="299" t="s">
        <v>73</v>
      </c>
      <c r="G52" s="300"/>
      <c r="H52" s="299" t="s">
        <v>72</v>
      </c>
      <c r="I52" s="300"/>
      <c r="J52" s="299" t="s">
        <v>86</v>
      </c>
      <c r="K52" s="300"/>
      <c r="L52" s="299"/>
      <c r="M52" s="300"/>
      <c r="N52" s="144" t="s">
        <v>87</v>
      </c>
      <c r="O52" s="145" t="s">
        <v>88</v>
      </c>
      <c r="P52" s="146" t="s">
        <v>89</v>
      </c>
      <c r="Q52" s="147"/>
      <c r="R52" s="301" t="s">
        <v>90</v>
      </c>
      <c r="S52" s="302"/>
      <c r="U52" s="148" t="s">
        <v>91</v>
      </c>
      <c r="V52" s="149"/>
      <c r="W52" s="150" t="s">
        <v>92</v>
      </c>
    </row>
    <row r="53" spans="1:23" ht="15">
      <c r="A53" s="151" t="s">
        <v>74</v>
      </c>
      <c r="B53" s="152" t="s">
        <v>128</v>
      </c>
      <c r="C53" s="153" t="s">
        <v>69</v>
      </c>
      <c r="D53" s="154"/>
      <c r="E53" s="155"/>
      <c r="F53" s="156">
        <f>+P63</f>
        <v>0</v>
      </c>
      <c r="G53" s="157">
        <f>+Q63</f>
        <v>3</v>
      </c>
      <c r="H53" s="156">
        <f>P59</f>
        <v>3</v>
      </c>
      <c r="I53" s="157">
        <f>Q59</f>
        <v>0</v>
      </c>
      <c r="J53" s="156">
        <f>P61</f>
      </c>
      <c r="K53" s="157">
        <f>Q61</f>
      </c>
      <c r="L53" s="156"/>
      <c r="M53" s="157"/>
      <c r="N53" s="158">
        <f>IF(SUM(D53:M53)=0,"",COUNTIF(E53:E56,"3"))</f>
        <v>1</v>
      </c>
      <c r="O53" s="159">
        <f>IF(SUM(E53:N53)=0,"",COUNTIF(D53:D56,"3"))</f>
        <v>1</v>
      </c>
      <c r="P53" s="160">
        <f>IF(SUM(D53:M53)=0,"",SUM(E53:E56))</f>
        <v>3</v>
      </c>
      <c r="Q53" s="161">
        <f>IF(SUM(D53:M53)=0,"",SUM(D53:D56))</f>
        <v>3</v>
      </c>
      <c r="R53" s="303">
        <v>2</v>
      </c>
      <c r="S53" s="304"/>
      <c r="U53" s="162">
        <f>+U59+U61+U63</f>
        <v>56</v>
      </c>
      <c r="V53" s="163">
        <f>+V59+V61+V63</f>
        <v>44</v>
      </c>
      <c r="W53" s="164">
        <f>+U53-V53</f>
        <v>12</v>
      </c>
    </row>
    <row r="54" spans="1:23" ht="15">
      <c r="A54" s="165" t="s">
        <v>73</v>
      </c>
      <c r="B54" s="152" t="s">
        <v>94</v>
      </c>
      <c r="C54" s="166" t="s">
        <v>69</v>
      </c>
      <c r="D54" s="167">
        <f>+Q63</f>
        <v>3</v>
      </c>
      <c r="E54" s="168">
        <f>+P63</f>
        <v>0</v>
      </c>
      <c r="F54" s="169"/>
      <c r="G54" s="170"/>
      <c r="H54" s="167">
        <f>P62</f>
        <v>3</v>
      </c>
      <c r="I54" s="168">
        <f>Q62</f>
        <v>1</v>
      </c>
      <c r="J54" s="167">
        <f>P60</f>
      </c>
      <c r="K54" s="168">
        <f>Q60</f>
      </c>
      <c r="L54" s="167"/>
      <c r="M54" s="168"/>
      <c r="N54" s="158">
        <f>IF(SUM(D54:M54)=0,"",COUNTIF(G53:G56,"3"))</f>
        <v>2</v>
      </c>
      <c r="O54" s="159">
        <f>IF(SUM(E54:N54)=0,"",COUNTIF(F53:F56,"3"))</f>
        <v>0</v>
      </c>
      <c r="P54" s="160">
        <f>IF(SUM(D54:M54)=0,"",SUM(G53:G56))</f>
        <v>6</v>
      </c>
      <c r="Q54" s="161">
        <f>IF(SUM(D54:M54)=0,"",SUM(F53:F56))</f>
        <v>1</v>
      </c>
      <c r="R54" s="303">
        <v>1</v>
      </c>
      <c r="S54" s="304"/>
      <c r="U54" s="162">
        <f>+U60+U62+V63</f>
        <v>75</v>
      </c>
      <c r="V54" s="163">
        <f>+V60+V62+U63</f>
        <v>47</v>
      </c>
      <c r="W54" s="164">
        <f>+U54-V54</f>
        <v>28</v>
      </c>
    </row>
    <row r="55" spans="1:23" ht="15">
      <c r="A55" s="165" t="s">
        <v>72</v>
      </c>
      <c r="B55" s="152" t="s">
        <v>122</v>
      </c>
      <c r="C55" s="166" t="s">
        <v>96</v>
      </c>
      <c r="D55" s="167">
        <f>+Q59</f>
        <v>0</v>
      </c>
      <c r="E55" s="168">
        <f>+P59</f>
        <v>3</v>
      </c>
      <c r="F55" s="167">
        <f>Q62</f>
        <v>1</v>
      </c>
      <c r="G55" s="168">
        <f>P62</f>
        <v>3</v>
      </c>
      <c r="H55" s="169"/>
      <c r="I55" s="170"/>
      <c r="J55" s="167">
        <f>P64</f>
      </c>
      <c r="K55" s="168">
        <f>Q64</f>
      </c>
      <c r="L55" s="167"/>
      <c r="M55" s="168"/>
      <c r="N55" s="158">
        <f>IF(SUM(D55:M55)=0,"",COUNTIF(I53:I56,"3"))</f>
        <v>0</v>
      </c>
      <c r="O55" s="159">
        <f>IF(SUM(E55:N55)=0,"",COUNTIF(H53:H56,"3"))</f>
        <v>2</v>
      </c>
      <c r="P55" s="160">
        <f>IF(SUM(D55:M55)=0,"",SUM(I53:I56))</f>
        <v>1</v>
      </c>
      <c r="Q55" s="161">
        <f>IF(SUM(D55:M55)=0,"",SUM(H53:H56))</f>
        <v>6</v>
      </c>
      <c r="R55" s="303">
        <v>3</v>
      </c>
      <c r="S55" s="304"/>
      <c r="U55" s="162">
        <f>+V59+V62+U64</f>
        <v>35</v>
      </c>
      <c r="V55" s="163">
        <f>+U59+U62+V64</f>
        <v>75</v>
      </c>
      <c r="W55" s="164">
        <f>+U55-V55</f>
        <v>-40</v>
      </c>
    </row>
    <row r="56" spans="1:23" ht="15.75" thickBot="1">
      <c r="A56" s="171" t="s">
        <v>86</v>
      </c>
      <c r="B56" s="172" t="s">
        <v>129</v>
      </c>
      <c r="C56" s="173" t="s">
        <v>6</v>
      </c>
      <c r="D56" s="174">
        <f>Q61</f>
      </c>
      <c r="E56" s="175">
        <f>P61</f>
      </c>
      <c r="F56" s="174">
        <f>Q60</f>
      </c>
      <c r="G56" s="175">
        <f>P60</f>
      </c>
      <c r="H56" s="174">
        <f>Q64</f>
      </c>
      <c r="I56" s="175">
        <f>P64</f>
      </c>
      <c r="J56" s="176"/>
      <c r="K56" s="177"/>
      <c r="L56" s="174"/>
      <c r="M56" s="175"/>
      <c r="N56" s="178">
        <f>IF(SUM(D56:M56)=0,"",COUNTIF(K53:K56,"3"))</f>
      </c>
      <c r="O56" s="179">
        <f>IF(SUM(E56:N56)=0,"",COUNTIF(J53:J56,"3"))</f>
      </c>
      <c r="P56" s="180">
        <f>IF(SUM(D56:M57)=0,"",SUM(K53:K56))</f>
      </c>
      <c r="Q56" s="181">
        <f>IF(SUM(D56:M56)=0,"",SUM(J53:J56))</f>
      </c>
      <c r="R56" s="329"/>
      <c r="S56" s="330"/>
      <c r="U56" s="162">
        <f>+V60+V61+V64</f>
        <v>0</v>
      </c>
      <c r="V56" s="163">
        <f>+U60+U61+U64</f>
        <v>0</v>
      </c>
      <c r="W56" s="164">
        <f>+U56-V56</f>
        <v>0</v>
      </c>
    </row>
    <row r="57" spans="1:24" ht="15.75" thickTop="1">
      <c r="A57" s="182"/>
      <c r="B57" s="183" t="s">
        <v>98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5"/>
      <c r="S57" s="186"/>
      <c r="U57" s="187"/>
      <c r="V57" s="188" t="s">
        <v>99</v>
      </c>
      <c r="W57" s="189">
        <f>SUM(W53:W56)</f>
        <v>0</v>
      </c>
      <c r="X57" s="188" t="str">
        <f>IF(W57=0,"OK","Virhe")</f>
        <v>OK</v>
      </c>
    </row>
    <row r="58" spans="1:23" ht="15.75" thickBot="1">
      <c r="A58" s="190"/>
      <c r="B58" s="191" t="s">
        <v>100</v>
      </c>
      <c r="C58" s="192"/>
      <c r="D58" s="192"/>
      <c r="E58" s="193"/>
      <c r="F58" s="328" t="s">
        <v>101</v>
      </c>
      <c r="G58" s="315"/>
      <c r="H58" s="314" t="s">
        <v>102</v>
      </c>
      <c r="I58" s="315"/>
      <c r="J58" s="314" t="s">
        <v>103</v>
      </c>
      <c r="K58" s="315"/>
      <c r="L58" s="314" t="s">
        <v>104</v>
      </c>
      <c r="M58" s="315"/>
      <c r="N58" s="314" t="s">
        <v>105</v>
      </c>
      <c r="O58" s="315"/>
      <c r="P58" s="316" t="s">
        <v>106</v>
      </c>
      <c r="Q58" s="317"/>
      <c r="S58" s="194"/>
      <c r="U58" s="195" t="s">
        <v>91</v>
      </c>
      <c r="V58" s="196"/>
      <c r="W58" s="150" t="s">
        <v>92</v>
      </c>
    </row>
    <row r="59" spans="1:34" ht="15.75">
      <c r="A59" s="197" t="s">
        <v>107</v>
      </c>
      <c r="B59" s="198" t="str">
        <f>IF(B53&gt;"",B53,"")</f>
        <v>Vastavuo Viivi-Mari</v>
      </c>
      <c r="C59" s="199" t="str">
        <f>IF(B55&gt;"",B55,"")</f>
        <v>Eriksson Sofie</v>
      </c>
      <c r="D59" s="184"/>
      <c r="E59" s="200"/>
      <c r="F59" s="296">
        <v>7</v>
      </c>
      <c r="G59" s="298"/>
      <c r="H59" s="296">
        <v>1</v>
      </c>
      <c r="I59" s="297"/>
      <c r="J59" s="296">
        <v>3</v>
      </c>
      <c r="K59" s="297"/>
      <c r="L59" s="296"/>
      <c r="M59" s="297"/>
      <c r="N59" s="331"/>
      <c r="O59" s="297"/>
      <c r="P59" s="201">
        <f aca="true" t="shared" si="33" ref="P59:P64">IF(COUNT(F59:N59)=0,"",COUNTIF(F59:N59,"&gt;=0"))</f>
        <v>3</v>
      </c>
      <c r="Q59" s="202">
        <f aca="true" t="shared" si="34" ref="Q59:Q64">IF(COUNT(F59:N59)=0,"",(IF(LEFT(F59,1)="-",1,0)+IF(LEFT(H59,1)="-",1,0)+IF(LEFT(J59,1)="-",1,0)+IF(LEFT(L59,1)="-",1,0)+IF(LEFT(N59,1)="-",1,0)))</f>
        <v>0</v>
      </c>
      <c r="R59" s="203"/>
      <c r="S59" s="204"/>
      <c r="U59" s="205">
        <f aca="true" t="shared" si="35" ref="U59:V64">+Y59+AA59+AC59+AE59+AG59</f>
        <v>33</v>
      </c>
      <c r="V59" s="206">
        <f t="shared" si="35"/>
        <v>11</v>
      </c>
      <c r="W59" s="207">
        <f aca="true" t="shared" si="36" ref="W59:W64">+U59-V59</f>
        <v>22</v>
      </c>
      <c r="Y59" s="208">
        <f>IF(F59="",0,IF(LEFT(F59,1)="-",ABS(F59),(IF(F59&gt;9,F59+2,11))))</f>
        <v>11</v>
      </c>
      <c r="Z59" s="209">
        <f aca="true" t="shared" si="37" ref="Z59:Z64">IF(F59="",0,IF(LEFT(F59,1)="-",(IF(ABS(F59)&gt;9,(ABS(F59)+2),11)),F59))</f>
        <v>7</v>
      </c>
      <c r="AA59" s="208">
        <f>IF(H59="",0,IF(LEFT(H59,1)="-",ABS(H59),(IF(H59&gt;9,H59+2,11))))</f>
        <v>11</v>
      </c>
      <c r="AB59" s="209">
        <f aca="true" t="shared" si="38" ref="AB59:AB64">IF(H59="",0,IF(LEFT(H59,1)="-",(IF(ABS(H59)&gt;9,(ABS(H59)+2),11)),H59))</f>
        <v>1</v>
      </c>
      <c r="AC59" s="208">
        <f>IF(J59="",0,IF(LEFT(J59,1)="-",ABS(J59),(IF(J59&gt;9,J59+2,11))))</f>
        <v>11</v>
      </c>
      <c r="AD59" s="209">
        <f aca="true" t="shared" si="39" ref="AD59:AD64">IF(J59="",0,IF(LEFT(J59,1)="-",(IF(ABS(J59)&gt;9,(ABS(J59)+2),11)),J59))</f>
        <v>3</v>
      </c>
      <c r="AE59" s="208">
        <f>IF(L59="",0,IF(LEFT(L59,1)="-",ABS(L59),(IF(L59&gt;9,L59+2,11))))</f>
        <v>0</v>
      </c>
      <c r="AF59" s="209">
        <f aca="true" t="shared" si="40" ref="AF59:AF64">IF(L59="",0,IF(LEFT(L59,1)="-",(IF(ABS(L59)&gt;9,(ABS(L59)+2),11)),L59))</f>
        <v>0</v>
      </c>
      <c r="AG59" s="208">
        <f aca="true" t="shared" si="41" ref="AG59:AG64">IF(N59="",0,IF(LEFT(N59,1)="-",ABS(N59),(IF(N59&gt;9,N59+2,11))))</f>
        <v>0</v>
      </c>
      <c r="AH59" s="209">
        <f aca="true" t="shared" si="42" ref="AH59:AH64">IF(N59="",0,IF(LEFT(N59,1)="-",(IF(ABS(N59)&gt;9,(ABS(N59)+2),11)),N59))</f>
        <v>0</v>
      </c>
    </row>
    <row r="60" spans="1:34" ht="15.75">
      <c r="A60" s="197" t="s">
        <v>108</v>
      </c>
      <c r="B60" s="198" t="str">
        <f>IF(B54&gt;"",B54,"")</f>
        <v>Eriksson Pihla</v>
      </c>
      <c r="C60" s="210" t="str">
        <f>IF(B56&gt;"",B56,"")</f>
        <v>Vaario Enja</v>
      </c>
      <c r="D60" s="211"/>
      <c r="E60" s="200"/>
      <c r="F60" s="291"/>
      <c r="G60" s="292"/>
      <c r="H60" s="291"/>
      <c r="I60" s="292"/>
      <c r="J60" s="291"/>
      <c r="K60" s="292"/>
      <c r="L60" s="291"/>
      <c r="M60" s="292"/>
      <c r="N60" s="291"/>
      <c r="O60" s="292"/>
      <c r="P60" s="201">
        <f t="shared" si="33"/>
      </c>
      <c r="Q60" s="202">
        <f t="shared" si="34"/>
      </c>
      <c r="R60" s="212"/>
      <c r="S60" s="213"/>
      <c r="U60" s="205">
        <f t="shared" si="35"/>
        <v>0</v>
      </c>
      <c r="V60" s="206">
        <f t="shared" si="35"/>
        <v>0</v>
      </c>
      <c r="W60" s="207">
        <f t="shared" si="36"/>
        <v>0</v>
      </c>
      <c r="Y60" s="214">
        <f>IF(F60="",0,IF(LEFT(F60,1)="-",ABS(F60),(IF(F60&gt;9,F60+2,11))))</f>
        <v>0</v>
      </c>
      <c r="Z60" s="215">
        <f t="shared" si="37"/>
        <v>0</v>
      </c>
      <c r="AA60" s="214">
        <f>IF(H60="",0,IF(LEFT(H60,1)="-",ABS(H60),(IF(H60&gt;9,H60+2,11))))</f>
        <v>0</v>
      </c>
      <c r="AB60" s="215">
        <f t="shared" si="38"/>
        <v>0</v>
      </c>
      <c r="AC60" s="214">
        <f>IF(J60="",0,IF(LEFT(J60,1)="-",ABS(J60),(IF(J60&gt;9,J60+2,11))))</f>
        <v>0</v>
      </c>
      <c r="AD60" s="215">
        <f t="shared" si="39"/>
        <v>0</v>
      </c>
      <c r="AE60" s="214">
        <f>IF(L60="",0,IF(LEFT(L60,1)="-",ABS(L60),(IF(L60&gt;9,L60+2,11))))</f>
        <v>0</v>
      </c>
      <c r="AF60" s="215">
        <f t="shared" si="40"/>
        <v>0</v>
      </c>
      <c r="AG60" s="214">
        <f t="shared" si="41"/>
        <v>0</v>
      </c>
      <c r="AH60" s="215">
        <f t="shared" si="42"/>
        <v>0</v>
      </c>
    </row>
    <row r="61" spans="1:34" ht="16.5" thickBot="1">
      <c r="A61" s="197" t="s">
        <v>109</v>
      </c>
      <c r="B61" s="216" t="str">
        <f>IF(B53&gt;"",B53,"")</f>
        <v>Vastavuo Viivi-Mari</v>
      </c>
      <c r="C61" s="217" t="str">
        <f>IF(B56&gt;"",B56,"")</f>
        <v>Vaario Enja</v>
      </c>
      <c r="D61" s="192"/>
      <c r="E61" s="193"/>
      <c r="F61" s="294"/>
      <c r="G61" s="295"/>
      <c r="H61" s="294"/>
      <c r="I61" s="295"/>
      <c r="J61" s="294"/>
      <c r="K61" s="295"/>
      <c r="L61" s="294"/>
      <c r="M61" s="295"/>
      <c r="N61" s="294"/>
      <c r="O61" s="295"/>
      <c r="P61" s="201">
        <f t="shared" si="33"/>
      </c>
      <c r="Q61" s="202">
        <f t="shared" si="34"/>
      </c>
      <c r="R61" s="212"/>
      <c r="S61" s="213"/>
      <c r="U61" s="205">
        <f t="shared" si="35"/>
        <v>0</v>
      </c>
      <c r="V61" s="206">
        <f t="shared" si="35"/>
        <v>0</v>
      </c>
      <c r="W61" s="207">
        <f t="shared" si="36"/>
        <v>0</v>
      </c>
      <c r="Y61" s="214">
        <f aca="true" t="shared" si="43" ref="Y61:AE64">IF(F61="",0,IF(LEFT(F61,1)="-",ABS(F61),(IF(F61&gt;9,F61+2,11))))</f>
        <v>0</v>
      </c>
      <c r="Z61" s="215">
        <f t="shared" si="37"/>
        <v>0</v>
      </c>
      <c r="AA61" s="214">
        <f t="shared" si="43"/>
        <v>0</v>
      </c>
      <c r="AB61" s="215">
        <f t="shared" si="38"/>
        <v>0</v>
      </c>
      <c r="AC61" s="214">
        <f t="shared" si="43"/>
        <v>0</v>
      </c>
      <c r="AD61" s="215">
        <f t="shared" si="39"/>
        <v>0</v>
      </c>
      <c r="AE61" s="214">
        <f t="shared" si="43"/>
        <v>0</v>
      </c>
      <c r="AF61" s="215">
        <f t="shared" si="40"/>
        <v>0</v>
      </c>
      <c r="AG61" s="214">
        <f t="shared" si="41"/>
        <v>0</v>
      </c>
      <c r="AH61" s="215">
        <f t="shared" si="42"/>
        <v>0</v>
      </c>
    </row>
    <row r="62" spans="1:34" ht="15.75">
      <c r="A62" s="197" t="s">
        <v>110</v>
      </c>
      <c r="B62" s="198" t="str">
        <f>IF(B54&gt;"",B54,"")</f>
        <v>Eriksson Pihla</v>
      </c>
      <c r="C62" s="210" t="str">
        <f>IF(B55&gt;"",B55,"")</f>
        <v>Eriksson Sofie</v>
      </c>
      <c r="D62" s="184"/>
      <c r="E62" s="200"/>
      <c r="F62" s="296">
        <v>-9</v>
      </c>
      <c r="G62" s="297"/>
      <c r="H62" s="296">
        <v>6</v>
      </c>
      <c r="I62" s="297"/>
      <c r="J62" s="296">
        <v>0</v>
      </c>
      <c r="K62" s="297"/>
      <c r="L62" s="296">
        <v>7</v>
      </c>
      <c r="M62" s="297"/>
      <c r="N62" s="296"/>
      <c r="O62" s="297"/>
      <c r="P62" s="201">
        <f t="shared" si="33"/>
        <v>3</v>
      </c>
      <c r="Q62" s="202">
        <f t="shared" si="34"/>
        <v>1</v>
      </c>
      <c r="R62" s="212"/>
      <c r="S62" s="213"/>
      <c r="U62" s="205">
        <f t="shared" si="35"/>
        <v>42</v>
      </c>
      <c r="V62" s="206">
        <f t="shared" si="35"/>
        <v>24</v>
      </c>
      <c r="W62" s="207">
        <f t="shared" si="36"/>
        <v>18</v>
      </c>
      <c r="Y62" s="214">
        <f t="shared" si="43"/>
        <v>9</v>
      </c>
      <c r="Z62" s="215">
        <f t="shared" si="37"/>
        <v>11</v>
      </c>
      <c r="AA62" s="214">
        <f t="shared" si="43"/>
        <v>11</v>
      </c>
      <c r="AB62" s="215">
        <f t="shared" si="38"/>
        <v>6</v>
      </c>
      <c r="AC62" s="214">
        <f t="shared" si="43"/>
        <v>11</v>
      </c>
      <c r="AD62" s="215">
        <f t="shared" si="39"/>
        <v>0</v>
      </c>
      <c r="AE62" s="214">
        <f t="shared" si="43"/>
        <v>11</v>
      </c>
      <c r="AF62" s="215">
        <f t="shared" si="40"/>
        <v>7</v>
      </c>
      <c r="AG62" s="214">
        <f t="shared" si="41"/>
        <v>0</v>
      </c>
      <c r="AH62" s="215">
        <f t="shared" si="42"/>
        <v>0</v>
      </c>
    </row>
    <row r="63" spans="1:34" ht="15.75">
      <c r="A63" s="197" t="s">
        <v>111</v>
      </c>
      <c r="B63" s="198" t="str">
        <f>IF(B53&gt;"",B53,"")</f>
        <v>Vastavuo Viivi-Mari</v>
      </c>
      <c r="C63" s="210" t="str">
        <f>IF(B54&gt;"",B54,"")</f>
        <v>Eriksson Pihla</v>
      </c>
      <c r="D63" s="211"/>
      <c r="E63" s="200"/>
      <c r="F63" s="291">
        <v>-7</v>
      </c>
      <c r="G63" s="292"/>
      <c r="H63" s="291">
        <v>-9</v>
      </c>
      <c r="I63" s="292"/>
      <c r="J63" s="293">
        <v>-7</v>
      </c>
      <c r="K63" s="292"/>
      <c r="L63" s="291"/>
      <c r="M63" s="292"/>
      <c r="N63" s="291"/>
      <c r="O63" s="292"/>
      <c r="P63" s="201">
        <f t="shared" si="33"/>
        <v>0</v>
      </c>
      <c r="Q63" s="202">
        <f t="shared" si="34"/>
        <v>3</v>
      </c>
      <c r="R63" s="212"/>
      <c r="S63" s="213"/>
      <c r="U63" s="205">
        <f t="shared" si="35"/>
        <v>23</v>
      </c>
      <c r="V63" s="206">
        <f t="shared" si="35"/>
        <v>33</v>
      </c>
      <c r="W63" s="207">
        <f t="shared" si="36"/>
        <v>-10</v>
      </c>
      <c r="Y63" s="214">
        <f t="shared" si="43"/>
        <v>7</v>
      </c>
      <c r="Z63" s="215">
        <f t="shared" si="37"/>
        <v>11</v>
      </c>
      <c r="AA63" s="214">
        <f t="shared" si="43"/>
        <v>9</v>
      </c>
      <c r="AB63" s="215">
        <f t="shared" si="38"/>
        <v>11</v>
      </c>
      <c r="AC63" s="214">
        <f t="shared" si="43"/>
        <v>7</v>
      </c>
      <c r="AD63" s="215">
        <f t="shared" si="39"/>
        <v>11</v>
      </c>
      <c r="AE63" s="214">
        <f t="shared" si="43"/>
        <v>0</v>
      </c>
      <c r="AF63" s="215">
        <f t="shared" si="40"/>
        <v>0</v>
      </c>
      <c r="AG63" s="214">
        <f t="shared" si="41"/>
        <v>0</v>
      </c>
      <c r="AH63" s="215">
        <f t="shared" si="42"/>
        <v>0</v>
      </c>
    </row>
    <row r="64" spans="1:34" ht="16.5" thickBot="1">
      <c r="A64" s="218" t="s">
        <v>112</v>
      </c>
      <c r="B64" s="219" t="str">
        <f>IF(B55&gt;"",B55,"")</f>
        <v>Eriksson Sofie</v>
      </c>
      <c r="C64" s="220" t="str">
        <f>IF(B56&gt;"",B56,"")</f>
        <v>Vaario Enja</v>
      </c>
      <c r="D64" s="221"/>
      <c r="E64" s="222"/>
      <c r="F64" s="326"/>
      <c r="G64" s="327"/>
      <c r="H64" s="326"/>
      <c r="I64" s="327"/>
      <c r="J64" s="326"/>
      <c r="K64" s="327"/>
      <c r="L64" s="326"/>
      <c r="M64" s="327"/>
      <c r="N64" s="326"/>
      <c r="O64" s="327"/>
      <c r="P64" s="223">
        <f t="shared" si="33"/>
      </c>
      <c r="Q64" s="224">
        <f t="shared" si="34"/>
      </c>
      <c r="R64" s="225"/>
      <c r="S64" s="226"/>
      <c r="U64" s="205">
        <f t="shared" si="35"/>
        <v>0</v>
      </c>
      <c r="V64" s="206">
        <f t="shared" si="35"/>
        <v>0</v>
      </c>
      <c r="W64" s="207">
        <f t="shared" si="36"/>
        <v>0</v>
      </c>
      <c r="Y64" s="227">
        <f t="shared" si="43"/>
        <v>0</v>
      </c>
      <c r="Z64" s="228">
        <f t="shared" si="37"/>
        <v>0</v>
      </c>
      <c r="AA64" s="227">
        <f t="shared" si="43"/>
        <v>0</v>
      </c>
      <c r="AB64" s="228">
        <f t="shared" si="38"/>
        <v>0</v>
      </c>
      <c r="AC64" s="227">
        <f t="shared" si="43"/>
        <v>0</v>
      </c>
      <c r="AD64" s="228">
        <f t="shared" si="39"/>
        <v>0</v>
      </c>
      <c r="AE64" s="227">
        <f t="shared" si="43"/>
        <v>0</v>
      </c>
      <c r="AF64" s="228">
        <f t="shared" si="40"/>
        <v>0</v>
      </c>
      <c r="AG64" s="227">
        <f t="shared" si="41"/>
        <v>0</v>
      </c>
      <c r="AH64" s="228">
        <f t="shared" si="42"/>
        <v>0</v>
      </c>
    </row>
    <row r="65" ht="15.75" thickTop="1"/>
  </sheetData>
  <mergeCells count="212">
    <mergeCell ref="N63:O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N61:O61"/>
    <mergeCell ref="F62:G62"/>
    <mergeCell ref="H62:I62"/>
    <mergeCell ref="J62:K62"/>
    <mergeCell ref="L62:M62"/>
    <mergeCell ref="N62:O62"/>
    <mergeCell ref="F61:G61"/>
    <mergeCell ref="H61:I61"/>
    <mergeCell ref="J61:K61"/>
    <mergeCell ref="L61:M61"/>
    <mergeCell ref="N59:O59"/>
    <mergeCell ref="F60:G60"/>
    <mergeCell ref="H60:I60"/>
    <mergeCell ref="J60:K60"/>
    <mergeCell ref="L60:M60"/>
    <mergeCell ref="N60:O60"/>
    <mergeCell ref="F59:G59"/>
    <mergeCell ref="H59:I59"/>
    <mergeCell ref="J59:K59"/>
    <mergeCell ref="L59:M59"/>
    <mergeCell ref="R55:S55"/>
    <mergeCell ref="R56:S56"/>
    <mergeCell ref="F58:G58"/>
    <mergeCell ref="H58:I58"/>
    <mergeCell ref="J58:K58"/>
    <mergeCell ref="L58:M58"/>
    <mergeCell ref="N58:O58"/>
    <mergeCell ref="P58:Q58"/>
    <mergeCell ref="L52:M52"/>
    <mergeCell ref="R52:S52"/>
    <mergeCell ref="R53:S53"/>
    <mergeCell ref="R54:S54"/>
    <mergeCell ref="D52:E52"/>
    <mergeCell ref="F52:G52"/>
    <mergeCell ref="H52:I52"/>
    <mergeCell ref="J52:K52"/>
    <mergeCell ref="J50:M50"/>
    <mergeCell ref="N50:P50"/>
    <mergeCell ref="Q50:S50"/>
    <mergeCell ref="D51:F51"/>
    <mergeCell ref="G51:I51"/>
    <mergeCell ref="J51:M51"/>
    <mergeCell ref="Q51:S51"/>
    <mergeCell ref="N47:O47"/>
    <mergeCell ref="F48:G48"/>
    <mergeCell ref="H48:I48"/>
    <mergeCell ref="J48:K48"/>
    <mergeCell ref="L48:M48"/>
    <mergeCell ref="N48:O48"/>
    <mergeCell ref="F47:G47"/>
    <mergeCell ref="H47:I47"/>
    <mergeCell ref="J47:K47"/>
    <mergeCell ref="L47:M47"/>
    <mergeCell ref="N45:O45"/>
    <mergeCell ref="F46:G46"/>
    <mergeCell ref="H46:I46"/>
    <mergeCell ref="J46:K46"/>
    <mergeCell ref="L46:M46"/>
    <mergeCell ref="N46:O46"/>
    <mergeCell ref="F45:G45"/>
    <mergeCell ref="H45:I45"/>
    <mergeCell ref="J45:K45"/>
    <mergeCell ref="L45:M45"/>
    <mergeCell ref="N43:O43"/>
    <mergeCell ref="F44:G44"/>
    <mergeCell ref="H44:I44"/>
    <mergeCell ref="J44:K44"/>
    <mergeCell ref="L44:M44"/>
    <mergeCell ref="N44:O44"/>
    <mergeCell ref="F43:G43"/>
    <mergeCell ref="H43:I43"/>
    <mergeCell ref="J43:K43"/>
    <mergeCell ref="L43:M43"/>
    <mergeCell ref="R39:S39"/>
    <mergeCell ref="R40:S40"/>
    <mergeCell ref="F42:G42"/>
    <mergeCell ref="H42:I42"/>
    <mergeCell ref="J42:K42"/>
    <mergeCell ref="L42:M42"/>
    <mergeCell ref="N42:O42"/>
    <mergeCell ref="P42:Q42"/>
    <mergeCell ref="L36:M36"/>
    <mergeCell ref="R36:S36"/>
    <mergeCell ref="R37:S37"/>
    <mergeCell ref="R38:S38"/>
    <mergeCell ref="D36:E36"/>
    <mergeCell ref="F36:G36"/>
    <mergeCell ref="H36:I36"/>
    <mergeCell ref="J36:K36"/>
    <mergeCell ref="J34:M34"/>
    <mergeCell ref="N34:P34"/>
    <mergeCell ref="Q34:S34"/>
    <mergeCell ref="D35:F35"/>
    <mergeCell ref="G35:I35"/>
    <mergeCell ref="J35:M35"/>
    <mergeCell ref="Q35:S35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27:O27"/>
    <mergeCell ref="F28:G28"/>
    <mergeCell ref="H28:I28"/>
    <mergeCell ref="J28:K28"/>
    <mergeCell ref="L28:M28"/>
    <mergeCell ref="N28:O28"/>
    <mergeCell ref="F27:G27"/>
    <mergeCell ref="H27:I27"/>
    <mergeCell ref="J27:K27"/>
    <mergeCell ref="L27:M27"/>
    <mergeCell ref="R23:S23"/>
    <mergeCell ref="R24:S24"/>
    <mergeCell ref="F26:G26"/>
    <mergeCell ref="H26:I26"/>
    <mergeCell ref="J26:K26"/>
    <mergeCell ref="L26:M26"/>
    <mergeCell ref="N26:O26"/>
    <mergeCell ref="P26:Q26"/>
    <mergeCell ref="L20:M20"/>
    <mergeCell ref="R20:S20"/>
    <mergeCell ref="R21:S21"/>
    <mergeCell ref="R22:S22"/>
    <mergeCell ref="D20:E20"/>
    <mergeCell ref="F20:G20"/>
    <mergeCell ref="H20:I20"/>
    <mergeCell ref="J20:K20"/>
    <mergeCell ref="J18:M18"/>
    <mergeCell ref="N18:P18"/>
    <mergeCell ref="Q18:S18"/>
    <mergeCell ref="D19:F19"/>
    <mergeCell ref="G19:I19"/>
    <mergeCell ref="J19:M19"/>
    <mergeCell ref="Q19:S19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1:O11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R7:S7"/>
    <mergeCell ref="R8:S8"/>
    <mergeCell ref="F10:G10"/>
    <mergeCell ref="H10:I10"/>
    <mergeCell ref="J10:K10"/>
    <mergeCell ref="L10:M10"/>
    <mergeCell ref="N10:O10"/>
    <mergeCell ref="P10:Q10"/>
    <mergeCell ref="L4:M4"/>
    <mergeCell ref="R4:S4"/>
    <mergeCell ref="R5:S5"/>
    <mergeCell ref="R6:S6"/>
    <mergeCell ref="D4:E4"/>
    <mergeCell ref="F4:G4"/>
    <mergeCell ref="H4:I4"/>
    <mergeCell ref="J4:K4"/>
    <mergeCell ref="J2:M2"/>
    <mergeCell ref="N2:P2"/>
    <mergeCell ref="Q2:S2"/>
    <mergeCell ref="D3:F3"/>
    <mergeCell ref="G3:I3"/>
    <mergeCell ref="J3:M3"/>
    <mergeCell ref="Q3:S3"/>
  </mergeCells>
  <printOptions/>
  <pageMargins left="0.63" right="0.15" top="0.28" bottom="0.32" header="0.23" footer="0.21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Asko Kilpi</cp:lastModifiedBy>
  <cp:lastPrinted>2010-03-14T20:09:37Z</cp:lastPrinted>
  <dcterms:created xsi:type="dcterms:W3CDTF">2000-02-28T08:45:53Z</dcterms:created>
  <dcterms:modified xsi:type="dcterms:W3CDTF">2010-03-15T18:33:06Z</dcterms:modified>
  <cp:category/>
  <cp:version/>
  <cp:contentType/>
  <cp:contentStatus/>
</cp:coreProperties>
</file>