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320" windowHeight="12075" activeTab="0"/>
  </bookViews>
  <sheets>
    <sheet name="Kierrokset" sheetId="1" r:id="rId1"/>
    <sheet name="Sarjaottelu" sheetId="2" r:id="rId2"/>
    <sheet name="1. kepts2-kepts1" sheetId="3" r:id="rId3"/>
    <sheet name="1. OPT-86 6-OPT-86 5" sheetId="4" r:id="rId4"/>
    <sheet name="1.YNM2-OPT-86 7" sheetId="5" r:id="rId5"/>
    <sheet name="1. SeSi-YNM 3" sheetId="6" r:id="rId6"/>
    <sheet name="2. Kepts 1-OPT-86 6" sheetId="7" r:id="rId7"/>
    <sheet name="2. OPT-86 5-Kepts 2" sheetId="8" r:id="rId8"/>
    <sheet name="2. OPT-86 7-SeSi" sheetId="9" r:id="rId9"/>
    <sheet name="2. YNM 3-YNM 2" sheetId="10" r:id="rId10"/>
    <sheet name="3. YNM 2-KePts 1" sheetId="11" r:id="rId11"/>
    <sheet name="3. Sesi-OPT-86 5" sheetId="12" r:id="rId12"/>
    <sheet name="3. KePts 2- OPT-86 7" sheetId="13" r:id="rId13"/>
    <sheet name="3. OPT-86 6-YNM 3" sheetId="14" r:id="rId14"/>
    <sheet name="4. Kepts 1- SeSi" sheetId="15" r:id="rId15"/>
    <sheet name="4. Opt-86 5-YNM 2" sheetId="16" r:id="rId16"/>
    <sheet name="4. Opt-86 7-OPT-86 6" sheetId="17" r:id="rId17"/>
    <sheet name="4. YNM 3-Kepts 2" sheetId="18" r:id="rId18"/>
    <sheet name="5. OPT-86 7-KePts 2" sheetId="19" r:id="rId19"/>
    <sheet name="5. YNM 3- Opt-86 5" sheetId="20" r:id="rId20"/>
    <sheet name="5. YNM 2-Kepts 2" sheetId="21" r:id="rId21"/>
    <sheet name="5. SeSi-Opt-86 6" sheetId="22" r:id="rId22"/>
    <sheet name="6. Kepts 2-ynm 3" sheetId="23" r:id="rId23"/>
    <sheet name="6. opt-86 5- opt-86 7" sheetId="24" r:id="rId24"/>
    <sheet name="6. Kepts 2-SeSi" sheetId="25" r:id="rId25"/>
    <sheet name="6. Opt-86 6-YNM 2" sheetId="26" r:id="rId26"/>
    <sheet name="7.Opt-86 5-kepts 1" sheetId="27" r:id="rId27"/>
    <sheet name="7.YNM3-OPT-86 7" sheetId="28" r:id="rId28"/>
    <sheet name="7. OPT-86 6-Kepts 2" sheetId="29" r:id="rId29"/>
    <sheet name="7. Sesi-YNM 2" sheetId="30" r:id="rId30"/>
  </sheets>
  <definedNames>
    <definedName name="_xlnm.Print_Area" localSheetId="2">'1. kepts2-kepts1'!$A$1:$R$28</definedName>
    <definedName name="_xlnm.Print_Area" localSheetId="3">'1. OPT-86 6-OPT-86 5'!$A$1:$R$28</definedName>
    <definedName name="_xlnm.Print_Area" localSheetId="5">'1. SeSi-YNM 3'!$A$1:$R$28</definedName>
    <definedName name="_xlnm.Print_Area" localSheetId="4">'1.YNM2-OPT-86 7'!$A$1:$R$28</definedName>
    <definedName name="_xlnm.Print_Area" localSheetId="6">'2. Kepts 1-OPT-86 6'!$A$1:$R$28</definedName>
    <definedName name="_xlnm.Print_Area" localSheetId="7">'2. OPT-86 5-Kepts 2'!$A$1:$R$28</definedName>
    <definedName name="_xlnm.Print_Area" localSheetId="8">'2. OPT-86 7-SeSi'!$A$1:$R$28</definedName>
    <definedName name="_xlnm.Print_Area" localSheetId="9">'2. YNM 3-YNM 2'!$A$1:$R$28</definedName>
    <definedName name="_xlnm.Print_Area" localSheetId="12">'3. KePts 2- OPT-86 7'!$A$1:$R$28</definedName>
    <definedName name="_xlnm.Print_Area" localSheetId="13">'3. OPT-86 6-YNM 3'!$A$1:$R$28</definedName>
    <definedName name="_xlnm.Print_Area" localSheetId="11">'3. Sesi-OPT-86 5'!$A$1:$R$28</definedName>
    <definedName name="_xlnm.Print_Area" localSheetId="10">'3. YNM 2-KePts 1'!$A$1:$R$28</definedName>
    <definedName name="_xlnm.Print_Area" localSheetId="14">'4. Kepts 1- SeSi'!$A$1:$R$28</definedName>
    <definedName name="_xlnm.Print_Area" localSheetId="15">'4. Opt-86 5-YNM 2'!$A$1:$R$28</definedName>
    <definedName name="_xlnm.Print_Area" localSheetId="16">'4. Opt-86 7-OPT-86 6'!$A$1:$R$28</definedName>
    <definedName name="_xlnm.Print_Area" localSheetId="17">'4. YNM 3-Kepts 2'!$A$1:$R$28</definedName>
    <definedName name="_xlnm.Print_Area" localSheetId="18">'5. OPT-86 7-KePts 2'!$A$1:$R$28</definedName>
    <definedName name="_xlnm.Print_Area" localSheetId="21">'5. SeSi-Opt-86 6'!$A$1:$R$28</definedName>
    <definedName name="_xlnm.Print_Area" localSheetId="20">'5. YNM 2-Kepts 2'!$A$1:$R$28</definedName>
    <definedName name="_xlnm.Print_Area" localSheetId="19">'5. YNM 3- Opt-86 5'!$A$1:$R$28</definedName>
    <definedName name="_xlnm.Print_Area" localSheetId="24">'6. Kepts 2-SeSi'!$A$1:$R$28</definedName>
    <definedName name="_xlnm.Print_Area" localSheetId="22">'6. Kepts 2-ynm 3'!$A$1:$R$28</definedName>
    <definedName name="_xlnm.Print_Area" localSheetId="23">'6. opt-86 5- opt-86 7'!$A$1:$R$28</definedName>
    <definedName name="_xlnm.Print_Area" localSheetId="25">'6. Opt-86 6-YNM 2'!$A$1:$R$28</definedName>
    <definedName name="_xlnm.Print_Area" localSheetId="28">'7. OPT-86 6-Kepts 2'!$A$1:$R$28</definedName>
    <definedName name="_xlnm.Print_Area" localSheetId="29">'7. Sesi-YNM 2'!$A$1:$R$28</definedName>
    <definedName name="_xlnm.Print_Area" localSheetId="26">'7.Opt-86 5-kepts 1'!$A$1:$R$28</definedName>
    <definedName name="_xlnm.Print_Area" localSheetId="27">'7.YNM3-OPT-86 7'!$A$1:$R$28</definedName>
    <definedName name="_xlnm.Print_Area" localSheetId="1">'Sarjaottelu'!$A$1:$R$28</definedName>
  </definedNames>
  <calcPr fullCalcOnLoad="1"/>
</workbook>
</file>

<file path=xl/sharedStrings.xml><?xml version="1.0" encoding="utf-8"?>
<sst xmlns="http://schemas.openxmlformats.org/spreadsheetml/2006/main" count="1876" uniqueCount="120">
  <si>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</si>
  <si>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</si>
  <si>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</si>
  <si>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</si>
  <si>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</si>
  <si>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</si>
  <si>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</si>
  <si>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</si>
  <si>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</si>
  <si>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</si>
  <si>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</si>
  <si>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</si>
  <si>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</si>
  <si>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</si>
  <si>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</si>
  <si>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</si>
  <si>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</si>
  <si>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</si>
  <si>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</si>
  <si>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</si>
  <si>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</si>
  <si>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</si>
  <si>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</si>
  <si>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</si>
  <si>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</si>
  <si>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</si>
  <si>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</si>
  <si>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</si>
  <si>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</si>
  <si>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</si>
  <si>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</si>
  <si>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</si>
  <si>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</si>
  <si>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</si>
  <si>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</si>
  <si>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</si>
  <si>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</si>
  <si>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</si>
  <si>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</si>
  <si>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</si>
  <si>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</si>
  <si>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</si>
  <si>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</si>
  <si>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</si>
  <si>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</si>
  <si>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</si>
  <si>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</si>
  <si>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3div H</t>
  </si>
  <si>
    <t>KePts 2</t>
  </si>
  <si>
    <t>KePts 1</t>
  </si>
  <si>
    <t>Ossi Vesaluoma</t>
  </si>
  <si>
    <t>Matti Vesaluoma</t>
  </si>
  <si>
    <t>Jari Vesaluoma</t>
  </si>
  <si>
    <t>Kalervo Luomala</t>
  </si>
  <si>
    <t>Lasse Rissanen</t>
  </si>
  <si>
    <t>OPT-86 6</t>
  </si>
  <si>
    <t>OPT-86 5</t>
  </si>
  <si>
    <t>Marko Hiltunen</t>
  </si>
  <si>
    <t>Pasi Kankainen</t>
  </si>
  <si>
    <t>Ilari Vuoste</t>
  </si>
  <si>
    <t>Kari Pikkarainen</t>
  </si>
  <si>
    <t>Janne Röpelinen</t>
  </si>
  <si>
    <t>YNM 2</t>
  </si>
  <si>
    <t>OPT-86 7</t>
  </si>
  <si>
    <t>Marjaana Sipola</t>
  </si>
  <si>
    <t>Iitamari Koistinen</t>
  </si>
  <si>
    <t>Jani Annunen</t>
  </si>
  <si>
    <t>Severi Salminen</t>
  </si>
  <si>
    <t>Eemeli Salminen</t>
  </si>
  <si>
    <t>Jukka-Pekka Salminen</t>
  </si>
  <si>
    <t>d</t>
  </si>
  <si>
    <t>Olli Marttila-Tornio</t>
  </si>
  <si>
    <t>a</t>
  </si>
  <si>
    <t>z</t>
  </si>
  <si>
    <t>y</t>
  </si>
  <si>
    <t>SeSi</t>
  </si>
  <si>
    <t>Tuomas Kallinki</t>
  </si>
  <si>
    <t>Jukka Kalliokoski</t>
  </si>
  <si>
    <t>Topi Latukka</t>
  </si>
  <si>
    <t>YNM 3</t>
  </si>
  <si>
    <t>Pasi Sipola</t>
  </si>
  <si>
    <t>Ida Ranta</t>
  </si>
  <si>
    <t>Joni Annunen</t>
  </si>
  <si>
    <t>Kevätturnaus</t>
  </si>
  <si>
    <t xml:space="preserve">kepts2 </t>
  </si>
  <si>
    <t>kepts1</t>
  </si>
  <si>
    <t>OPT-86-5</t>
  </si>
  <si>
    <t>YNM2</t>
  </si>
  <si>
    <t>Sesi</t>
  </si>
  <si>
    <t>YNM3</t>
  </si>
  <si>
    <t>Kepts 1</t>
  </si>
  <si>
    <t>YNM-2</t>
  </si>
  <si>
    <t>sesi</t>
  </si>
  <si>
    <t>opt-86 5</t>
  </si>
  <si>
    <t>kepts 2</t>
  </si>
  <si>
    <t>opt-86 7</t>
  </si>
  <si>
    <t>opt-86 6</t>
  </si>
  <si>
    <t>ynm 3</t>
  </si>
  <si>
    <t>kepts 1</t>
  </si>
  <si>
    <t>ynm 2</t>
  </si>
  <si>
    <t>Vitali Trofimov</t>
  </si>
  <si>
    <t>-0</t>
  </si>
  <si>
    <t>Valtteri Salminen</t>
  </si>
  <si>
    <t>Johanna Ojala</t>
  </si>
  <si>
    <t>D</t>
  </si>
  <si>
    <t xml:space="preserve">Å </t>
  </si>
  <si>
    <t>x</t>
  </si>
  <si>
    <t>Kai Ollikainen</t>
  </si>
  <si>
    <t>Juha Ranta</t>
  </si>
  <si>
    <t>Markus Vahtola</t>
  </si>
  <si>
    <t>Uno Ridal</t>
  </si>
  <si>
    <t>Iitamari koistinen</t>
  </si>
  <si>
    <t>Jukka-Pekka Ojala</t>
  </si>
  <si>
    <t>Opt-86 6</t>
  </si>
  <si>
    <t>Å</t>
  </si>
  <si>
    <t>Opt-86 5</t>
  </si>
  <si>
    <t>Opt-86 7</t>
  </si>
  <si>
    <t>valtteri Salminen</t>
  </si>
  <si>
    <t>Kepts 2</t>
  </si>
  <si>
    <t>Mark oHiltunen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</si>
</sst>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7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vertical="center" indent="2"/>
      <protection locked="0"/>
    </xf>
    <xf numFmtId="172" fontId="3" fillId="33" borderId="14" xfId="0" applyNumberFormat="1" applyFont="1" applyFill="1" applyBorder="1" applyAlignment="1" applyProtection="1">
      <alignment horizontal="center"/>
      <protection locked="0"/>
    </xf>
    <xf numFmtId="172" fontId="3" fillId="33" borderId="18" xfId="0" applyNumberFormat="1" applyFont="1" applyFill="1" applyBorder="1" applyAlignment="1" applyProtection="1">
      <alignment horizontal="center"/>
      <protection locked="0"/>
    </xf>
    <xf numFmtId="172" fontId="3" fillId="33" borderId="14" xfId="0" applyNumberFormat="1" applyFont="1" applyFill="1" applyBorder="1" applyAlignment="1" applyProtection="1">
      <alignment horizontal="center" vertical="center"/>
      <protection locked="0"/>
    </xf>
    <xf numFmtId="172" fontId="3" fillId="33" borderId="19" xfId="0" applyNumberFormat="1" applyFont="1" applyFill="1" applyBorder="1" applyAlignment="1" applyProtection="1">
      <alignment horizontal="center" vertical="center"/>
      <protection locked="0"/>
    </xf>
    <xf numFmtId="172" fontId="3" fillId="33" borderId="18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33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1" xfId="0" applyFont="1" applyFill="1" applyBorder="1" applyAlignment="1" applyProtection="1">
      <alignment horizontal="left" vertical="center" indent="2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3" fillId="0" borderId="34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/>
      <protection/>
    </xf>
    <xf numFmtId="2" fontId="6" fillId="0" borderId="32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left"/>
    </xf>
    <xf numFmtId="0" fontId="3" fillId="0" borderId="34" xfId="0" applyNumberFormat="1" applyFont="1" applyBorder="1" applyAlignment="1" applyProtection="1">
      <alignment/>
      <protection/>
    </xf>
    <xf numFmtId="172" fontId="3" fillId="33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3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/>
    </xf>
    <xf numFmtId="0" fontId="2" fillId="34" borderId="39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35" borderId="41" xfId="0" applyFont="1" applyFill="1" applyBorder="1" applyAlignment="1">
      <alignment/>
    </xf>
    <xf numFmtId="0" fontId="6" fillId="0" borderId="42" xfId="0" applyFont="1" applyBorder="1" applyAlignment="1">
      <alignment/>
    </xf>
    <xf numFmtId="0" fontId="6" fillId="0" borderId="0" xfId="0" applyFont="1" applyAlignment="1">
      <alignment/>
    </xf>
    <xf numFmtId="0" fontId="6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44" xfId="0" applyBorder="1" applyAlignment="1">
      <alignment/>
    </xf>
    <xf numFmtId="2" fontId="11" fillId="0" borderId="29" xfId="0" applyNumberFormat="1" applyFont="1" applyFill="1" applyBorder="1" applyAlignment="1">
      <alignment horizontal="center"/>
    </xf>
    <xf numFmtId="2" fontId="11" fillId="0" borderId="4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left" indent="1"/>
      <protection locked="0"/>
    </xf>
    <xf numFmtId="0" fontId="0" fillId="33" borderId="21" xfId="0" applyFill="1" applyBorder="1" applyAlignment="1" applyProtection="1">
      <alignment horizontal="left" indent="1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3" fillId="0" borderId="10" xfId="0" applyFont="1" applyBorder="1" applyAlignment="1" applyProtection="1">
      <alignment horizontal="left" indent="1"/>
      <protection locked="0"/>
    </xf>
    <xf numFmtId="0" fontId="3" fillId="0" borderId="30" xfId="0" applyFont="1" applyBorder="1" applyAlignment="1" applyProtection="1">
      <alignment horizontal="left" indent="1"/>
      <protection locked="0"/>
    </xf>
    <xf numFmtId="49" fontId="3" fillId="33" borderId="22" xfId="0" applyNumberFormat="1" applyFont="1" applyFill="1" applyBorder="1" applyAlignment="1" applyProtection="1">
      <alignment horizontal="left" indent="1"/>
      <protection locked="0"/>
    </xf>
    <xf numFmtId="14" fontId="12" fillId="33" borderId="1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>
      <alignment horizontal="left"/>
    </xf>
    <xf numFmtId="0" fontId="12" fillId="33" borderId="30" xfId="0" applyFont="1" applyFill="1" applyBorder="1" applyAlignment="1">
      <alignment horizontal="left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4" fillId="37" borderId="45" xfId="0" applyFont="1" applyFill="1" applyBorder="1" applyAlignment="1" applyProtection="1">
      <alignment horizontal="left" vertical="center" indent="2"/>
      <protection/>
    </xf>
    <xf numFmtId="0" fontId="0" fillId="37" borderId="45" xfId="0" applyFill="1" applyBorder="1" applyAlignment="1">
      <alignment horizontal="left" vertical="center" indent="2"/>
    </xf>
    <xf numFmtId="0" fontId="0" fillId="37" borderId="46" xfId="0" applyFill="1" applyBorder="1" applyAlignment="1">
      <alignment horizontal="left" vertical="center" indent="2"/>
    </xf>
    <xf numFmtId="0" fontId="9" fillId="33" borderId="22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30" xfId="0" applyFont="1" applyBorder="1" applyAlignment="1" applyProtection="1">
      <alignment horizontal="left" vertical="center" indent="2"/>
      <protection locked="0"/>
    </xf>
    <xf numFmtId="0" fontId="3" fillId="33" borderId="21" xfId="0" applyFont="1" applyFill="1" applyBorder="1" applyAlignment="1" applyProtection="1">
      <alignment horizontal="left" vertical="center" indent="2"/>
      <protection locked="0"/>
    </xf>
    <xf numFmtId="172" fontId="3" fillId="33" borderId="18" xfId="0" applyNumberFormat="1" applyFont="1" applyFill="1" applyBorder="1" applyAlignment="1" applyProtection="1" quotePrefix="1">
      <alignment horizontal="center"/>
      <protection locked="0"/>
    </xf>
    <xf numFmtId="172" fontId="3" fillId="33" borderId="19" xfId="0" applyNumberFormat="1" applyFont="1" applyFill="1" applyBorder="1" applyAlignment="1" applyProtection="1" quotePrefix="1">
      <alignment horizontal="center"/>
      <protection locked="0"/>
    </xf>
    <xf numFmtId="172" fontId="3" fillId="33" borderId="20" xfId="0" applyNumberFormat="1" applyFont="1" applyFill="1" applyBorder="1" applyAlignment="1" applyProtection="1" quotePrefix="1">
      <alignment horizontal="center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Määrittämätön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E33" sqref="E33"/>
    </sheetView>
  </sheetViews>
  <sheetFormatPr defaultColWidth="8.88671875" defaultRowHeight="15"/>
  <sheetData>
    <row r="1" ht="15">
      <c r="A1" t="s">
        <v>83</v>
      </c>
    </row>
    <row r="3" spans="1:4" ht="15">
      <c r="A3" t="s">
        <v>84</v>
      </c>
      <c r="B3" t="s">
        <v>85</v>
      </c>
      <c r="C3">
        <v>3</v>
      </c>
      <c r="D3">
        <v>6</v>
      </c>
    </row>
    <row r="4" spans="1:4" ht="15">
      <c r="A4" t="s">
        <v>55</v>
      </c>
      <c r="B4" t="s">
        <v>86</v>
      </c>
      <c r="C4">
        <v>0</v>
      </c>
      <c r="D4">
        <v>6</v>
      </c>
    </row>
    <row r="5" spans="1:4" ht="15">
      <c r="A5" t="s">
        <v>87</v>
      </c>
      <c r="B5" t="s">
        <v>63</v>
      </c>
      <c r="C5">
        <v>6</v>
      </c>
      <c r="D5">
        <v>4</v>
      </c>
    </row>
    <row r="6" spans="1:4" ht="15">
      <c r="A6" t="s">
        <v>88</v>
      </c>
      <c r="B6" t="s">
        <v>89</v>
      </c>
      <c r="C6">
        <v>6</v>
      </c>
      <c r="D6">
        <v>0</v>
      </c>
    </row>
    <row r="8" spans="1:4" ht="15">
      <c r="A8" t="s">
        <v>90</v>
      </c>
      <c r="B8" t="s">
        <v>55</v>
      </c>
      <c r="C8">
        <v>6</v>
      </c>
      <c r="D8">
        <v>2</v>
      </c>
    </row>
    <row r="9" spans="1:4" ht="15">
      <c r="A9" t="s">
        <v>56</v>
      </c>
      <c r="B9" t="s">
        <v>48</v>
      </c>
      <c r="C9">
        <v>6</v>
      </c>
      <c r="D9">
        <v>0</v>
      </c>
    </row>
    <row r="10" spans="1:4" ht="15">
      <c r="A10" t="s">
        <v>63</v>
      </c>
      <c r="B10" t="s">
        <v>88</v>
      </c>
      <c r="C10">
        <v>0</v>
      </c>
      <c r="D10">
        <v>6</v>
      </c>
    </row>
    <row r="11" spans="1:4" ht="15">
      <c r="A11" t="s">
        <v>79</v>
      </c>
      <c r="B11" t="s">
        <v>91</v>
      </c>
      <c r="C11">
        <v>2</v>
      </c>
      <c r="D11">
        <v>6</v>
      </c>
    </row>
    <row r="13" spans="1:4" ht="15">
      <c r="A13" t="s">
        <v>62</v>
      </c>
      <c r="B13" t="s">
        <v>90</v>
      </c>
      <c r="C13">
        <v>0</v>
      </c>
      <c r="D13">
        <v>6</v>
      </c>
    </row>
    <row r="14" spans="1:4" ht="15">
      <c r="A14" t="s">
        <v>92</v>
      </c>
      <c r="B14" t="s">
        <v>93</v>
      </c>
      <c r="C14">
        <v>4</v>
      </c>
      <c r="D14">
        <v>6</v>
      </c>
    </row>
    <row r="15" spans="1:4" ht="15">
      <c r="A15" t="s">
        <v>94</v>
      </c>
      <c r="B15" t="s">
        <v>95</v>
      </c>
      <c r="C15">
        <v>6</v>
      </c>
      <c r="D15">
        <v>0</v>
      </c>
    </row>
    <row r="16" spans="1:4" ht="15">
      <c r="A16" t="s">
        <v>96</v>
      </c>
      <c r="B16" t="s">
        <v>97</v>
      </c>
      <c r="C16">
        <v>6</v>
      </c>
      <c r="D16">
        <v>0</v>
      </c>
    </row>
    <row r="18" spans="1:4" ht="15">
      <c r="A18" t="s">
        <v>98</v>
      </c>
      <c r="B18" t="s">
        <v>92</v>
      </c>
      <c r="C18">
        <v>1</v>
      </c>
      <c r="D18">
        <v>6</v>
      </c>
    </row>
    <row r="19" spans="1:4" ht="15">
      <c r="A19" t="s">
        <v>93</v>
      </c>
      <c r="B19" t="s">
        <v>99</v>
      </c>
      <c r="C19">
        <v>6</v>
      </c>
      <c r="D19">
        <v>0</v>
      </c>
    </row>
    <row r="20" spans="1:4" ht="15">
      <c r="A20" t="s">
        <v>95</v>
      </c>
      <c r="B20" t="s">
        <v>96</v>
      </c>
      <c r="C20">
        <v>0</v>
      </c>
      <c r="D20">
        <v>6</v>
      </c>
    </row>
    <row r="21" spans="1:4" ht="15">
      <c r="A21" t="s">
        <v>97</v>
      </c>
      <c r="B21" t="s">
        <v>94</v>
      </c>
      <c r="C21">
        <v>0</v>
      </c>
      <c r="D21">
        <v>6</v>
      </c>
    </row>
    <row r="23" spans="1:4" ht="15">
      <c r="A23" t="s">
        <v>95</v>
      </c>
      <c r="B23" t="s">
        <v>98</v>
      </c>
      <c r="C23">
        <v>0</v>
      </c>
      <c r="D23">
        <v>6</v>
      </c>
    </row>
    <row r="24" spans="1:4" ht="15">
      <c r="A24" t="s">
        <v>97</v>
      </c>
      <c r="B24" t="s">
        <v>93</v>
      </c>
      <c r="C24">
        <v>0</v>
      </c>
      <c r="D24">
        <v>6</v>
      </c>
    </row>
    <row r="25" spans="1:4" ht="15">
      <c r="A25" t="s">
        <v>99</v>
      </c>
      <c r="B25" t="s">
        <v>94</v>
      </c>
      <c r="C25">
        <v>0</v>
      </c>
      <c r="D25">
        <v>6</v>
      </c>
    </row>
    <row r="26" spans="1:4" ht="15">
      <c r="A26" t="s">
        <v>92</v>
      </c>
      <c r="B26" t="s">
        <v>96</v>
      </c>
      <c r="C26">
        <v>6</v>
      </c>
      <c r="D26">
        <v>2</v>
      </c>
    </row>
    <row r="28" spans="1:4" ht="15">
      <c r="A28" t="s">
        <v>98</v>
      </c>
      <c r="B28" t="s">
        <v>97</v>
      </c>
      <c r="C28">
        <v>6</v>
      </c>
      <c r="D28">
        <v>2</v>
      </c>
    </row>
    <row r="29" spans="1:4" ht="15">
      <c r="A29" t="s">
        <v>93</v>
      </c>
      <c r="B29" t="s">
        <v>95</v>
      </c>
      <c r="C29">
        <v>6</v>
      </c>
      <c r="D29">
        <v>0</v>
      </c>
    </row>
    <row r="30" spans="1:4" ht="15">
      <c r="A30" t="s">
        <v>94</v>
      </c>
      <c r="B30" t="s">
        <v>92</v>
      </c>
      <c r="C30">
        <v>1</v>
      </c>
      <c r="D30">
        <v>6</v>
      </c>
    </row>
    <row r="31" spans="1:4" ht="15">
      <c r="A31" t="s">
        <v>96</v>
      </c>
      <c r="B31" t="s">
        <v>99</v>
      </c>
      <c r="C31">
        <v>6</v>
      </c>
      <c r="D31">
        <v>0</v>
      </c>
    </row>
    <row r="33" spans="1:4" ht="15">
      <c r="A33" t="s">
        <v>93</v>
      </c>
      <c r="B33" t="s">
        <v>98</v>
      </c>
      <c r="C33">
        <v>6</v>
      </c>
      <c r="D33">
        <v>2</v>
      </c>
    </row>
    <row r="34" spans="1:4" ht="15">
      <c r="A34" t="s">
        <v>97</v>
      </c>
      <c r="B34" t="s">
        <v>95</v>
      </c>
      <c r="C34">
        <v>2</v>
      </c>
      <c r="D34">
        <v>6</v>
      </c>
    </row>
    <row r="35" spans="1:4" ht="15">
      <c r="A35" t="s">
        <v>96</v>
      </c>
      <c r="B35" t="s">
        <v>94</v>
      </c>
      <c r="C35">
        <v>6</v>
      </c>
      <c r="D35">
        <v>2</v>
      </c>
    </row>
    <row r="36" spans="1:4" ht="15">
      <c r="A36" t="s">
        <v>92</v>
      </c>
      <c r="B36" t="s">
        <v>99</v>
      </c>
      <c r="C36">
        <v>6</v>
      </c>
      <c r="D3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AD117"/>
  <sheetViews>
    <sheetView zoomScalePageLayoutView="0" workbookViewId="0" topLeftCell="A1">
      <selection activeCell="F22" sqref="F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79</v>
      </c>
      <c r="D5" s="106"/>
      <c r="E5" s="25"/>
      <c r="F5" s="53" t="s">
        <v>22</v>
      </c>
      <c r="G5" s="103" t="s">
        <v>62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81</v>
      </c>
      <c r="D6" s="88"/>
      <c r="E6" s="26"/>
      <c r="F6" s="84" t="s">
        <v>1</v>
      </c>
      <c r="G6" s="87" t="s">
        <v>65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82</v>
      </c>
      <c r="D7" s="88"/>
      <c r="E7" s="26"/>
      <c r="F7" s="85" t="s">
        <v>3</v>
      </c>
      <c r="G7" s="93" t="s">
        <v>66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103</v>
      </c>
      <c r="D8" s="88"/>
      <c r="E8" s="26"/>
      <c r="F8" s="85" t="s">
        <v>21</v>
      </c>
      <c r="G8" s="93" t="s">
        <v>71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 t="s">
        <v>104</v>
      </c>
      <c r="C10" s="87" t="s">
        <v>80</v>
      </c>
      <c r="D10" s="88"/>
      <c r="E10" s="26"/>
      <c r="F10" s="46" t="s">
        <v>105</v>
      </c>
      <c r="G10" s="93" t="s">
        <v>64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 t="s">
        <v>20</v>
      </c>
      <c r="C11" s="87" t="s">
        <v>103</v>
      </c>
      <c r="D11" s="88"/>
      <c r="E11" s="26"/>
      <c r="F11" s="42" t="s">
        <v>106</v>
      </c>
      <c r="G11" s="93" t="s">
        <v>65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Ida Ranta</v>
      </c>
      <c r="D14" s="50" t="str">
        <f>IF(G6&gt;"",G6,"")</f>
        <v>Iitamari Koistinen</v>
      </c>
      <c r="E14" s="50">
        <f>IF(E6&gt;"",E6&amp;" - "&amp;I6,"")</f>
      </c>
      <c r="F14" s="15">
        <v>-5</v>
      </c>
      <c r="G14" s="15">
        <v>-4</v>
      </c>
      <c r="H14" s="24">
        <v>-6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15</v>
      </c>
      <c r="Q14" s="78">
        <f t="shared" si="0"/>
        <v>33</v>
      </c>
      <c r="R14" s="79">
        <f aca="true" t="shared" si="1" ref="R14:R19">+P14-Q14</f>
        <v>-18</v>
      </c>
      <c r="U14" s="71">
        <f aca="true" t="shared" si="2" ref="U14:U23">IF(F14="",0,IF(LEFT(F14,1)="-",ABS(F14),(IF(F14&gt;9,F14+2,11))))</f>
        <v>5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4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6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Joni Annunen</v>
      </c>
      <c r="D15" s="50" t="str">
        <f>IF(G7&gt;"",G7,"")</f>
        <v>Jani Annunen</v>
      </c>
      <c r="E15" s="50">
        <f>IF(E7&gt;"",E7&amp;" - "&amp;I7,"")</f>
      </c>
      <c r="F15" s="16">
        <v>-7</v>
      </c>
      <c r="G15" s="15">
        <v>-7</v>
      </c>
      <c r="H15" s="15">
        <v>-6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20</v>
      </c>
      <c r="Q15" s="78">
        <f t="shared" si="0"/>
        <v>33</v>
      </c>
      <c r="R15" s="79">
        <f t="shared" si="1"/>
        <v>-13</v>
      </c>
      <c r="U15" s="71">
        <f t="shared" si="2"/>
        <v>7</v>
      </c>
      <c r="V15" s="72">
        <f t="shared" si="3"/>
        <v>11</v>
      </c>
      <c r="W15" s="71">
        <f t="shared" si="4"/>
        <v>7</v>
      </c>
      <c r="X15" s="72">
        <f t="shared" si="5"/>
        <v>11</v>
      </c>
      <c r="Y15" s="71">
        <f t="shared" si="6"/>
        <v>6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Johanna Ojala</v>
      </c>
      <c r="D16" s="50" t="str">
        <f>IF(G8&gt;"",G8,"")</f>
        <v>Olli Marttila-Tornio</v>
      </c>
      <c r="E16" s="55"/>
      <c r="F16" s="16">
        <v>-9</v>
      </c>
      <c r="G16" s="56">
        <v>5</v>
      </c>
      <c r="H16" s="16">
        <v>9</v>
      </c>
      <c r="I16" s="16">
        <v>7</v>
      </c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1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42</v>
      </c>
      <c r="Q16" s="78">
        <f t="shared" si="0"/>
        <v>32</v>
      </c>
      <c r="R16" s="79">
        <f t="shared" si="1"/>
        <v>10</v>
      </c>
      <c r="U16" s="71">
        <f t="shared" si="2"/>
        <v>9</v>
      </c>
      <c r="V16" s="72">
        <f t="shared" si="3"/>
        <v>11</v>
      </c>
      <c r="W16" s="71">
        <f t="shared" si="4"/>
        <v>11</v>
      </c>
      <c r="X16" s="72">
        <f t="shared" si="5"/>
        <v>5</v>
      </c>
      <c r="Y16" s="71">
        <f t="shared" si="6"/>
        <v>11</v>
      </c>
      <c r="Z16" s="72">
        <f t="shared" si="7"/>
        <v>9</v>
      </c>
      <c r="AA16" s="71">
        <f t="shared" si="8"/>
        <v>11</v>
      </c>
      <c r="AB16" s="72">
        <f t="shared" si="9"/>
        <v>7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Joni Annunen</v>
      </c>
      <c r="D17" s="50" t="str">
        <f>IF(G6&gt;"",G6,"")</f>
        <v>Iitamari Koistinen</v>
      </c>
      <c r="E17" s="55"/>
      <c r="F17" s="16">
        <v>-5</v>
      </c>
      <c r="G17" s="56">
        <v>-5</v>
      </c>
      <c r="H17" s="16">
        <v>-1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11</v>
      </c>
      <c r="Q17" s="78">
        <f t="shared" si="0"/>
        <v>33</v>
      </c>
      <c r="R17" s="79">
        <f t="shared" si="1"/>
        <v>-22</v>
      </c>
      <c r="U17" s="71">
        <f t="shared" si="2"/>
        <v>5</v>
      </c>
      <c r="V17" s="72">
        <f t="shared" si="3"/>
        <v>11</v>
      </c>
      <c r="W17" s="71">
        <f t="shared" si="4"/>
        <v>5</v>
      </c>
      <c r="X17" s="72">
        <f t="shared" si="5"/>
        <v>11</v>
      </c>
      <c r="Y17" s="71">
        <f t="shared" si="6"/>
        <v>1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Ida Ranta</v>
      </c>
      <c r="D18" s="50" t="str">
        <f>IF(G8&gt;"",G8,"")</f>
        <v>Olli Marttila-Tornio</v>
      </c>
      <c r="E18" s="55"/>
      <c r="F18" s="16">
        <v>-10</v>
      </c>
      <c r="G18" s="56">
        <v>-7</v>
      </c>
      <c r="H18" s="16">
        <v>9</v>
      </c>
      <c r="I18" s="16">
        <v>-10</v>
      </c>
      <c r="J18" s="16"/>
      <c r="K18" s="30">
        <f t="shared" si="12"/>
        <v>1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38</v>
      </c>
      <c r="Q18" s="78">
        <f t="shared" si="0"/>
        <v>44</v>
      </c>
      <c r="R18" s="79">
        <f t="shared" si="1"/>
        <v>-6</v>
      </c>
      <c r="U18" s="71">
        <f t="shared" si="2"/>
        <v>10</v>
      </c>
      <c r="V18" s="72">
        <f t="shared" si="3"/>
        <v>12</v>
      </c>
      <c r="W18" s="71">
        <f t="shared" si="4"/>
        <v>7</v>
      </c>
      <c r="X18" s="72">
        <f t="shared" si="5"/>
        <v>11</v>
      </c>
      <c r="Y18" s="71">
        <f t="shared" si="6"/>
        <v>11</v>
      </c>
      <c r="Z18" s="72">
        <f t="shared" si="7"/>
        <v>9</v>
      </c>
      <c r="AA18" s="71">
        <f t="shared" si="8"/>
        <v>10</v>
      </c>
      <c r="AB18" s="72">
        <f t="shared" si="9"/>
        <v>12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Johanna Ojala</v>
      </c>
      <c r="D19" s="50" t="str">
        <f>IF(G7&gt;"",G7,"")</f>
        <v>Jani Annunen</v>
      </c>
      <c r="E19" s="55"/>
      <c r="F19" s="16">
        <v>11</v>
      </c>
      <c r="G19" s="56">
        <v>9</v>
      </c>
      <c r="H19" s="16">
        <v>9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35</v>
      </c>
      <c r="Q19" s="78">
        <f t="shared" si="0"/>
        <v>29</v>
      </c>
      <c r="R19" s="79">
        <f t="shared" si="1"/>
        <v>6</v>
      </c>
      <c r="U19" s="71">
        <f t="shared" si="2"/>
        <v>13</v>
      </c>
      <c r="V19" s="72">
        <f t="shared" si="3"/>
        <v>11</v>
      </c>
      <c r="W19" s="71">
        <f t="shared" si="4"/>
        <v>11</v>
      </c>
      <c r="X19" s="72">
        <f t="shared" si="5"/>
        <v>9</v>
      </c>
      <c r="Y19" s="71">
        <f t="shared" si="6"/>
        <v>11</v>
      </c>
      <c r="Z19" s="72">
        <f t="shared" si="7"/>
        <v>9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Pasi Sipola / Johanna Ojala</v>
      </c>
      <c r="D20" s="65" t="str">
        <f>IF(G10&gt;"",G10&amp;" / "&amp;G11,"")</f>
        <v>Marjaana Sipola / Iitamari Koistinen</v>
      </c>
      <c r="E20" s="51"/>
      <c r="F20" s="17">
        <v>7</v>
      </c>
      <c r="G20" s="18">
        <v>-7</v>
      </c>
      <c r="H20" s="19">
        <v>-5</v>
      </c>
      <c r="I20" s="19">
        <v>-11</v>
      </c>
      <c r="J20" s="19"/>
      <c r="K20" s="30">
        <f t="shared" si="12"/>
        <v>1</v>
      </c>
      <c r="L20" s="31">
        <f t="shared" si="13"/>
        <v>3</v>
      </c>
      <c r="M20" s="39">
        <f t="shared" si="14"/>
      </c>
      <c r="N20" s="38">
        <f t="shared" si="14"/>
        <v>1</v>
      </c>
      <c r="O20" s="32"/>
      <c r="P20" s="77">
        <f t="shared" si="0"/>
        <v>34</v>
      </c>
      <c r="Q20" s="78">
        <f t="shared" si="0"/>
        <v>42</v>
      </c>
      <c r="R20" s="79">
        <f>+P20-Q20</f>
        <v>-8</v>
      </c>
      <c r="U20" s="71">
        <f t="shared" si="2"/>
        <v>11</v>
      </c>
      <c r="V20" s="72">
        <f t="shared" si="3"/>
        <v>7</v>
      </c>
      <c r="W20" s="71">
        <f t="shared" si="4"/>
        <v>7</v>
      </c>
      <c r="X20" s="72">
        <f t="shared" si="5"/>
        <v>11</v>
      </c>
      <c r="Y20" s="71">
        <f t="shared" si="6"/>
        <v>5</v>
      </c>
      <c r="Z20" s="72">
        <f t="shared" si="7"/>
        <v>11</v>
      </c>
      <c r="AA20" s="71">
        <f t="shared" si="8"/>
        <v>11</v>
      </c>
      <c r="AB20" s="72">
        <f t="shared" si="9"/>
        <v>13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Joni Annunen</v>
      </c>
      <c r="D21" s="50" t="str">
        <f>IF(G8&gt;"",G8,"")</f>
        <v>Olli Marttila-Tornio</v>
      </c>
      <c r="E21" s="52"/>
      <c r="F21" s="20">
        <v>-7</v>
      </c>
      <c r="G21" s="24" t="s">
        <v>101</v>
      </c>
      <c r="H21" s="15">
        <v>9</v>
      </c>
      <c r="I21" s="15">
        <v>-10</v>
      </c>
      <c r="J21" s="24"/>
      <c r="K21" s="30">
        <f t="shared" si="12"/>
        <v>1</v>
      </c>
      <c r="L21" s="31">
        <f t="shared" si="13"/>
        <v>3</v>
      </c>
      <c r="M21" s="39">
        <f t="shared" si="14"/>
      </c>
      <c r="N21" s="38">
        <f t="shared" si="14"/>
        <v>1</v>
      </c>
      <c r="O21" s="32"/>
      <c r="P21" s="77">
        <f t="shared" si="0"/>
        <v>28</v>
      </c>
      <c r="Q21" s="78">
        <f t="shared" si="0"/>
        <v>43</v>
      </c>
      <c r="R21" s="79">
        <f>+P21-Q21</f>
        <v>-15</v>
      </c>
      <c r="U21" s="71">
        <f t="shared" si="2"/>
        <v>7</v>
      </c>
      <c r="V21" s="72">
        <f t="shared" si="3"/>
        <v>11</v>
      </c>
      <c r="W21" s="71">
        <f t="shared" si="4"/>
        <v>0</v>
      </c>
      <c r="X21" s="72">
        <f t="shared" si="5"/>
        <v>11</v>
      </c>
      <c r="Y21" s="71">
        <f t="shared" si="6"/>
        <v>11</v>
      </c>
      <c r="Z21" s="72">
        <f t="shared" si="7"/>
        <v>9</v>
      </c>
      <c r="AA21" s="71">
        <f t="shared" si="8"/>
        <v>10</v>
      </c>
      <c r="AB21" s="72">
        <f t="shared" si="9"/>
        <v>12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Johanna Ojala</v>
      </c>
      <c r="D22" s="50" t="str">
        <f>IF(G6&gt;"",G6,"")</f>
        <v>Iitamari Koistinen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Ida Ranta</v>
      </c>
      <c r="D23" s="50" t="str">
        <f>IF(G7&gt;"",G7,"")</f>
        <v>Jani Annunen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9</v>
      </c>
      <c r="L24" s="61">
        <f>IF(ISBLANK(G6),"",SUM(L14:L23))</f>
        <v>19</v>
      </c>
      <c r="M24" s="66">
        <f>IF(ISBLANK(F14),"",SUM(M14:M23))</f>
        <v>2</v>
      </c>
      <c r="N24" s="67">
        <f>IF(ISBLANK(F14),"",SUM(N14:N23))</f>
        <v>6</v>
      </c>
      <c r="O24" s="32"/>
      <c r="P24" s="80">
        <f>SUM(P14:P23)</f>
        <v>223</v>
      </c>
      <c r="Q24" s="78">
        <f>SUM(Q14:Q23)</f>
        <v>289</v>
      </c>
      <c r="R24" s="79">
        <f>SUM(R14:R23)</f>
        <v>-66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YNM 2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AD117"/>
  <sheetViews>
    <sheetView zoomScalePageLayoutView="0" workbookViewId="0" topLeftCell="A1">
      <selection activeCell="G23" sqref="G23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62</v>
      </c>
      <c r="D5" s="106"/>
      <c r="E5" s="25"/>
      <c r="F5" s="53" t="s">
        <v>22</v>
      </c>
      <c r="G5" s="103" t="s">
        <v>49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64</v>
      </c>
      <c r="D6" s="88"/>
      <c r="E6" s="26"/>
      <c r="F6" s="84" t="s">
        <v>1</v>
      </c>
      <c r="G6" s="87" t="s">
        <v>54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66</v>
      </c>
      <c r="D7" s="88"/>
      <c r="E7" s="26"/>
      <c r="F7" s="85" t="s">
        <v>3</v>
      </c>
      <c r="G7" s="93" t="s">
        <v>53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71</v>
      </c>
      <c r="D8" s="88"/>
      <c r="E8" s="26"/>
      <c r="F8" s="85" t="s">
        <v>21</v>
      </c>
      <c r="G8" s="93"/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 t="s">
        <v>64</v>
      </c>
      <c r="D10" s="88"/>
      <c r="E10" s="26"/>
      <c r="F10" s="46"/>
      <c r="G10" s="93" t="s">
        <v>54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 t="s">
        <v>65</v>
      </c>
      <c r="D11" s="88"/>
      <c r="E11" s="26"/>
      <c r="F11" s="42"/>
      <c r="G11" s="93" t="s">
        <v>53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Marjaana Sipola</v>
      </c>
      <c r="D14" s="50" t="str">
        <f>IF(G6&gt;"",G6,"")</f>
        <v>Lasse Rissanen</v>
      </c>
      <c r="E14" s="50">
        <f>IF(E6&gt;"",E6&amp;" - "&amp;I6,"")</f>
      </c>
      <c r="F14" s="15">
        <v>-4</v>
      </c>
      <c r="G14" s="24" t="s">
        <v>101</v>
      </c>
      <c r="H14" s="24">
        <v>-2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6</v>
      </c>
      <c r="Q14" s="78">
        <f t="shared" si="0"/>
        <v>33</v>
      </c>
      <c r="R14" s="79">
        <f aca="true" t="shared" si="1" ref="R14:R19">+P14-Q14</f>
        <v>-27</v>
      </c>
      <c r="U14" s="71">
        <f aca="true" t="shared" si="2" ref="U14:U23">IF(F14="",0,IF(LEFT(F14,1)="-",ABS(F14),(IF(F14&gt;9,F14+2,11))))</f>
        <v>4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0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2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Jani Annunen</v>
      </c>
      <c r="D15" s="50" t="str">
        <f>IF(G7&gt;"",G7,"")</f>
        <v>Kalervo Luomala</v>
      </c>
      <c r="E15" s="50">
        <f>IF(E7&gt;"",E7&amp;" - "&amp;I7,"")</f>
      </c>
      <c r="F15" s="16">
        <v>-2</v>
      </c>
      <c r="G15" s="15">
        <v>-1</v>
      </c>
      <c r="H15" s="15">
        <v>-4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7</v>
      </c>
      <c r="Q15" s="78">
        <f t="shared" si="0"/>
        <v>33</v>
      </c>
      <c r="R15" s="79">
        <f t="shared" si="1"/>
        <v>-26</v>
      </c>
      <c r="U15" s="71">
        <f t="shared" si="2"/>
        <v>2</v>
      </c>
      <c r="V15" s="72">
        <f t="shared" si="3"/>
        <v>11</v>
      </c>
      <c r="W15" s="71">
        <f t="shared" si="4"/>
        <v>1</v>
      </c>
      <c r="X15" s="72">
        <f t="shared" si="5"/>
        <v>11</v>
      </c>
      <c r="Y15" s="71">
        <f t="shared" si="6"/>
        <v>4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Olli Marttila-Tornio</v>
      </c>
      <c r="D16" s="50">
        <f>IF(G8&gt;"",G8,"")</f>
      </c>
      <c r="E16" s="55"/>
      <c r="F16" s="107">
        <v>0</v>
      </c>
      <c r="G16" s="56">
        <v>0</v>
      </c>
      <c r="H16" s="16">
        <v>0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0</v>
      </c>
      <c r="R16" s="79">
        <f t="shared" si="1"/>
        <v>33</v>
      </c>
      <c r="U16" s="71">
        <f t="shared" si="2"/>
        <v>11</v>
      </c>
      <c r="V16" s="72">
        <f t="shared" si="3"/>
        <v>0</v>
      </c>
      <c r="W16" s="71">
        <f t="shared" si="4"/>
        <v>11</v>
      </c>
      <c r="X16" s="72">
        <f t="shared" si="5"/>
        <v>0</v>
      </c>
      <c r="Y16" s="71">
        <f t="shared" si="6"/>
        <v>11</v>
      </c>
      <c r="Z16" s="72">
        <f t="shared" si="7"/>
        <v>0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Jani Annunen</v>
      </c>
      <c r="D17" s="50" t="str">
        <f>IF(G6&gt;"",G6,"")</f>
        <v>Lasse Rissanen</v>
      </c>
      <c r="E17" s="55"/>
      <c r="F17" s="16">
        <v>-1</v>
      </c>
      <c r="G17" s="56">
        <v>-3</v>
      </c>
      <c r="H17" s="16">
        <v>-3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7</v>
      </c>
      <c r="Q17" s="78">
        <f t="shared" si="0"/>
        <v>33</v>
      </c>
      <c r="R17" s="79">
        <f t="shared" si="1"/>
        <v>-26</v>
      </c>
      <c r="U17" s="71">
        <f t="shared" si="2"/>
        <v>1</v>
      </c>
      <c r="V17" s="72">
        <f t="shared" si="3"/>
        <v>11</v>
      </c>
      <c r="W17" s="71">
        <f t="shared" si="4"/>
        <v>3</v>
      </c>
      <c r="X17" s="72">
        <f t="shared" si="5"/>
        <v>11</v>
      </c>
      <c r="Y17" s="71">
        <f t="shared" si="6"/>
        <v>3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Marjaana Sipola</v>
      </c>
      <c r="D18" s="50">
        <f>IF(G8&gt;"",G8,"")</f>
      </c>
      <c r="E18" s="55"/>
      <c r="F18" s="16">
        <v>0</v>
      </c>
      <c r="G18" s="56">
        <v>0</v>
      </c>
      <c r="H18" s="16">
        <v>0</v>
      </c>
      <c r="I18" s="16"/>
      <c r="J18" s="16"/>
      <c r="K18" s="30">
        <f t="shared" si="12"/>
        <v>3</v>
      </c>
      <c r="L18" s="31">
        <f t="shared" si="13"/>
        <v>0</v>
      </c>
      <c r="M18" s="39">
        <f t="shared" si="14"/>
        <v>1</v>
      </c>
      <c r="N18" s="38">
        <f t="shared" si="14"/>
      </c>
      <c r="O18" s="32"/>
      <c r="P18" s="77">
        <f t="shared" si="0"/>
        <v>33</v>
      </c>
      <c r="Q18" s="78">
        <f t="shared" si="0"/>
        <v>0</v>
      </c>
      <c r="R18" s="79">
        <f t="shared" si="1"/>
        <v>33</v>
      </c>
      <c r="U18" s="71">
        <f t="shared" si="2"/>
        <v>11</v>
      </c>
      <c r="V18" s="72">
        <f t="shared" si="3"/>
        <v>0</v>
      </c>
      <c r="W18" s="71">
        <f t="shared" si="4"/>
        <v>11</v>
      </c>
      <c r="X18" s="72">
        <f t="shared" si="5"/>
        <v>0</v>
      </c>
      <c r="Y18" s="71">
        <f t="shared" si="6"/>
        <v>11</v>
      </c>
      <c r="Z18" s="72">
        <f t="shared" si="7"/>
        <v>0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Olli Marttila-Tornio</v>
      </c>
      <c r="D19" s="50" t="str">
        <f>IF(G7&gt;"",G7,"")</f>
        <v>Kalervo Luomala</v>
      </c>
      <c r="E19" s="55"/>
      <c r="F19" s="107" t="s">
        <v>101</v>
      </c>
      <c r="G19" s="56">
        <v>-1</v>
      </c>
      <c r="H19" s="16">
        <v>-9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10</v>
      </c>
      <c r="Q19" s="78">
        <f t="shared" si="0"/>
        <v>33</v>
      </c>
      <c r="R19" s="79">
        <f t="shared" si="1"/>
        <v>-23</v>
      </c>
      <c r="U19" s="71">
        <f t="shared" si="2"/>
        <v>0</v>
      </c>
      <c r="V19" s="72">
        <f t="shared" si="3"/>
        <v>11</v>
      </c>
      <c r="W19" s="71">
        <f t="shared" si="4"/>
        <v>1</v>
      </c>
      <c r="X19" s="72">
        <f t="shared" si="5"/>
        <v>11</v>
      </c>
      <c r="Y19" s="71">
        <f t="shared" si="6"/>
        <v>9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Marjaana Sipola / Iitamari Koistinen</v>
      </c>
      <c r="D20" s="65" t="str">
        <f>IF(G10&gt;"",G10&amp;" / "&amp;G11,"")</f>
        <v>Lasse Rissanen / Kalervo Luomala</v>
      </c>
      <c r="E20" s="51"/>
      <c r="F20" s="17">
        <v>-10</v>
      </c>
      <c r="G20" s="18">
        <v>-4</v>
      </c>
      <c r="H20" s="19">
        <v>-10</v>
      </c>
      <c r="I20" s="19"/>
      <c r="J20" s="19"/>
      <c r="K20" s="30">
        <f t="shared" si="12"/>
        <v>0</v>
      </c>
      <c r="L20" s="31">
        <f t="shared" si="13"/>
        <v>3</v>
      </c>
      <c r="M20" s="39">
        <f t="shared" si="14"/>
      </c>
      <c r="N20" s="38">
        <f t="shared" si="14"/>
        <v>1</v>
      </c>
      <c r="O20" s="32"/>
      <c r="P20" s="77">
        <f t="shared" si="0"/>
        <v>24</v>
      </c>
      <c r="Q20" s="78">
        <f t="shared" si="0"/>
        <v>35</v>
      </c>
      <c r="R20" s="79">
        <f>+P20-Q20</f>
        <v>-11</v>
      </c>
      <c r="U20" s="71">
        <f t="shared" si="2"/>
        <v>10</v>
      </c>
      <c r="V20" s="72">
        <f t="shared" si="3"/>
        <v>12</v>
      </c>
      <c r="W20" s="71">
        <f t="shared" si="4"/>
        <v>4</v>
      </c>
      <c r="X20" s="72">
        <f t="shared" si="5"/>
        <v>11</v>
      </c>
      <c r="Y20" s="71">
        <f t="shared" si="6"/>
        <v>10</v>
      </c>
      <c r="Z20" s="72">
        <f t="shared" si="7"/>
        <v>12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Jani Annunen</v>
      </c>
      <c r="D21" s="50">
        <f>IF(G8&gt;"",G8,"")</f>
      </c>
      <c r="E21" s="52"/>
      <c r="F21" s="20">
        <v>0</v>
      </c>
      <c r="G21" s="15">
        <v>0</v>
      </c>
      <c r="H21" s="15">
        <v>0</v>
      </c>
      <c r="I21" s="15"/>
      <c r="J21" s="24"/>
      <c r="K21" s="30">
        <f t="shared" si="12"/>
        <v>3</v>
      </c>
      <c r="L21" s="31">
        <f t="shared" si="13"/>
        <v>0</v>
      </c>
      <c r="M21" s="39">
        <f t="shared" si="14"/>
        <v>1</v>
      </c>
      <c r="N21" s="38">
        <f t="shared" si="14"/>
      </c>
      <c r="O21" s="32"/>
      <c r="P21" s="77">
        <f t="shared" si="0"/>
        <v>33</v>
      </c>
      <c r="Q21" s="78">
        <f t="shared" si="0"/>
        <v>0</v>
      </c>
      <c r="R21" s="79">
        <f>+P21-Q21</f>
        <v>33</v>
      </c>
      <c r="U21" s="71">
        <f t="shared" si="2"/>
        <v>11</v>
      </c>
      <c r="V21" s="72">
        <f t="shared" si="3"/>
        <v>0</v>
      </c>
      <c r="W21" s="71">
        <f t="shared" si="4"/>
        <v>11</v>
      </c>
      <c r="X21" s="72">
        <f t="shared" si="5"/>
        <v>0</v>
      </c>
      <c r="Y21" s="71">
        <f t="shared" si="6"/>
        <v>11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Olli Marttila-Tornio</v>
      </c>
      <c r="D22" s="50" t="str">
        <f>IF(G6&gt;"",G6,"")</f>
        <v>Lasse Rissanen</v>
      </c>
      <c r="E22" s="52"/>
      <c r="F22" s="109" t="s">
        <v>101</v>
      </c>
      <c r="G22" s="15">
        <v>-2</v>
      </c>
      <c r="H22" s="24" t="s">
        <v>101</v>
      </c>
      <c r="I22" s="15"/>
      <c r="J22" s="24"/>
      <c r="K22" s="30">
        <f t="shared" si="12"/>
        <v>0</v>
      </c>
      <c r="L22" s="31">
        <f t="shared" si="13"/>
        <v>3</v>
      </c>
      <c r="M22" s="39">
        <f t="shared" si="14"/>
      </c>
      <c r="N22" s="38">
        <f t="shared" si="14"/>
        <v>1</v>
      </c>
      <c r="O22" s="32"/>
      <c r="P22" s="77">
        <f t="shared" si="0"/>
        <v>2</v>
      </c>
      <c r="Q22" s="78">
        <f t="shared" si="0"/>
        <v>33</v>
      </c>
      <c r="R22" s="79">
        <f>+P22-Q22</f>
        <v>-31</v>
      </c>
      <c r="U22" s="71">
        <f t="shared" si="2"/>
        <v>0</v>
      </c>
      <c r="V22" s="72">
        <f t="shared" si="3"/>
        <v>11</v>
      </c>
      <c r="W22" s="71">
        <f t="shared" si="4"/>
        <v>2</v>
      </c>
      <c r="X22" s="72">
        <f t="shared" si="5"/>
        <v>11</v>
      </c>
      <c r="Y22" s="71">
        <f t="shared" si="6"/>
        <v>0</v>
      </c>
      <c r="Z22" s="72">
        <f t="shared" si="7"/>
        <v>11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Marjaana Sipola</v>
      </c>
      <c r="D23" s="50" t="str">
        <f>IF(G7&gt;"",G7,"")</f>
        <v>Kalervo Luomala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9</v>
      </c>
      <c r="L24" s="61">
        <f>IF(ISBLANK(G6),"",SUM(L14:L23))</f>
        <v>18</v>
      </c>
      <c r="M24" s="66">
        <f>IF(ISBLANK(F14),"",SUM(M14:M23))</f>
        <v>3</v>
      </c>
      <c r="N24" s="67">
        <f>IF(ISBLANK(F14),"",SUM(N14:N23))</f>
        <v>6</v>
      </c>
      <c r="O24" s="32"/>
      <c r="P24" s="80">
        <f>SUM(P14:P23)</f>
        <v>155</v>
      </c>
      <c r="Q24" s="78">
        <f>SUM(Q14:Q23)</f>
        <v>200</v>
      </c>
      <c r="R24" s="79">
        <f>SUM(R14:R23)</f>
        <v>-45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KePts 1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AD117"/>
  <sheetViews>
    <sheetView zoomScalePageLayoutView="0" workbookViewId="0" topLeftCell="A1">
      <selection activeCell="H23" sqref="H23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75</v>
      </c>
      <c r="D5" s="106"/>
      <c r="E5" s="25"/>
      <c r="F5" s="53" t="s">
        <v>22</v>
      </c>
      <c r="G5" s="103" t="s">
        <v>56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78</v>
      </c>
      <c r="D6" s="88"/>
      <c r="E6" s="26"/>
      <c r="F6" s="84" t="s">
        <v>1</v>
      </c>
      <c r="G6" s="87" t="s">
        <v>60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77</v>
      </c>
      <c r="D7" s="88"/>
      <c r="E7" s="26"/>
      <c r="F7" s="85" t="s">
        <v>3</v>
      </c>
      <c r="G7" s="93" t="s">
        <v>108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107</v>
      </c>
      <c r="D8" s="88"/>
      <c r="E8" s="26"/>
      <c r="F8" s="85" t="s">
        <v>21</v>
      </c>
      <c r="G8" s="93" t="s">
        <v>109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83" t="s">
        <v>2</v>
      </c>
      <c r="C10" s="87" t="s">
        <v>77</v>
      </c>
      <c r="D10" s="88"/>
      <c r="E10" s="26"/>
      <c r="F10" s="84" t="s">
        <v>1</v>
      </c>
      <c r="G10" s="87" t="s">
        <v>60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83" t="s">
        <v>20</v>
      </c>
      <c r="C11" s="87" t="s">
        <v>107</v>
      </c>
      <c r="D11" s="88"/>
      <c r="E11" s="26"/>
      <c r="F11" s="85" t="s">
        <v>21</v>
      </c>
      <c r="G11" s="93" t="s">
        <v>109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Topi Latukka</v>
      </c>
      <c r="D14" s="50" t="str">
        <f>IF(G6&gt;"",G6,"")</f>
        <v>Kari Pikkarainen</v>
      </c>
      <c r="E14" s="50">
        <f>IF(E6&gt;"",E6&amp;" - "&amp;I6,"")</f>
      </c>
      <c r="F14" s="15">
        <v>-9</v>
      </c>
      <c r="G14" s="15">
        <v>-6</v>
      </c>
      <c r="H14" s="24">
        <v>-4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19</v>
      </c>
      <c r="Q14" s="78">
        <f t="shared" si="0"/>
        <v>33</v>
      </c>
      <c r="R14" s="79">
        <f aca="true" t="shared" si="1" ref="R14:R19">+P14-Q14</f>
        <v>-14</v>
      </c>
      <c r="U14" s="71">
        <f aca="true" t="shared" si="2" ref="U14:U23">IF(F14="",0,IF(LEFT(F14,1)="-",ABS(F14),(IF(F14&gt;9,F14+2,11))))</f>
        <v>9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6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4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Jukka Kalliokoski</v>
      </c>
      <c r="D15" s="50" t="str">
        <f>IF(G7&gt;"",G7,"")</f>
        <v>Juha Ranta</v>
      </c>
      <c r="E15" s="50">
        <f>IF(E7&gt;"",E7&amp;" - "&amp;I7,"")</f>
      </c>
      <c r="F15" s="16">
        <v>9</v>
      </c>
      <c r="G15" s="15">
        <v>5</v>
      </c>
      <c r="H15" s="15">
        <v>11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35</v>
      </c>
      <c r="Q15" s="78">
        <f t="shared" si="0"/>
        <v>25</v>
      </c>
      <c r="R15" s="79">
        <f t="shared" si="1"/>
        <v>10</v>
      </c>
      <c r="U15" s="71">
        <f t="shared" si="2"/>
        <v>11</v>
      </c>
      <c r="V15" s="72">
        <f t="shared" si="3"/>
        <v>9</v>
      </c>
      <c r="W15" s="71">
        <f t="shared" si="4"/>
        <v>11</v>
      </c>
      <c r="X15" s="72">
        <f t="shared" si="5"/>
        <v>5</v>
      </c>
      <c r="Y15" s="71">
        <f t="shared" si="6"/>
        <v>13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Kai Ollikainen</v>
      </c>
      <c r="D16" s="50" t="str">
        <f>IF(G8&gt;"",G8,"")</f>
        <v>Markus Vahtola</v>
      </c>
      <c r="E16" s="55"/>
      <c r="F16" s="16">
        <v>9</v>
      </c>
      <c r="G16" s="56">
        <v>-3</v>
      </c>
      <c r="H16" s="16">
        <v>7</v>
      </c>
      <c r="I16" s="16">
        <v>-9</v>
      </c>
      <c r="J16" s="16">
        <v>-6</v>
      </c>
      <c r="K16" s="30">
        <f aca="true" t="shared" si="12" ref="K16:K23">IF(ISBLANK(F16),"",COUNTIF(F16:J16,"&gt;=0"))</f>
        <v>2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40</v>
      </c>
      <c r="Q16" s="78">
        <f t="shared" si="0"/>
        <v>49</v>
      </c>
      <c r="R16" s="79">
        <f t="shared" si="1"/>
        <v>-9</v>
      </c>
      <c r="U16" s="71">
        <f t="shared" si="2"/>
        <v>11</v>
      </c>
      <c r="V16" s="72">
        <f t="shared" si="3"/>
        <v>9</v>
      </c>
      <c r="W16" s="71">
        <f t="shared" si="4"/>
        <v>3</v>
      </c>
      <c r="X16" s="72">
        <f t="shared" si="5"/>
        <v>11</v>
      </c>
      <c r="Y16" s="71">
        <f t="shared" si="6"/>
        <v>11</v>
      </c>
      <c r="Z16" s="72">
        <f t="shared" si="7"/>
        <v>7</v>
      </c>
      <c r="AA16" s="71">
        <f t="shared" si="8"/>
        <v>9</v>
      </c>
      <c r="AB16" s="72">
        <f t="shared" si="9"/>
        <v>11</v>
      </c>
      <c r="AC16" s="71">
        <f t="shared" si="10"/>
        <v>6</v>
      </c>
      <c r="AD16" s="72">
        <f t="shared" si="11"/>
        <v>11</v>
      </c>
    </row>
    <row r="17" spans="1:30" ht="15" customHeight="1" thickBot="1">
      <c r="A17" s="32"/>
      <c r="B17" s="59" t="s">
        <v>10</v>
      </c>
      <c r="C17" s="50" t="str">
        <f>IF(C7&gt;"",C7,"")</f>
        <v>Jukka Kalliokoski</v>
      </c>
      <c r="D17" s="50" t="str">
        <f>IF(G6&gt;"",G6,"")</f>
        <v>Kari Pikkarainen</v>
      </c>
      <c r="E17" s="55"/>
      <c r="F17" s="16">
        <v>8</v>
      </c>
      <c r="G17" s="56">
        <v>-8</v>
      </c>
      <c r="H17" s="16">
        <v>5</v>
      </c>
      <c r="I17" s="16">
        <v>5</v>
      </c>
      <c r="J17" s="16"/>
      <c r="K17" s="30">
        <f t="shared" si="12"/>
        <v>3</v>
      </c>
      <c r="L17" s="31">
        <f t="shared" si="13"/>
        <v>1</v>
      </c>
      <c r="M17" s="39">
        <f t="shared" si="14"/>
        <v>1</v>
      </c>
      <c r="N17" s="38">
        <f t="shared" si="14"/>
      </c>
      <c r="O17" s="32"/>
      <c r="P17" s="77">
        <f t="shared" si="0"/>
        <v>41</v>
      </c>
      <c r="Q17" s="78">
        <f t="shared" si="0"/>
        <v>29</v>
      </c>
      <c r="R17" s="79">
        <f t="shared" si="1"/>
        <v>12</v>
      </c>
      <c r="U17" s="71">
        <f t="shared" si="2"/>
        <v>11</v>
      </c>
      <c r="V17" s="72">
        <f t="shared" si="3"/>
        <v>8</v>
      </c>
      <c r="W17" s="71">
        <f t="shared" si="4"/>
        <v>8</v>
      </c>
      <c r="X17" s="72">
        <f t="shared" si="5"/>
        <v>11</v>
      </c>
      <c r="Y17" s="71">
        <f t="shared" si="6"/>
        <v>11</v>
      </c>
      <c r="Z17" s="72">
        <f t="shared" si="7"/>
        <v>5</v>
      </c>
      <c r="AA17" s="71">
        <f t="shared" si="8"/>
        <v>11</v>
      </c>
      <c r="AB17" s="72">
        <f t="shared" si="9"/>
        <v>5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Topi Latukka</v>
      </c>
      <c r="D18" s="50" t="str">
        <f>IF(G8&gt;"",G8,"")</f>
        <v>Markus Vahtola</v>
      </c>
      <c r="E18" s="55"/>
      <c r="F18" s="16">
        <v>-4</v>
      </c>
      <c r="G18" s="56">
        <v>-6</v>
      </c>
      <c r="H18" s="16">
        <v>-7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17</v>
      </c>
      <c r="Q18" s="78">
        <f t="shared" si="0"/>
        <v>33</v>
      </c>
      <c r="R18" s="79">
        <f t="shared" si="1"/>
        <v>-16</v>
      </c>
      <c r="U18" s="71">
        <f t="shared" si="2"/>
        <v>4</v>
      </c>
      <c r="V18" s="72">
        <f t="shared" si="3"/>
        <v>11</v>
      </c>
      <c r="W18" s="71">
        <f t="shared" si="4"/>
        <v>6</v>
      </c>
      <c r="X18" s="72">
        <f t="shared" si="5"/>
        <v>11</v>
      </c>
      <c r="Y18" s="71">
        <f t="shared" si="6"/>
        <v>7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Kai Ollikainen</v>
      </c>
      <c r="D19" s="50" t="str">
        <f>IF(G7&gt;"",G7,"")</f>
        <v>Juha Ranta</v>
      </c>
      <c r="E19" s="55"/>
      <c r="F19" s="16">
        <v>8</v>
      </c>
      <c r="G19" s="56">
        <v>9</v>
      </c>
      <c r="H19" s="16">
        <v>7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33</v>
      </c>
      <c r="Q19" s="78">
        <f t="shared" si="0"/>
        <v>24</v>
      </c>
      <c r="R19" s="79">
        <f t="shared" si="1"/>
        <v>9</v>
      </c>
      <c r="U19" s="71">
        <f t="shared" si="2"/>
        <v>11</v>
      </c>
      <c r="V19" s="72">
        <f t="shared" si="3"/>
        <v>8</v>
      </c>
      <c r="W19" s="71">
        <f t="shared" si="4"/>
        <v>11</v>
      </c>
      <c r="X19" s="72">
        <f t="shared" si="5"/>
        <v>9</v>
      </c>
      <c r="Y19" s="71">
        <f t="shared" si="6"/>
        <v>11</v>
      </c>
      <c r="Z19" s="72">
        <f t="shared" si="7"/>
        <v>7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Jukka Kalliokoski / Kai Ollikainen</v>
      </c>
      <c r="D20" s="65" t="str">
        <f>IF(G10&gt;"",G10&amp;" / "&amp;G11,"")</f>
        <v>Kari Pikkarainen / Markus Vahtola</v>
      </c>
      <c r="E20" s="51"/>
      <c r="F20" s="17">
        <v>-14</v>
      </c>
      <c r="G20" s="18">
        <v>3</v>
      </c>
      <c r="H20" s="19">
        <v>11</v>
      </c>
      <c r="I20" s="19">
        <v>4</v>
      </c>
      <c r="J20" s="19"/>
      <c r="K20" s="30">
        <f t="shared" si="12"/>
        <v>3</v>
      </c>
      <c r="L20" s="31">
        <f t="shared" si="13"/>
        <v>1</v>
      </c>
      <c r="M20" s="39">
        <f t="shared" si="14"/>
        <v>1</v>
      </c>
      <c r="N20" s="38">
        <f t="shared" si="14"/>
      </c>
      <c r="O20" s="32"/>
      <c r="P20" s="77">
        <f t="shared" si="0"/>
        <v>49</v>
      </c>
      <c r="Q20" s="78">
        <f t="shared" si="0"/>
        <v>34</v>
      </c>
      <c r="R20" s="79">
        <f>+P20-Q20</f>
        <v>15</v>
      </c>
      <c r="U20" s="71">
        <f t="shared" si="2"/>
        <v>14</v>
      </c>
      <c r="V20" s="72">
        <f t="shared" si="3"/>
        <v>16</v>
      </c>
      <c r="W20" s="71">
        <f t="shared" si="4"/>
        <v>11</v>
      </c>
      <c r="X20" s="72">
        <f t="shared" si="5"/>
        <v>3</v>
      </c>
      <c r="Y20" s="71">
        <f t="shared" si="6"/>
        <v>13</v>
      </c>
      <c r="Z20" s="72">
        <f t="shared" si="7"/>
        <v>11</v>
      </c>
      <c r="AA20" s="71">
        <f t="shared" si="8"/>
        <v>11</v>
      </c>
      <c r="AB20" s="72">
        <f t="shared" si="9"/>
        <v>4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Jukka Kalliokoski</v>
      </c>
      <c r="D21" s="50" t="str">
        <f>IF(G8&gt;"",G8,"")</f>
        <v>Markus Vahtola</v>
      </c>
      <c r="E21" s="52"/>
      <c r="F21" s="20">
        <v>-7</v>
      </c>
      <c r="G21" s="15">
        <v>8</v>
      </c>
      <c r="H21" s="15">
        <v>-9</v>
      </c>
      <c r="I21" s="15">
        <v>-9</v>
      </c>
      <c r="J21" s="24"/>
      <c r="K21" s="30">
        <f t="shared" si="12"/>
        <v>1</v>
      </c>
      <c r="L21" s="31">
        <f t="shared" si="13"/>
        <v>3</v>
      </c>
      <c r="M21" s="39">
        <f t="shared" si="14"/>
      </c>
      <c r="N21" s="38">
        <f t="shared" si="14"/>
        <v>1</v>
      </c>
      <c r="O21" s="32"/>
      <c r="P21" s="77">
        <f t="shared" si="0"/>
        <v>36</v>
      </c>
      <c r="Q21" s="78">
        <f t="shared" si="0"/>
        <v>41</v>
      </c>
      <c r="R21" s="79">
        <f>+P21-Q21</f>
        <v>-5</v>
      </c>
      <c r="U21" s="71">
        <f t="shared" si="2"/>
        <v>7</v>
      </c>
      <c r="V21" s="72">
        <f t="shared" si="3"/>
        <v>11</v>
      </c>
      <c r="W21" s="71">
        <f t="shared" si="4"/>
        <v>11</v>
      </c>
      <c r="X21" s="72">
        <f t="shared" si="5"/>
        <v>8</v>
      </c>
      <c r="Y21" s="71">
        <f t="shared" si="6"/>
        <v>9</v>
      </c>
      <c r="Z21" s="72">
        <f t="shared" si="7"/>
        <v>11</v>
      </c>
      <c r="AA21" s="71">
        <f t="shared" si="8"/>
        <v>9</v>
      </c>
      <c r="AB21" s="72">
        <f t="shared" si="9"/>
        <v>11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Kai Ollikainen</v>
      </c>
      <c r="D22" s="50" t="str">
        <f>IF(G6&gt;"",G6,"")</f>
        <v>Kari Pikkarainen</v>
      </c>
      <c r="E22" s="52"/>
      <c r="F22" s="20">
        <v>-6</v>
      </c>
      <c r="G22" s="15">
        <v>4</v>
      </c>
      <c r="H22" s="15">
        <v>-8</v>
      </c>
      <c r="I22" s="15">
        <v>-7</v>
      </c>
      <c r="J22" s="24"/>
      <c r="K22" s="30">
        <f t="shared" si="12"/>
        <v>1</v>
      </c>
      <c r="L22" s="31">
        <f t="shared" si="13"/>
        <v>3</v>
      </c>
      <c r="M22" s="39">
        <f t="shared" si="14"/>
      </c>
      <c r="N22" s="38">
        <f t="shared" si="14"/>
        <v>1</v>
      </c>
      <c r="O22" s="32"/>
      <c r="P22" s="77">
        <f t="shared" si="0"/>
        <v>32</v>
      </c>
      <c r="Q22" s="78">
        <f t="shared" si="0"/>
        <v>37</v>
      </c>
      <c r="R22" s="79">
        <f>+P22-Q22</f>
        <v>-5</v>
      </c>
      <c r="U22" s="71">
        <f t="shared" si="2"/>
        <v>6</v>
      </c>
      <c r="V22" s="72">
        <f t="shared" si="3"/>
        <v>11</v>
      </c>
      <c r="W22" s="71">
        <f t="shared" si="4"/>
        <v>11</v>
      </c>
      <c r="X22" s="72">
        <f t="shared" si="5"/>
        <v>4</v>
      </c>
      <c r="Y22" s="71">
        <f t="shared" si="6"/>
        <v>8</v>
      </c>
      <c r="Z22" s="72">
        <f t="shared" si="7"/>
        <v>11</v>
      </c>
      <c r="AA22" s="71">
        <f t="shared" si="8"/>
        <v>7</v>
      </c>
      <c r="AB22" s="72">
        <f t="shared" si="9"/>
        <v>11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Topi Latukka</v>
      </c>
      <c r="D23" s="50" t="str">
        <f>IF(G7&gt;"",G7,"")</f>
        <v>Juha Ranta</v>
      </c>
      <c r="E23" s="52"/>
      <c r="F23" s="24">
        <v>7</v>
      </c>
      <c r="G23" s="15">
        <v>6</v>
      </c>
      <c r="H23" s="24">
        <v>-5</v>
      </c>
      <c r="I23" s="15">
        <v>-6</v>
      </c>
      <c r="J23" s="15">
        <v>-10</v>
      </c>
      <c r="K23" s="30">
        <f t="shared" si="12"/>
        <v>2</v>
      </c>
      <c r="L23" s="31">
        <f t="shared" si="13"/>
        <v>3</v>
      </c>
      <c r="M23" s="39">
        <f t="shared" si="14"/>
      </c>
      <c r="N23" s="38">
        <f t="shared" si="14"/>
        <v>1</v>
      </c>
      <c r="O23" s="32"/>
      <c r="P23" s="77">
        <f t="shared" si="0"/>
        <v>43</v>
      </c>
      <c r="Q23" s="78">
        <f t="shared" si="0"/>
        <v>47</v>
      </c>
      <c r="R23" s="79">
        <f>+P23-Q23</f>
        <v>-4</v>
      </c>
      <c r="U23" s="71">
        <f t="shared" si="2"/>
        <v>11</v>
      </c>
      <c r="V23" s="72">
        <f t="shared" si="3"/>
        <v>7</v>
      </c>
      <c r="W23" s="71">
        <f t="shared" si="4"/>
        <v>11</v>
      </c>
      <c r="X23" s="72">
        <f t="shared" si="5"/>
        <v>6</v>
      </c>
      <c r="Y23" s="71">
        <f t="shared" si="6"/>
        <v>5</v>
      </c>
      <c r="Z23" s="72">
        <f t="shared" si="7"/>
        <v>11</v>
      </c>
      <c r="AA23" s="71">
        <f t="shared" si="8"/>
        <v>6</v>
      </c>
      <c r="AB23" s="72">
        <f t="shared" si="9"/>
        <v>11</v>
      </c>
      <c r="AC23" s="71">
        <f t="shared" si="10"/>
        <v>10</v>
      </c>
      <c r="AD23" s="72">
        <f t="shared" si="11"/>
        <v>12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20</v>
      </c>
      <c r="M24" s="66">
        <f>IF(ISBLANK(F14),"",SUM(M14:M23))</f>
        <v>4</v>
      </c>
      <c r="N24" s="67">
        <f>IF(ISBLANK(F14),"",SUM(N14:N23))</f>
        <v>6</v>
      </c>
      <c r="O24" s="32"/>
      <c r="P24" s="80">
        <f>SUM(P14:P23)</f>
        <v>345</v>
      </c>
      <c r="Q24" s="78">
        <f>SUM(Q14:Q23)</f>
        <v>352</v>
      </c>
      <c r="R24" s="79">
        <f>SUM(R14:R23)</f>
        <v>-7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5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>
    <pageSetUpPr fitToPage="1"/>
  </sheetPr>
  <dimension ref="A1:AD117"/>
  <sheetViews>
    <sheetView zoomScalePageLayoutView="0" workbookViewId="0" topLeftCell="A1">
      <selection activeCell="H20" sqref="H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48</v>
      </c>
      <c r="D5" s="106"/>
      <c r="E5" s="25"/>
      <c r="F5" s="53" t="s">
        <v>22</v>
      </c>
      <c r="G5" s="103" t="s">
        <v>63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52</v>
      </c>
      <c r="D6" s="88"/>
      <c r="E6" s="26"/>
      <c r="F6" s="84" t="s">
        <v>1</v>
      </c>
      <c r="G6" s="87" t="s">
        <v>102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51</v>
      </c>
      <c r="D7" s="88"/>
      <c r="E7" s="26"/>
      <c r="F7" s="85" t="s">
        <v>3</v>
      </c>
      <c r="G7" s="93" t="s">
        <v>67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50</v>
      </c>
      <c r="D8" s="88"/>
      <c r="E8" s="26"/>
      <c r="F8" s="85" t="s">
        <v>21</v>
      </c>
      <c r="G8" s="93" t="s">
        <v>69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Jari Vesaluoma</v>
      </c>
      <c r="D14" s="50" t="str">
        <f>IF(G6&gt;"",G6,"")</f>
        <v>Valtteri Salminen</v>
      </c>
      <c r="E14" s="50">
        <f>IF(E6&gt;"",E6&amp;" - "&amp;I6,"")</f>
      </c>
      <c r="F14" s="15">
        <v>3</v>
      </c>
      <c r="G14" s="15">
        <v>4</v>
      </c>
      <c r="H14" s="24">
        <v>3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10</v>
      </c>
      <c r="R14" s="79">
        <f aca="true" t="shared" si="1" ref="R14:R19">+P14-Q14</f>
        <v>23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3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4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3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Matti Vesaluoma</v>
      </c>
      <c r="D15" s="50" t="str">
        <f>IF(G7&gt;"",G7,"")</f>
        <v>Severi Salminen</v>
      </c>
      <c r="E15" s="50">
        <f>IF(E7&gt;"",E7&amp;" - "&amp;I7,"")</f>
      </c>
      <c r="F15" s="16">
        <v>9</v>
      </c>
      <c r="G15" s="15">
        <v>2</v>
      </c>
      <c r="H15" s="15">
        <v>7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18</v>
      </c>
      <c r="R15" s="79">
        <f t="shared" si="1"/>
        <v>15</v>
      </c>
      <c r="U15" s="71">
        <f t="shared" si="2"/>
        <v>11</v>
      </c>
      <c r="V15" s="72">
        <f t="shared" si="3"/>
        <v>9</v>
      </c>
      <c r="W15" s="71">
        <f t="shared" si="4"/>
        <v>11</v>
      </c>
      <c r="X15" s="72">
        <f t="shared" si="5"/>
        <v>2</v>
      </c>
      <c r="Y15" s="71">
        <f t="shared" si="6"/>
        <v>11</v>
      </c>
      <c r="Z15" s="72">
        <f t="shared" si="7"/>
        <v>7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Ossi Vesaluoma</v>
      </c>
      <c r="D16" s="50" t="str">
        <f>IF(G8&gt;"",G8,"")</f>
        <v>Jukka-Pekka Salminen</v>
      </c>
      <c r="E16" s="55"/>
      <c r="F16" s="16">
        <v>4</v>
      </c>
      <c r="G16" s="56">
        <v>9</v>
      </c>
      <c r="H16" s="16">
        <v>-13</v>
      </c>
      <c r="I16" s="16">
        <v>8</v>
      </c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1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46</v>
      </c>
      <c r="Q16" s="78">
        <f t="shared" si="0"/>
        <v>36</v>
      </c>
      <c r="R16" s="79">
        <f t="shared" si="1"/>
        <v>10</v>
      </c>
      <c r="U16" s="71">
        <f t="shared" si="2"/>
        <v>11</v>
      </c>
      <c r="V16" s="72">
        <f t="shared" si="3"/>
        <v>4</v>
      </c>
      <c r="W16" s="71">
        <f t="shared" si="4"/>
        <v>11</v>
      </c>
      <c r="X16" s="72">
        <f t="shared" si="5"/>
        <v>9</v>
      </c>
      <c r="Y16" s="71">
        <f t="shared" si="6"/>
        <v>13</v>
      </c>
      <c r="Z16" s="72">
        <f t="shared" si="7"/>
        <v>15</v>
      </c>
      <c r="AA16" s="71">
        <f t="shared" si="8"/>
        <v>11</v>
      </c>
      <c r="AB16" s="72">
        <f t="shared" si="9"/>
        <v>8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Matti Vesaluoma</v>
      </c>
      <c r="D17" s="50" t="str">
        <f>IF(G6&gt;"",G6,"")</f>
        <v>Valtteri Salminen</v>
      </c>
      <c r="E17" s="55"/>
      <c r="F17" s="16">
        <v>2</v>
      </c>
      <c r="G17" s="56">
        <v>3</v>
      </c>
      <c r="H17" s="16">
        <v>6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11</v>
      </c>
      <c r="R17" s="79">
        <f t="shared" si="1"/>
        <v>22</v>
      </c>
      <c r="U17" s="71">
        <f t="shared" si="2"/>
        <v>11</v>
      </c>
      <c r="V17" s="72">
        <f t="shared" si="3"/>
        <v>2</v>
      </c>
      <c r="W17" s="71">
        <f t="shared" si="4"/>
        <v>11</v>
      </c>
      <c r="X17" s="72">
        <f t="shared" si="5"/>
        <v>3</v>
      </c>
      <c r="Y17" s="71">
        <f t="shared" si="6"/>
        <v>11</v>
      </c>
      <c r="Z17" s="72">
        <f t="shared" si="7"/>
        <v>6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Jari Vesaluoma</v>
      </c>
      <c r="D18" s="50" t="str">
        <f>IF(G8&gt;"",G8,"")</f>
        <v>Jukka-Pekka Salminen</v>
      </c>
      <c r="E18" s="55"/>
      <c r="F18" s="16">
        <v>7</v>
      </c>
      <c r="G18" s="56">
        <v>-5</v>
      </c>
      <c r="H18" s="16">
        <v>9</v>
      </c>
      <c r="I18" s="16">
        <v>8</v>
      </c>
      <c r="J18" s="16"/>
      <c r="K18" s="30">
        <f t="shared" si="12"/>
        <v>3</v>
      </c>
      <c r="L18" s="31">
        <f t="shared" si="13"/>
        <v>1</v>
      </c>
      <c r="M18" s="39">
        <f t="shared" si="14"/>
        <v>1</v>
      </c>
      <c r="N18" s="38">
        <f t="shared" si="14"/>
      </c>
      <c r="O18" s="32"/>
      <c r="P18" s="77">
        <f t="shared" si="0"/>
        <v>38</v>
      </c>
      <c r="Q18" s="78">
        <f t="shared" si="0"/>
        <v>35</v>
      </c>
      <c r="R18" s="79">
        <f t="shared" si="1"/>
        <v>3</v>
      </c>
      <c r="U18" s="71">
        <f t="shared" si="2"/>
        <v>11</v>
      </c>
      <c r="V18" s="72">
        <f t="shared" si="3"/>
        <v>7</v>
      </c>
      <c r="W18" s="71">
        <f t="shared" si="4"/>
        <v>5</v>
      </c>
      <c r="X18" s="72">
        <f t="shared" si="5"/>
        <v>11</v>
      </c>
      <c r="Y18" s="71">
        <f t="shared" si="6"/>
        <v>11</v>
      </c>
      <c r="Z18" s="72">
        <f t="shared" si="7"/>
        <v>9</v>
      </c>
      <c r="AA18" s="71">
        <f t="shared" si="8"/>
        <v>11</v>
      </c>
      <c r="AB18" s="72">
        <f t="shared" si="9"/>
        <v>8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Ossi Vesaluoma</v>
      </c>
      <c r="D19" s="50" t="str">
        <f>IF(G7&gt;"",G7,"")</f>
        <v>Severi Salminen</v>
      </c>
      <c r="E19" s="55"/>
      <c r="F19" s="16">
        <v>3</v>
      </c>
      <c r="G19" s="56">
        <v>3</v>
      </c>
      <c r="H19" s="16">
        <v>1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33</v>
      </c>
      <c r="Q19" s="78">
        <f t="shared" si="0"/>
        <v>7</v>
      </c>
      <c r="R19" s="79">
        <f t="shared" si="1"/>
        <v>26</v>
      </c>
      <c r="U19" s="71">
        <f t="shared" si="2"/>
        <v>11</v>
      </c>
      <c r="V19" s="72">
        <f t="shared" si="3"/>
        <v>3</v>
      </c>
      <c r="W19" s="71">
        <f t="shared" si="4"/>
        <v>11</v>
      </c>
      <c r="X19" s="72">
        <f t="shared" si="5"/>
        <v>3</v>
      </c>
      <c r="Y19" s="71">
        <f t="shared" si="6"/>
        <v>11</v>
      </c>
      <c r="Z19" s="72">
        <f t="shared" si="7"/>
        <v>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Matti Vesaluoma</v>
      </c>
      <c r="D21" s="50" t="str">
        <f>IF(G8&gt;"",G8,"")</f>
        <v>Jukka-Pekka Salminen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Ossi Vesaluoma</v>
      </c>
      <c r="D22" s="50" t="str">
        <f>IF(G6&gt;"",G6,"")</f>
        <v>Valtteri Salminen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Jari Vesaluoma</v>
      </c>
      <c r="D23" s="50" t="str">
        <f>IF(G7&gt;"",G7,"")</f>
        <v>Severi Salminen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2</v>
      </c>
      <c r="M24" s="66">
        <f>IF(ISBLANK(F14),"",SUM(M14:M23))</f>
        <v>6</v>
      </c>
      <c r="N24" s="67">
        <f>IF(ISBLANK(F14),"",SUM(N14:N23))</f>
        <v>0</v>
      </c>
      <c r="O24" s="32"/>
      <c r="P24" s="80">
        <f>SUM(P14:P23)</f>
        <v>216</v>
      </c>
      <c r="Q24" s="78">
        <f>SUM(Q14:Q23)</f>
        <v>117</v>
      </c>
      <c r="R24" s="79">
        <f>SUM(R14:R23)</f>
        <v>99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KePts 2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>
    <pageSetUpPr fitToPage="1"/>
  </sheetPr>
  <dimension ref="A1:AD117"/>
  <sheetViews>
    <sheetView zoomScalePageLayoutView="0" workbookViewId="0" topLeftCell="A1">
      <selection activeCell="H20" sqref="H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55</v>
      </c>
      <c r="D5" s="106"/>
      <c r="E5" s="25"/>
      <c r="F5" s="53" t="s">
        <v>22</v>
      </c>
      <c r="G5" s="103" t="s">
        <v>79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110</v>
      </c>
      <c r="D6" s="88"/>
      <c r="E6" s="26"/>
      <c r="F6" s="84" t="s">
        <v>1</v>
      </c>
      <c r="G6" s="87" t="s">
        <v>82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58</v>
      </c>
      <c r="D7" s="88"/>
      <c r="E7" s="26"/>
      <c r="F7" s="85" t="s">
        <v>3</v>
      </c>
      <c r="G7" s="93" t="s">
        <v>103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57</v>
      </c>
      <c r="D8" s="88"/>
      <c r="E8" s="26"/>
      <c r="F8" s="85" t="s">
        <v>21</v>
      </c>
      <c r="G8" s="93" t="s">
        <v>69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Uno Ridal</v>
      </c>
      <c r="D14" s="50" t="str">
        <f>IF(G6&gt;"",G6,"")</f>
        <v>Joni Annunen</v>
      </c>
      <c r="E14" s="50">
        <f>IF(E6&gt;"",E6&amp;" - "&amp;I6,"")</f>
      </c>
      <c r="F14" s="15">
        <v>4</v>
      </c>
      <c r="G14" s="15">
        <v>4</v>
      </c>
      <c r="H14" s="24">
        <v>3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11</v>
      </c>
      <c r="R14" s="79">
        <f aca="true" t="shared" si="1" ref="R14:R19">+P14-Q14</f>
        <v>22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4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4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3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Pasi Kankainen</v>
      </c>
      <c r="D15" s="50" t="str">
        <f>IF(G7&gt;"",G7,"")</f>
        <v>Johanna Ojala</v>
      </c>
      <c r="E15" s="50">
        <f>IF(E7&gt;"",E7&amp;" - "&amp;I7,"")</f>
      </c>
      <c r="F15" s="16">
        <v>1</v>
      </c>
      <c r="G15" s="15">
        <v>5</v>
      </c>
      <c r="H15" s="15">
        <v>11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35</v>
      </c>
      <c r="Q15" s="78">
        <f t="shared" si="0"/>
        <v>17</v>
      </c>
      <c r="R15" s="79">
        <f t="shared" si="1"/>
        <v>18</v>
      </c>
      <c r="U15" s="71">
        <f t="shared" si="2"/>
        <v>11</v>
      </c>
      <c r="V15" s="72">
        <f t="shared" si="3"/>
        <v>1</v>
      </c>
      <c r="W15" s="71">
        <f t="shared" si="4"/>
        <v>11</v>
      </c>
      <c r="X15" s="72">
        <f t="shared" si="5"/>
        <v>5</v>
      </c>
      <c r="Y15" s="71">
        <f t="shared" si="6"/>
        <v>13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Marko Hiltunen</v>
      </c>
      <c r="D16" s="50" t="str">
        <f>IF(G8&gt;"",G8,"")</f>
        <v>Jukka-Pekka Salminen</v>
      </c>
      <c r="E16" s="55"/>
      <c r="F16" s="16">
        <v>1</v>
      </c>
      <c r="G16" s="56">
        <v>1</v>
      </c>
      <c r="H16" s="16">
        <v>2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4</v>
      </c>
      <c r="R16" s="79">
        <f t="shared" si="1"/>
        <v>29</v>
      </c>
      <c r="U16" s="71">
        <f t="shared" si="2"/>
        <v>11</v>
      </c>
      <c r="V16" s="72">
        <f t="shared" si="3"/>
        <v>1</v>
      </c>
      <c r="W16" s="71">
        <f t="shared" si="4"/>
        <v>11</v>
      </c>
      <c r="X16" s="72">
        <f t="shared" si="5"/>
        <v>1</v>
      </c>
      <c r="Y16" s="71">
        <f t="shared" si="6"/>
        <v>11</v>
      </c>
      <c r="Z16" s="72">
        <f t="shared" si="7"/>
        <v>2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Pasi Kankainen</v>
      </c>
      <c r="D17" s="50" t="str">
        <f>IF(G6&gt;"",G6,"")</f>
        <v>Joni Annunen</v>
      </c>
      <c r="E17" s="55"/>
      <c r="F17" s="16">
        <v>1</v>
      </c>
      <c r="G17" s="56">
        <v>2</v>
      </c>
      <c r="H17" s="16">
        <v>3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6</v>
      </c>
      <c r="R17" s="79">
        <f t="shared" si="1"/>
        <v>27</v>
      </c>
      <c r="U17" s="71">
        <f t="shared" si="2"/>
        <v>11</v>
      </c>
      <c r="V17" s="72">
        <f t="shared" si="3"/>
        <v>1</v>
      </c>
      <c r="W17" s="71">
        <f t="shared" si="4"/>
        <v>11</v>
      </c>
      <c r="X17" s="72">
        <f t="shared" si="5"/>
        <v>2</v>
      </c>
      <c r="Y17" s="71">
        <f t="shared" si="6"/>
        <v>11</v>
      </c>
      <c r="Z17" s="72">
        <f t="shared" si="7"/>
        <v>3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Uno Ridal</v>
      </c>
      <c r="D18" s="50" t="str">
        <f>IF(G8&gt;"",G8,"")</f>
        <v>Jukka-Pekka Salminen</v>
      </c>
      <c r="E18" s="55"/>
      <c r="F18" s="16">
        <v>0</v>
      </c>
      <c r="G18" s="56">
        <v>3</v>
      </c>
      <c r="H18" s="16">
        <v>2</v>
      </c>
      <c r="I18" s="16"/>
      <c r="J18" s="16"/>
      <c r="K18" s="30">
        <f t="shared" si="12"/>
        <v>3</v>
      </c>
      <c r="L18" s="31">
        <f t="shared" si="13"/>
        <v>0</v>
      </c>
      <c r="M18" s="39">
        <f t="shared" si="14"/>
        <v>1</v>
      </c>
      <c r="N18" s="38">
        <f t="shared" si="14"/>
      </c>
      <c r="O18" s="32"/>
      <c r="P18" s="77">
        <f t="shared" si="0"/>
        <v>33</v>
      </c>
      <c r="Q18" s="78">
        <f t="shared" si="0"/>
        <v>5</v>
      </c>
      <c r="R18" s="79">
        <f t="shared" si="1"/>
        <v>28</v>
      </c>
      <c r="U18" s="71">
        <f t="shared" si="2"/>
        <v>11</v>
      </c>
      <c r="V18" s="72">
        <f t="shared" si="3"/>
        <v>0</v>
      </c>
      <c r="W18" s="71">
        <f t="shared" si="4"/>
        <v>11</v>
      </c>
      <c r="X18" s="72">
        <f t="shared" si="5"/>
        <v>3</v>
      </c>
      <c r="Y18" s="71">
        <f t="shared" si="6"/>
        <v>11</v>
      </c>
      <c r="Z18" s="72">
        <f t="shared" si="7"/>
        <v>2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Marko Hiltunen</v>
      </c>
      <c r="D19" s="50" t="str">
        <f>IF(G7&gt;"",G7,"")</f>
        <v>Johanna Ojala</v>
      </c>
      <c r="E19" s="55"/>
      <c r="F19" s="16">
        <v>9</v>
      </c>
      <c r="G19" s="56">
        <v>7</v>
      </c>
      <c r="H19" s="16">
        <v>4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33</v>
      </c>
      <c r="Q19" s="78">
        <f t="shared" si="0"/>
        <v>20</v>
      </c>
      <c r="R19" s="79">
        <f t="shared" si="1"/>
        <v>13</v>
      </c>
      <c r="U19" s="71">
        <f t="shared" si="2"/>
        <v>11</v>
      </c>
      <c r="V19" s="72">
        <f t="shared" si="3"/>
        <v>9</v>
      </c>
      <c r="W19" s="71">
        <f t="shared" si="4"/>
        <v>11</v>
      </c>
      <c r="X19" s="72">
        <f t="shared" si="5"/>
        <v>7</v>
      </c>
      <c r="Y19" s="71">
        <f t="shared" si="6"/>
        <v>11</v>
      </c>
      <c r="Z19" s="72">
        <f t="shared" si="7"/>
        <v>4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Pasi Kankainen</v>
      </c>
      <c r="D21" s="50" t="str">
        <f>IF(G8&gt;"",G8,"")</f>
        <v>Jukka-Pekka Salminen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Marko Hiltunen</v>
      </c>
      <c r="D22" s="50" t="str">
        <f>IF(G6&gt;"",G6,"")</f>
        <v>Joni Annunen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Uno Ridal</v>
      </c>
      <c r="D23" s="50" t="str">
        <f>IF(G7&gt;"",G7,"")</f>
        <v>Johanna Ojala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0</v>
      </c>
      <c r="M24" s="66">
        <f>IF(ISBLANK(F14),"",SUM(M14:M23))</f>
        <v>6</v>
      </c>
      <c r="N24" s="67">
        <f>IF(ISBLANK(F14),"",SUM(N14:N23))</f>
        <v>0</v>
      </c>
      <c r="O24" s="32"/>
      <c r="P24" s="80">
        <f>SUM(P14:P23)</f>
        <v>200</v>
      </c>
      <c r="Q24" s="78">
        <f>SUM(Q14:Q23)</f>
        <v>63</v>
      </c>
      <c r="R24" s="79">
        <f>SUM(R14:R23)</f>
        <v>137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6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>
    <pageSetUpPr fitToPage="1"/>
  </sheetPr>
  <dimension ref="A1:AD117"/>
  <sheetViews>
    <sheetView zoomScalePageLayoutView="0" workbookViewId="0" topLeftCell="A1">
      <selection activeCell="I21" sqref="I21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49</v>
      </c>
      <c r="D5" s="106"/>
      <c r="E5" s="25"/>
      <c r="F5" s="53" t="s">
        <v>22</v>
      </c>
      <c r="G5" s="103" t="s">
        <v>75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53</v>
      </c>
      <c r="D6" s="88"/>
      <c r="E6" s="26"/>
      <c r="F6" s="84" t="s">
        <v>1</v>
      </c>
      <c r="G6" s="87" t="s">
        <v>107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54</v>
      </c>
      <c r="D7" s="88"/>
      <c r="E7" s="26"/>
      <c r="F7" s="85" t="s">
        <v>3</v>
      </c>
      <c r="G7" s="93" t="s">
        <v>76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/>
      <c r="D8" s="88"/>
      <c r="E8" s="26"/>
      <c r="F8" s="85" t="s">
        <v>21</v>
      </c>
      <c r="G8" s="93" t="s">
        <v>77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82" t="s">
        <v>0</v>
      </c>
      <c r="C10" s="87" t="s">
        <v>53</v>
      </c>
      <c r="D10" s="88"/>
      <c r="E10" s="26"/>
      <c r="F10" s="84" t="s">
        <v>1</v>
      </c>
      <c r="G10" s="87" t="s">
        <v>107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83" t="s">
        <v>2</v>
      </c>
      <c r="C11" s="87" t="s">
        <v>54</v>
      </c>
      <c r="D11" s="88"/>
      <c r="E11" s="26"/>
      <c r="F11" s="85" t="s">
        <v>21</v>
      </c>
      <c r="G11" s="93" t="s">
        <v>77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Kalervo Luomala</v>
      </c>
      <c r="D14" s="50" t="str">
        <f>IF(G6&gt;"",G6,"")</f>
        <v>Kai Ollikainen</v>
      </c>
      <c r="E14" s="50">
        <f>IF(E6&gt;"",E6&amp;" - "&amp;I6,"")</f>
      </c>
      <c r="F14" s="15">
        <v>-7</v>
      </c>
      <c r="G14" s="15">
        <v>-8</v>
      </c>
      <c r="H14" s="24">
        <v>-8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23</v>
      </c>
      <c r="Q14" s="78">
        <f t="shared" si="0"/>
        <v>33</v>
      </c>
      <c r="R14" s="79">
        <f aca="true" t="shared" si="1" ref="R14:R19">+P14-Q14</f>
        <v>-10</v>
      </c>
      <c r="U14" s="71">
        <f aca="true" t="shared" si="2" ref="U14:U23">IF(F14="",0,IF(LEFT(F14,1)="-",ABS(F14),(IF(F14&gt;9,F14+2,11))))</f>
        <v>7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8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8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Lasse Rissanen</v>
      </c>
      <c r="D15" s="50" t="str">
        <f>IF(G7&gt;"",G7,"")</f>
        <v>Tuomas Kallinki</v>
      </c>
      <c r="E15" s="50">
        <f>IF(E7&gt;"",E7&amp;" - "&amp;I7,"")</f>
      </c>
      <c r="F15" s="16">
        <v>4</v>
      </c>
      <c r="G15" s="15">
        <v>3</v>
      </c>
      <c r="H15" s="15">
        <v>3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10</v>
      </c>
      <c r="R15" s="79">
        <f t="shared" si="1"/>
        <v>23</v>
      </c>
      <c r="U15" s="71">
        <f t="shared" si="2"/>
        <v>11</v>
      </c>
      <c r="V15" s="72">
        <f t="shared" si="3"/>
        <v>4</v>
      </c>
      <c r="W15" s="71">
        <f t="shared" si="4"/>
        <v>11</v>
      </c>
      <c r="X15" s="72">
        <f t="shared" si="5"/>
        <v>3</v>
      </c>
      <c r="Y15" s="71">
        <f t="shared" si="6"/>
        <v>11</v>
      </c>
      <c r="Z15" s="72">
        <f t="shared" si="7"/>
        <v>3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>
        <f>IF(C8&gt;"",C8,"")</f>
      </c>
      <c r="D16" s="50" t="str">
        <f>IF(G8&gt;"",G8,"")</f>
        <v>Jukka Kalliokoski</v>
      </c>
      <c r="E16" s="55"/>
      <c r="F16" s="107" t="s">
        <v>101</v>
      </c>
      <c r="G16" s="108" t="s">
        <v>101</v>
      </c>
      <c r="H16" s="107" t="s">
        <v>101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0</v>
      </c>
      <c r="Q16" s="78">
        <f t="shared" si="0"/>
        <v>33</v>
      </c>
      <c r="R16" s="79">
        <f t="shared" si="1"/>
        <v>-33</v>
      </c>
      <c r="U16" s="71">
        <f t="shared" si="2"/>
        <v>0</v>
      </c>
      <c r="V16" s="72">
        <f t="shared" si="3"/>
        <v>11</v>
      </c>
      <c r="W16" s="71">
        <f t="shared" si="4"/>
        <v>0</v>
      </c>
      <c r="X16" s="72">
        <f t="shared" si="5"/>
        <v>11</v>
      </c>
      <c r="Y16" s="71">
        <f t="shared" si="6"/>
        <v>0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Lasse Rissanen</v>
      </c>
      <c r="D17" s="50" t="str">
        <f>IF(G6&gt;"",G6,"")</f>
        <v>Kai Ollikainen</v>
      </c>
      <c r="E17" s="55"/>
      <c r="F17" s="16">
        <v>-7</v>
      </c>
      <c r="G17" s="56">
        <v>-8</v>
      </c>
      <c r="H17" s="16">
        <v>-6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21</v>
      </c>
      <c r="Q17" s="78">
        <f t="shared" si="0"/>
        <v>33</v>
      </c>
      <c r="R17" s="79">
        <f t="shared" si="1"/>
        <v>-12</v>
      </c>
      <c r="U17" s="71">
        <f t="shared" si="2"/>
        <v>7</v>
      </c>
      <c r="V17" s="72">
        <f t="shared" si="3"/>
        <v>11</v>
      </c>
      <c r="W17" s="71">
        <f t="shared" si="4"/>
        <v>8</v>
      </c>
      <c r="X17" s="72">
        <f t="shared" si="5"/>
        <v>11</v>
      </c>
      <c r="Y17" s="71">
        <f t="shared" si="6"/>
        <v>6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Kalervo Luomala</v>
      </c>
      <c r="D18" s="50" t="str">
        <f>IF(G8&gt;"",G8,"")</f>
        <v>Jukka Kalliokoski</v>
      </c>
      <c r="E18" s="55"/>
      <c r="F18" s="16">
        <v>-7</v>
      </c>
      <c r="G18" s="56">
        <v>-8</v>
      </c>
      <c r="H18" s="16">
        <v>-6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21</v>
      </c>
      <c r="Q18" s="78">
        <f t="shared" si="0"/>
        <v>33</v>
      </c>
      <c r="R18" s="79">
        <f t="shared" si="1"/>
        <v>-12</v>
      </c>
      <c r="U18" s="71">
        <f t="shared" si="2"/>
        <v>7</v>
      </c>
      <c r="V18" s="72">
        <f t="shared" si="3"/>
        <v>11</v>
      </c>
      <c r="W18" s="71">
        <f t="shared" si="4"/>
        <v>8</v>
      </c>
      <c r="X18" s="72">
        <f t="shared" si="5"/>
        <v>11</v>
      </c>
      <c r="Y18" s="71">
        <f t="shared" si="6"/>
        <v>6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>
        <f>IF(C8&gt;"",C8,"")</f>
      </c>
      <c r="D19" s="50" t="str">
        <f>IF(G7&gt;"",G7,"")</f>
        <v>Tuomas Kallinki</v>
      </c>
      <c r="E19" s="55"/>
      <c r="F19" s="107" t="s">
        <v>101</v>
      </c>
      <c r="G19" s="108" t="s">
        <v>101</v>
      </c>
      <c r="H19" s="107" t="s">
        <v>101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0</v>
      </c>
      <c r="Q19" s="78">
        <f t="shared" si="0"/>
        <v>33</v>
      </c>
      <c r="R19" s="79">
        <f t="shared" si="1"/>
        <v>-33</v>
      </c>
      <c r="U19" s="71">
        <f t="shared" si="2"/>
        <v>0</v>
      </c>
      <c r="V19" s="72">
        <f t="shared" si="3"/>
        <v>11</v>
      </c>
      <c r="W19" s="71">
        <f t="shared" si="4"/>
        <v>0</v>
      </c>
      <c r="X19" s="72">
        <f t="shared" si="5"/>
        <v>11</v>
      </c>
      <c r="Y19" s="71">
        <f t="shared" si="6"/>
        <v>0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Kalervo Luomala / Lasse Rissanen</v>
      </c>
      <c r="D20" s="65" t="str">
        <f>IF(G10&gt;"",G10&amp;" / "&amp;G11,"")</f>
        <v>Kai Ollikainen / Jukka Kalliokoski</v>
      </c>
      <c r="E20" s="51"/>
      <c r="F20" s="17">
        <v>-8</v>
      </c>
      <c r="G20" s="18">
        <v>8</v>
      </c>
      <c r="H20" s="19">
        <v>-7</v>
      </c>
      <c r="I20" s="19">
        <v>-6</v>
      </c>
      <c r="J20" s="19"/>
      <c r="K20" s="30">
        <f t="shared" si="12"/>
        <v>1</v>
      </c>
      <c r="L20" s="31">
        <f t="shared" si="13"/>
        <v>3</v>
      </c>
      <c r="M20" s="39">
        <f t="shared" si="14"/>
      </c>
      <c r="N20" s="38">
        <f t="shared" si="14"/>
        <v>1</v>
      </c>
      <c r="O20" s="32"/>
      <c r="P20" s="77">
        <f t="shared" si="0"/>
        <v>32</v>
      </c>
      <c r="Q20" s="78">
        <f t="shared" si="0"/>
        <v>41</v>
      </c>
      <c r="R20" s="79">
        <f>+P20-Q20</f>
        <v>-9</v>
      </c>
      <c r="U20" s="71">
        <f t="shared" si="2"/>
        <v>8</v>
      </c>
      <c r="V20" s="72">
        <f t="shared" si="3"/>
        <v>11</v>
      </c>
      <c r="W20" s="71">
        <f t="shared" si="4"/>
        <v>11</v>
      </c>
      <c r="X20" s="72">
        <f t="shared" si="5"/>
        <v>8</v>
      </c>
      <c r="Y20" s="71">
        <f t="shared" si="6"/>
        <v>7</v>
      </c>
      <c r="Z20" s="72">
        <f t="shared" si="7"/>
        <v>11</v>
      </c>
      <c r="AA20" s="71">
        <f t="shared" si="8"/>
        <v>6</v>
      </c>
      <c r="AB20" s="72">
        <f t="shared" si="9"/>
        <v>11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Lasse Rissanen</v>
      </c>
      <c r="D21" s="50" t="str">
        <f>IF(G8&gt;"",G8,"")</f>
        <v>Jukka Kalliokoski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>
        <f>IF(C8&gt;"",C8,"")</f>
      </c>
      <c r="D22" s="50" t="str">
        <f>IF(G6&gt;"",G6,"")</f>
        <v>Kai Ollikainen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Kalervo Luomala</v>
      </c>
      <c r="D23" s="50" t="str">
        <f>IF(G7&gt;"",G7,"")</f>
        <v>Tuomas Kallinki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4</v>
      </c>
      <c r="L24" s="61">
        <f>IF(ISBLANK(G6),"",SUM(L14:L23))</f>
        <v>18</v>
      </c>
      <c r="M24" s="66">
        <f>IF(ISBLANK(F14),"",SUM(M14:M23))</f>
        <v>1</v>
      </c>
      <c r="N24" s="67">
        <f>IF(ISBLANK(F14),"",SUM(N14:N23))</f>
        <v>6</v>
      </c>
      <c r="O24" s="32"/>
      <c r="P24" s="80">
        <f>SUM(P14:P23)</f>
        <v>130</v>
      </c>
      <c r="Q24" s="78">
        <f>SUM(Q14:Q23)</f>
        <v>216</v>
      </c>
      <c r="R24" s="79">
        <f>SUM(R14:R23)</f>
        <v>-86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SeSi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>
    <pageSetUpPr fitToPage="1"/>
  </sheetPr>
  <dimension ref="A1:AD117"/>
  <sheetViews>
    <sheetView zoomScalePageLayoutView="0" workbookViewId="0" topLeftCell="A1">
      <selection activeCell="F20" sqref="F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56</v>
      </c>
      <c r="D5" s="106"/>
      <c r="E5" s="25"/>
      <c r="F5" s="53" t="s">
        <v>22</v>
      </c>
      <c r="G5" s="103" t="s">
        <v>62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59</v>
      </c>
      <c r="D6" s="88"/>
      <c r="E6" s="26"/>
      <c r="F6" s="84" t="s">
        <v>1</v>
      </c>
      <c r="G6" s="87" t="s">
        <v>64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61</v>
      </c>
      <c r="D7" s="88"/>
      <c r="E7" s="26"/>
      <c r="F7" s="85" t="s">
        <v>3</v>
      </c>
      <c r="G7" s="93" t="s">
        <v>111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60</v>
      </c>
      <c r="D8" s="88"/>
      <c r="E8" s="26"/>
      <c r="F8" s="85" t="s">
        <v>21</v>
      </c>
      <c r="G8" s="93" t="s">
        <v>71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Ilari Vuoste</v>
      </c>
      <c r="D14" s="50" t="str">
        <f>IF(G6&gt;"",G6,"")</f>
        <v>Marjaana Sipola</v>
      </c>
      <c r="E14" s="50">
        <f>IF(E6&gt;"",E6&amp;" - "&amp;I6,"")</f>
      </c>
      <c r="F14" s="15">
        <v>6</v>
      </c>
      <c r="G14" s="15">
        <v>3</v>
      </c>
      <c r="H14" s="24">
        <v>8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17</v>
      </c>
      <c r="R14" s="79">
        <f aca="true" t="shared" si="1" ref="R14:R19">+P14-Q14</f>
        <v>16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6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3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8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Janne Röpelinen</v>
      </c>
      <c r="D15" s="50" t="str">
        <f>IF(G7&gt;"",G7,"")</f>
        <v>Iitamari koistinen</v>
      </c>
      <c r="E15" s="50">
        <f>IF(E7&gt;"",E7&amp;" - "&amp;I7,"")</f>
      </c>
      <c r="F15" s="16">
        <v>7</v>
      </c>
      <c r="G15" s="15">
        <v>4</v>
      </c>
      <c r="H15" s="15">
        <v>7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18</v>
      </c>
      <c r="R15" s="79">
        <f t="shared" si="1"/>
        <v>15</v>
      </c>
      <c r="U15" s="71">
        <f t="shared" si="2"/>
        <v>11</v>
      </c>
      <c r="V15" s="72">
        <f t="shared" si="3"/>
        <v>7</v>
      </c>
      <c r="W15" s="71">
        <f t="shared" si="4"/>
        <v>11</v>
      </c>
      <c r="X15" s="72">
        <f t="shared" si="5"/>
        <v>4</v>
      </c>
      <c r="Y15" s="71">
        <f t="shared" si="6"/>
        <v>11</v>
      </c>
      <c r="Z15" s="72">
        <f t="shared" si="7"/>
        <v>7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Kari Pikkarainen</v>
      </c>
      <c r="D16" s="50" t="str">
        <f>IF(G8&gt;"",G8,"")</f>
        <v>Olli Marttila-Tornio</v>
      </c>
      <c r="E16" s="55"/>
      <c r="F16" s="16">
        <v>4</v>
      </c>
      <c r="G16" s="56">
        <v>7</v>
      </c>
      <c r="H16" s="16">
        <v>1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12</v>
      </c>
      <c r="R16" s="79">
        <f t="shared" si="1"/>
        <v>21</v>
      </c>
      <c r="U16" s="71">
        <f t="shared" si="2"/>
        <v>11</v>
      </c>
      <c r="V16" s="72">
        <f t="shared" si="3"/>
        <v>4</v>
      </c>
      <c r="W16" s="71">
        <f t="shared" si="4"/>
        <v>11</v>
      </c>
      <c r="X16" s="72">
        <f t="shared" si="5"/>
        <v>7</v>
      </c>
      <c r="Y16" s="71">
        <f t="shared" si="6"/>
        <v>11</v>
      </c>
      <c r="Z16" s="72">
        <f t="shared" si="7"/>
        <v>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Janne Röpelinen</v>
      </c>
      <c r="D17" s="50" t="str">
        <f>IF(G6&gt;"",G6,"")</f>
        <v>Marjaana Sipola</v>
      </c>
      <c r="E17" s="55"/>
      <c r="F17" s="16">
        <v>7</v>
      </c>
      <c r="G17" s="56">
        <v>8</v>
      </c>
      <c r="H17" s="16">
        <v>0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15</v>
      </c>
      <c r="R17" s="79">
        <f t="shared" si="1"/>
        <v>18</v>
      </c>
      <c r="U17" s="71">
        <f t="shared" si="2"/>
        <v>11</v>
      </c>
      <c r="V17" s="72">
        <f t="shared" si="3"/>
        <v>7</v>
      </c>
      <c r="W17" s="71">
        <f t="shared" si="4"/>
        <v>11</v>
      </c>
      <c r="X17" s="72">
        <f t="shared" si="5"/>
        <v>8</v>
      </c>
      <c r="Y17" s="71">
        <f t="shared" si="6"/>
        <v>11</v>
      </c>
      <c r="Z17" s="72">
        <f t="shared" si="7"/>
        <v>0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Ilari Vuoste</v>
      </c>
      <c r="D18" s="50" t="str">
        <f>IF(G8&gt;"",G8,"")</f>
        <v>Olli Marttila-Tornio</v>
      </c>
      <c r="E18" s="55"/>
      <c r="F18" s="16">
        <v>6</v>
      </c>
      <c r="G18" s="56">
        <v>1</v>
      </c>
      <c r="H18" s="16">
        <v>2</v>
      </c>
      <c r="I18" s="16"/>
      <c r="J18" s="16"/>
      <c r="K18" s="30">
        <f t="shared" si="12"/>
        <v>3</v>
      </c>
      <c r="L18" s="31">
        <f t="shared" si="13"/>
        <v>0</v>
      </c>
      <c r="M18" s="39">
        <f t="shared" si="14"/>
        <v>1</v>
      </c>
      <c r="N18" s="38">
        <f t="shared" si="14"/>
      </c>
      <c r="O18" s="32"/>
      <c r="P18" s="77">
        <f t="shared" si="0"/>
        <v>33</v>
      </c>
      <c r="Q18" s="78">
        <f t="shared" si="0"/>
        <v>9</v>
      </c>
      <c r="R18" s="79">
        <f t="shared" si="1"/>
        <v>24</v>
      </c>
      <c r="U18" s="71">
        <f t="shared" si="2"/>
        <v>11</v>
      </c>
      <c r="V18" s="72">
        <f t="shared" si="3"/>
        <v>6</v>
      </c>
      <c r="W18" s="71">
        <f t="shared" si="4"/>
        <v>11</v>
      </c>
      <c r="X18" s="72">
        <f t="shared" si="5"/>
        <v>1</v>
      </c>
      <c r="Y18" s="71">
        <f t="shared" si="6"/>
        <v>11</v>
      </c>
      <c r="Z18" s="72">
        <f t="shared" si="7"/>
        <v>2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Kari Pikkarainen</v>
      </c>
      <c r="D19" s="50" t="str">
        <f>IF(G7&gt;"",G7,"")</f>
        <v>Iitamari koistinen</v>
      </c>
      <c r="E19" s="55"/>
      <c r="F19" s="16">
        <v>4</v>
      </c>
      <c r="G19" s="56">
        <v>8</v>
      </c>
      <c r="H19" s="16">
        <v>8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33</v>
      </c>
      <c r="Q19" s="78">
        <f t="shared" si="0"/>
        <v>20</v>
      </c>
      <c r="R19" s="79">
        <f t="shared" si="1"/>
        <v>13</v>
      </c>
      <c r="U19" s="71">
        <f t="shared" si="2"/>
        <v>11</v>
      </c>
      <c r="V19" s="72">
        <f t="shared" si="3"/>
        <v>4</v>
      </c>
      <c r="W19" s="71">
        <f t="shared" si="4"/>
        <v>11</v>
      </c>
      <c r="X19" s="72">
        <f t="shared" si="5"/>
        <v>8</v>
      </c>
      <c r="Y19" s="71">
        <f t="shared" si="6"/>
        <v>11</v>
      </c>
      <c r="Z19" s="72">
        <f t="shared" si="7"/>
        <v>8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Janne Röpelinen</v>
      </c>
      <c r="D21" s="50" t="str">
        <f>IF(G8&gt;"",G8,"")</f>
        <v>Olli Marttila-Tornio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Kari Pikkarainen</v>
      </c>
      <c r="D22" s="50" t="str">
        <f>IF(G6&gt;"",G6,"")</f>
        <v>Marjaana Sipola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Ilari Vuoste</v>
      </c>
      <c r="D23" s="50" t="str">
        <f>IF(G7&gt;"",G7,"")</f>
        <v>Iitamari koistinen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0</v>
      </c>
      <c r="M24" s="66">
        <f>IF(ISBLANK(F14),"",SUM(M14:M23))</f>
        <v>6</v>
      </c>
      <c r="N24" s="67">
        <f>IF(ISBLANK(F14),"",SUM(N14:N23))</f>
        <v>0</v>
      </c>
      <c r="O24" s="32"/>
      <c r="P24" s="80">
        <f>SUM(P14:P23)</f>
        <v>198</v>
      </c>
      <c r="Q24" s="78">
        <f>SUM(Q14:Q23)</f>
        <v>91</v>
      </c>
      <c r="R24" s="79">
        <f>SUM(R14:R23)</f>
        <v>107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5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>
    <pageSetUpPr fitToPage="1"/>
  </sheetPr>
  <dimension ref="A1:AD117"/>
  <sheetViews>
    <sheetView zoomScalePageLayoutView="0" workbookViewId="0" topLeftCell="A1">
      <selection activeCell="H20" sqref="H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3.21484375" style="0" bestFit="1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63</v>
      </c>
      <c r="D5" s="106"/>
      <c r="E5" s="25"/>
      <c r="F5" s="53" t="s">
        <v>22</v>
      </c>
      <c r="G5" s="103" t="s">
        <v>55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102</v>
      </c>
      <c r="D6" s="88"/>
      <c r="E6" s="26"/>
      <c r="F6" s="84" t="s">
        <v>1</v>
      </c>
      <c r="G6" s="87" t="s">
        <v>58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67</v>
      </c>
      <c r="D7" s="88"/>
      <c r="E7" s="26"/>
      <c r="F7" s="85" t="s">
        <v>3</v>
      </c>
      <c r="G7" s="93" t="s">
        <v>110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68</v>
      </c>
      <c r="D8" s="88"/>
      <c r="E8" s="26"/>
      <c r="F8" s="85" t="s">
        <v>21</v>
      </c>
      <c r="G8" s="93" t="s">
        <v>100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Valtteri Salminen</v>
      </c>
      <c r="D14" s="50" t="str">
        <f>IF(G6&gt;"",G6,"")</f>
        <v>Pasi Kankainen</v>
      </c>
      <c r="E14" s="50">
        <f>IF(E6&gt;"",E6&amp;" - "&amp;I6,"")</f>
      </c>
      <c r="F14" s="15">
        <v>-1</v>
      </c>
      <c r="G14" s="15">
        <v>-6</v>
      </c>
      <c r="H14" s="24">
        <v>-11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18</v>
      </c>
      <c r="Q14" s="78">
        <f t="shared" si="0"/>
        <v>35</v>
      </c>
      <c r="R14" s="79">
        <f aca="true" t="shared" si="1" ref="R14:R19">+P14-Q14</f>
        <v>-17</v>
      </c>
      <c r="U14" s="71">
        <f aca="true" t="shared" si="2" ref="U14:U23">IF(F14="",0,IF(LEFT(F14,1)="-",ABS(F14),(IF(F14&gt;9,F14+2,11))))</f>
        <v>1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6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13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Severi Salminen</v>
      </c>
      <c r="D15" s="50" t="str">
        <f>IF(G7&gt;"",G7,"")</f>
        <v>Uno Ridal</v>
      </c>
      <c r="E15" s="50">
        <f>IF(E7&gt;"",E7&amp;" - "&amp;I7,"")</f>
      </c>
      <c r="F15" s="16">
        <v>-2</v>
      </c>
      <c r="G15" s="15">
        <v>-3</v>
      </c>
      <c r="H15" s="15">
        <v>-8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13</v>
      </c>
      <c r="Q15" s="78">
        <f t="shared" si="0"/>
        <v>33</v>
      </c>
      <c r="R15" s="79">
        <f t="shared" si="1"/>
        <v>-20</v>
      </c>
      <c r="U15" s="71">
        <f t="shared" si="2"/>
        <v>2</v>
      </c>
      <c r="V15" s="72">
        <f t="shared" si="3"/>
        <v>11</v>
      </c>
      <c r="W15" s="71">
        <f t="shared" si="4"/>
        <v>3</v>
      </c>
      <c r="X15" s="72">
        <f t="shared" si="5"/>
        <v>11</v>
      </c>
      <c r="Y15" s="71">
        <f t="shared" si="6"/>
        <v>8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Eemeli Salminen</v>
      </c>
      <c r="D16" s="50" t="str">
        <f>IF(G8&gt;"",G8,"")</f>
        <v>Vitali Trofimov</v>
      </c>
      <c r="E16" s="55"/>
      <c r="F16" s="16">
        <v>-3</v>
      </c>
      <c r="G16" s="56">
        <v>-6</v>
      </c>
      <c r="H16" s="16">
        <v>-6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15</v>
      </c>
      <c r="Q16" s="78">
        <f t="shared" si="0"/>
        <v>33</v>
      </c>
      <c r="R16" s="79">
        <f t="shared" si="1"/>
        <v>-18</v>
      </c>
      <c r="U16" s="71">
        <f t="shared" si="2"/>
        <v>3</v>
      </c>
      <c r="V16" s="72">
        <f t="shared" si="3"/>
        <v>11</v>
      </c>
      <c r="W16" s="71">
        <f t="shared" si="4"/>
        <v>6</v>
      </c>
      <c r="X16" s="72">
        <f t="shared" si="5"/>
        <v>11</v>
      </c>
      <c r="Y16" s="71">
        <f t="shared" si="6"/>
        <v>6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Severi Salminen</v>
      </c>
      <c r="D17" s="50" t="str">
        <f>IF(G6&gt;"",G6,"")</f>
        <v>Pasi Kankainen</v>
      </c>
      <c r="E17" s="55"/>
      <c r="F17" s="16">
        <v>-2</v>
      </c>
      <c r="G17" s="56">
        <v>-9</v>
      </c>
      <c r="H17" s="16">
        <v>-6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17</v>
      </c>
      <c r="Q17" s="78">
        <f t="shared" si="0"/>
        <v>33</v>
      </c>
      <c r="R17" s="79">
        <f t="shared" si="1"/>
        <v>-16</v>
      </c>
      <c r="U17" s="71">
        <f t="shared" si="2"/>
        <v>2</v>
      </c>
      <c r="V17" s="72">
        <f t="shared" si="3"/>
        <v>11</v>
      </c>
      <c r="W17" s="71">
        <f t="shared" si="4"/>
        <v>9</v>
      </c>
      <c r="X17" s="72">
        <f t="shared" si="5"/>
        <v>11</v>
      </c>
      <c r="Y17" s="71">
        <f t="shared" si="6"/>
        <v>6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Valtteri Salminen</v>
      </c>
      <c r="D18" s="50" t="str">
        <f>IF(G8&gt;"",G8,"")</f>
        <v>Vitali Trofimov</v>
      </c>
      <c r="E18" s="55"/>
      <c r="F18" s="16">
        <v>-5</v>
      </c>
      <c r="G18" s="56">
        <v>-3</v>
      </c>
      <c r="H18" s="16">
        <v>-6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14</v>
      </c>
      <c r="Q18" s="78">
        <f t="shared" si="0"/>
        <v>33</v>
      </c>
      <c r="R18" s="79">
        <f t="shared" si="1"/>
        <v>-19</v>
      </c>
      <c r="U18" s="71">
        <f t="shared" si="2"/>
        <v>5</v>
      </c>
      <c r="V18" s="72">
        <f t="shared" si="3"/>
        <v>11</v>
      </c>
      <c r="W18" s="71">
        <f t="shared" si="4"/>
        <v>3</v>
      </c>
      <c r="X18" s="72">
        <f t="shared" si="5"/>
        <v>11</v>
      </c>
      <c r="Y18" s="71">
        <f t="shared" si="6"/>
        <v>6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Eemeli Salminen</v>
      </c>
      <c r="D19" s="50" t="str">
        <f>IF(G7&gt;"",G7,"")</f>
        <v>Uno Ridal</v>
      </c>
      <c r="E19" s="55"/>
      <c r="F19" s="16">
        <v>-2</v>
      </c>
      <c r="G19" s="56">
        <v>-2</v>
      </c>
      <c r="H19" s="16">
        <v>-6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10</v>
      </c>
      <c r="Q19" s="78">
        <f t="shared" si="0"/>
        <v>33</v>
      </c>
      <c r="R19" s="79">
        <f t="shared" si="1"/>
        <v>-23</v>
      </c>
      <c r="U19" s="71">
        <f t="shared" si="2"/>
        <v>2</v>
      </c>
      <c r="V19" s="72">
        <f t="shared" si="3"/>
        <v>11</v>
      </c>
      <c r="W19" s="71">
        <f t="shared" si="4"/>
        <v>2</v>
      </c>
      <c r="X19" s="72">
        <f t="shared" si="5"/>
        <v>11</v>
      </c>
      <c r="Y19" s="71">
        <f t="shared" si="6"/>
        <v>6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Severi Salminen</v>
      </c>
      <c r="D21" s="50" t="str">
        <f>IF(G8&gt;"",G8,"")</f>
        <v>Vitali Trofimov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Eemeli Salminen</v>
      </c>
      <c r="D22" s="50" t="str">
        <f>IF(G6&gt;"",G6,"")</f>
        <v>Pasi Kankainen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Valtteri Salminen</v>
      </c>
      <c r="D23" s="50" t="str">
        <f>IF(G7&gt;"",G7,"")</f>
        <v>Uno Ridal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0</v>
      </c>
      <c r="L24" s="61">
        <f>IF(ISBLANK(G6),"",SUM(L14:L23))</f>
        <v>18</v>
      </c>
      <c r="M24" s="66">
        <f>IF(ISBLANK(F14),"",SUM(M14:M23))</f>
        <v>0</v>
      </c>
      <c r="N24" s="67">
        <f>IF(ISBLANK(F14),"",SUM(N14:N23))</f>
        <v>6</v>
      </c>
      <c r="O24" s="32"/>
      <c r="P24" s="80">
        <f>SUM(P14:P23)</f>
        <v>87</v>
      </c>
      <c r="Q24" s="78">
        <f>SUM(Q14:Q23)</f>
        <v>200</v>
      </c>
      <c r="R24" s="79">
        <f>SUM(R14:R23)</f>
        <v>-113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6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>
    <pageSetUpPr fitToPage="1"/>
  </sheetPr>
  <dimension ref="A1:AD117"/>
  <sheetViews>
    <sheetView zoomScalePageLayoutView="0" workbookViewId="0" topLeftCell="A1">
      <selection activeCell="G20" sqref="G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79</v>
      </c>
      <c r="D5" s="106"/>
      <c r="E5" s="25"/>
      <c r="F5" s="53" t="s">
        <v>22</v>
      </c>
      <c r="G5" s="103" t="s">
        <v>48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103</v>
      </c>
      <c r="D6" s="88"/>
      <c r="E6" s="26"/>
      <c r="F6" s="84" t="s">
        <v>1</v>
      </c>
      <c r="G6" s="87" t="s">
        <v>50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112</v>
      </c>
      <c r="D7" s="88"/>
      <c r="E7" s="26"/>
      <c r="F7" s="85" t="s">
        <v>3</v>
      </c>
      <c r="G7" s="93" t="s">
        <v>52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80</v>
      </c>
      <c r="D8" s="88"/>
      <c r="E8" s="26"/>
      <c r="F8" s="85" t="s">
        <v>21</v>
      </c>
      <c r="G8" s="93" t="s">
        <v>51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Johanna Ojala</v>
      </c>
      <c r="D14" s="50" t="str">
        <f>IF(G6&gt;"",G6,"")</f>
        <v>Ossi Vesaluoma</v>
      </c>
      <c r="E14" s="50">
        <f>IF(E6&gt;"",E6&amp;" - "&amp;I6,"")</f>
      </c>
      <c r="F14" s="15">
        <v>-3</v>
      </c>
      <c r="G14" s="15">
        <v>-6</v>
      </c>
      <c r="H14" s="24">
        <v>-4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13</v>
      </c>
      <c r="Q14" s="78">
        <f t="shared" si="0"/>
        <v>33</v>
      </c>
      <c r="R14" s="79">
        <f aca="true" t="shared" si="1" ref="R14:R19">+P14-Q14</f>
        <v>-20</v>
      </c>
      <c r="U14" s="71">
        <f aca="true" t="shared" si="2" ref="U14:U23">IF(F14="",0,IF(LEFT(F14,1)="-",ABS(F14),(IF(F14&gt;9,F14+2,11))))</f>
        <v>3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6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4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Jukka-Pekka Ojala</v>
      </c>
      <c r="D15" s="50" t="str">
        <f>IF(G7&gt;"",G7,"")</f>
        <v>Jari Vesaluoma</v>
      </c>
      <c r="E15" s="50">
        <f>IF(E7&gt;"",E7&amp;" - "&amp;I7,"")</f>
      </c>
      <c r="F15" s="16">
        <v>-5</v>
      </c>
      <c r="G15" s="15">
        <v>-6</v>
      </c>
      <c r="H15" s="15">
        <v>-7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18</v>
      </c>
      <c r="Q15" s="78">
        <f t="shared" si="0"/>
        <v>33</v>
      </c>
      <c r="R15" s="79">
        <f t="shared" si="1"/>
        <v>-15</v>
      </c>
      <c r="U15" s="71">
        <f t="shared" si="2"/>
        <v>5</v>
      </c>
      <c r="V15" s="72">
        <f t="shared" si="3"/>
        <v>11</v>
      </c>
      <c r="W15" s="71">
        <f t="shared" si="4"/>
        <v>6</v>
      </c>
      <c r="X15" s="72">
        <f t="shared" si="5"/>
        <v>11</v>
      </c>
      <c r="Y15" s="71">
        <f t="shared" si="6"/>
        <v>7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Pasi Sipola</v>
      </c>
      <c r="D16" s="50" t="str">
        <f>IF(G8&gt;"",G8,"")</f>
        <v>Matti Vesaluoma</v>
      </c>
      <c r="E16" s="55"/>
      <c r="F16" s="16">
        <v>-8</v>
      </c>
      <c r="G16" s="56">
        <v>-2</v>
      </c>
      <c r="H16" s="16">
        <v>-5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15</v>
      </c>
      <c r="Q16" s="78">
        <f t="shared" si="0"/>
        <v>33</v>
      </c>
      <c r="R16" s="79">
        <f t="shared" si="1"/>
        <v>-18</v>
      </c>
      <c r="U16" s="71">
        <f t="shared" si="2"/>
        <v>8</v>
      </c>
      <c r="V16" s="72">
        <f t="shared" si="3"/>
        <v>11</v>
      </c>
      <c r="W16" s="71">
        <f t="shared" si="4"/>
        <v>2</v>
      </c>
      <c r="X16" s="72">
        <f t="shared" si="5"/>
        <v>11</v>
      </c>
      <c r="Y16" s="71">
        <f t="shared" si="6"/>
        <v>5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Jukka-Pekka Ojala</v>
      </c>
      <c r="D17" s="50" t="str">
        <f>IF(G6&gt;"",G6,"")</f>
        <v>Ossi Vesaluoma</v>
      </c>
      <c r="E17" s="55"/>
      <c r="F17" s="16">
        <v>-4</v>
      </c>
      <c r="G17" s="56">
        <v>-4</v>
      </c>
      <c r="H17" s="16">
        <v>-1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9</v>
      </c>
      <c r="Q17" s="78">
        <f t="shared" si="0"/>
        <v>33</v>
      </c>
      <c r="R17" s="79">
        <f t="shared" si="1"/>
        <v>-24</v>
      </c>
      <c r="U17" s="71">
        <f t="shared" si="2"/>
        <v>4</v>
      </c>
      <c r="V17" s="72">
        <f t="shared" si="3"/>
        <v>11</v>
      </c>
      <c r="W17" s="71">
        <f t="shared" si="4"/>
        <v>4</v>
      </c>
      <c r="X17" s="72">
        <f t="shared" si="5"/>
        <v>11</v>
      </c>
      <c r="Y17" s="71">
        <f t="shared" si="6"/>
        <v>1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Johanna Ojala</v>
      </c>
      <c r="D18" s="50" t="str">
        <f>IF(G8&gt;"",G8,"")</f>
        <v>Matti Vesaluoma</v>
      </c>
      <c r="E18" s="55"/>
      <c r="F18" s="16">
        <v>-4</v>
      </c>
      <c r="G18" s="56">
        <v>-5</v>
      </c>
      <c r="H18" s="16">
        <v>-4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13</v>
      </c>
      <c r="Q18" s="78">
        <f t="shared" si="0"/>
        <v>33</v>
      </c>
      <c r="R18" s="79">
        <f t="shared" si="1"/>
        <v>-20</v>
      </c>
      <c r="U18" s="71">
        <f t="shared" si="2"/>
        <v>4</v>
      </c>
      <c r="V18" s="72">
        <f t="shared" si="3"/>
        <v>11</v>
      </c>
      <c r="W18" s="71">
        <f t="shared" si="4"/>
        <v>5</v>
      </c>
      <c r="X18" s="72">
        <f t="shared" si="5"/>
        <v>11</v>
      </c>
      <c r="Y18" s="71">
        <f t="shared" si="6"/>
        <v>4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Pasi Sipola</v>
      </c>
      <c r="D19" s="50" t="str">
        <f>IF(G7&gt;"",G7,"")</f>
        <v>Jari Vesaluoma</v>
      </c>
      <c r="E19" s="55"/>
      <c r="F19" s="16">
        <v>-7</v>
      </c>
      <c r="G19" s="56">
        <v>-6</v>
      </c>
      <c r="H19" s="16">
        <v>-2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15</v>
      </c>
      <c r="Q19" s="78">
        <f t="shared" si="0"/>
        <v>33</v>
      </c>
      <c r="R19" s="79">
        <f t="shared" si="1"/>
        <v>-18</v>
      </c>
      <c r="U19" s="71">
        <f t="shared" si="2"/>
        <v>7</v>
      </c>
      <c r="V19" s="72">
        <f t="shared" si="3"/>
        <v>11</v>
      </c>
      <c r="W19" s="71">
        <f t="shared" si="4"/>
        <v>6</v>
      </c>
      <c r="X19" s="72">
        <f t="shared" si="5"/>
        <v>11</v>
      </c>
      <c r="Y19" s="71">
        <f t="shared" si="6"/>
        <v>2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Jukka-Pekka Ojala</v>
      </c>
      <c r="D21" s="50" t="str">
        <f>IF(G8&gt;"",G8,"")</f>
        <v>Matti Vesaluoma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Pasi Sipola</v>
      </c>
      <c r="D22" s="50" t="str">
        <f>IF(G6&gt;"",G6,"")</f>
        <v>Ossi Vesaluoma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Johanna Ojala</v>
      </c>
      <c r="D23" s="50" t="str">
        <f>IF(G7&gt;"",G7,"")</f>
        <v>Jari Vesaluoma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0</v>
      </c>
      <c r="L24" s="61">
        <f>IF(ISBLANK(G6),"",SUM(L14:L23))</f>
        <v>18</v>
      </c>
      <c r="M24" s="66">
        <f>IF(ISBLANK(F14),"",SUM(M14:M23))</f>
        <v>0</v>
      </c>
      <c r="N24" s="67">
        <f>IF(ISBLANK(F14),"",SUM(N14:N23))</f>
        <v>6</v>
      </c>
      <c r="O24" s="32"/>
      <c r="P24" s="80">
        <f>SUM(P14:P23)</f>
        <v>83</v>
      </c>
      <c r="Q24" s="78">
        <f>SUM(Q14:Q23)</f>
        <v>198</v>
      </c>
      <c r="R24" s="79">
        <f>SUM(R14:R23)</f>
        <v>-115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KePts 2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>
    <pageSetUpPr fitToPage="1"/>
  </sheetPr>
  <dimension ref="A1:AD117"/>
  <sheetViews>
    <sheetView zoomScalePageLayoutView="0" workbookViewId="0" topLeftCell="A1">
      <selection activeCell="H24" sqref="H24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63</v>
      </c>
      <c r="D5" s="106"/>
      <c r="E5" s="25"/>
      <c r="F5" s="53" t="s">
        <v>22</v>
      </c>
      <c r="G5" s="103" t="s">
        <v>48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68</v>
      </c>
      <c r="D6" s="88"/>
      <c r="E6" s="26"/>
      <c r="F6" s="84" t="s">
        <v>1</v>
      </c>
      <c r="G6" s="87" t="s">
        <v>53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69</v>
      </c>
      <c r="D7" s="88"/>
      <c r="E7" s="26"/>
      <c r="F7" s="85" t="s">
        <v>3</v>
      </c>
      <c r="G7" s="93" t="s">
        <v>54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67</v>
      </c>
      <c r="D8" s="88"/>
      <c r="E8" s="26"/>
      <c r="F8" s="85" t="s">
        <v>21</v>
      </c>
      <c r="G8" s="93"/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82" t="s">
        <v>0</v>
      </c>
      <c r="C10" s="87" t="s">
        <v>68</v>
      </c>
      <c r="D10" s="88"/>
      <c r="E10" s="26"/>
      <c r="F10" s="84" t="s">
        <v>1</v>
      </c>
      <c r="G10" s="87" t="s">
        <v>53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83" t="s">
        <v>2</v>
      </c>
      <c r="C11" s="87" t="s">
        <v>69</v>
      </c>
      <c r="D11" s="88"/>
      <c r="E11" s="26"/>
      <c r="F11" s="85" t="s">
        <v>3</v>
      </c>
      <c r="G11" s="93" t="s">
        <v>54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Eemeli Salminen</v>
      </c>
      <c r="D14" s="50" t="str">
        <f>IF(G6&gt;"",G6,"")</f>
        <v>Kalervo Luomala</v>
      </c>
      <c r="E14" s="50">
        <f>IF(E6&gt;"",E6&amp;" - "&amp;I6,"")</f>
      </c>
      <c r="F14" s="15">
        <v>-7</v>
      </c>
      <c r="G14" s="24" t="s">
        <v>101</v>
      </c>
      <c r="H14" s="24">
        <v>-2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9</v>
      </c>
      <c r="Q14" s="78">
        <f t="shared" si="0"/>
        <v>33</v>
      </c>
      <c r="R14" s="79">
        <f aca="true" t="shared" si="1" ref="R14:R19">+P14-Q14</f>
        <v>-24</v>
      </c>
      <c r="U14" s="71">
        <f aca="true" t="shared" si="2" ref="U14:U23">IF(F14="",0,IF(LEFT(F14,1)="-",ABS(F14),(IF(F14&gt;9,F14+2,11))))</f>
        <v>7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0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2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Jukka-Pekka Salminen</v>
      </c>
      <c r="D15" s="50" t="str">
        <f>IF(G7&gt;"",G7,"")</f>
        <v>Lasse Rissanen</v>
      </c>
      <c r="E15" s="50">
        <f>IF(E7&gt;"",E7&amp;" - "&amp;I7,"")</f>
      </c>
      <c r="F15" s="16">
        <v>-4</v>
      </c>
      <c r="G15" s="15">
        <v>-5</v>
      </c>
      <c r="H15" s="15">
        <v>-4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13</v>
      </c>
      <c r="Q15" s="78">
        <f t="shared" si="0"/>
        <v>33</v>
      </c>
      <c r="R15" s="79">
        <f t="shared" si="1"/>
        <v>-20</v>
      </c>
      <c r="U15" s="71">
        <f t="shared" si="2"/>
        <v>4</v>
      </c>
      <c r="V15" s="72">
        <f t="shared" si="3"/>
        <v>11</v>
      </c>
      <c r="W15" s="71">
        <f t="shared" si="4"/>
        <v>5</v>
      </c>
      <c r="X15" s="72">
        <f t="shared" si="5"/>
        <v>11</v>
      </c>
      <c r="Y15" s="71">
        <f t="shared" si="6"/>
        <v>4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Severi Salminen</v>
      </c>
      <c r="D16" s="50">
        <f>IF(G8&gt;"",G8,"")</f>
      </c>
      <c r="E16" s="55"/>
      <c r="F16" s="107">
        <v>0</v>
      </c>
      <c r="G16" s="56">
        <v>0</v>
      </c>
      <c r="H16" s="16">
        <v>0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0</v>
      </c>
      <c r="R16" s="79">
        <f t="shared" si="1"/>
        <v>33</v>
      </c>
      <c r="U16" s="71">
        <f t="shared" si="2"/>
        <v>11</v>
      </c>
      <c r="V16" s="72">
        <f t="shared" si="3"/>
        <v>0</v>
      </c>
      <c r="W16" s="71">
        <f t="shared" si="4"/>
        <v>11</v>
      </c>
      <c r="X16" s="72">
        <f t="shared" si="5"/>
        <v>0</v>
      </c>
      <c r="Y16" s="71">
        <f t="shared" si="6"/>
        <v>11</v>
      </c>
      <c r="Z16" s="72">
        <f t="shared" si="7"/>
        <v>0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Jukka-Pekka Salminen</v>
      </c>
      <c r="D17" s="50" t="str">
        <f>IF(G6&gt;"",G6,"")</f>
        <v>Kalervo Luomala</v>
      </c>
      <c r="E17" s="55"/>
      <c r="F17" s="16">
        <v>-4</v>
      </c>
      <c r="G17" s="56">
        <v>-8</v>
      </c>
      <c r="H17" s="16">
        <v>-8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20</v>
      </c>
      <c r="Q17" s="78">
        <f t="shared" si="0"/>
        <v>33</v>
      </c>
      <c r="R17" s="79">
        <f t="shared" si="1"/>
        <v>-13</v>
      </c>
      <c r="U17" s="71">
        <f t="shared" si="2"/>
        <v>4</v>
      </c>
      <c r="V17" s="72">
        <f t="shared" si="3"/>
        <v>11</v>
      </c>
      <c r="W17" s="71">
        <f t="shared" si="4"/>
        <v>8</v>
      </c>
      <c r="X17" s="72">
        <f t="shared" si="5"/>
        <v>11</v>
      </c>
      <c r="Y17" s="71">
        <f t="shared" si="6"/>
        <v>8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Eemeli Salminen</v>
      </c>
      <c r="D18" s="50">
        <f>IF(G8&gt;"",G8,"")</f>
      </c>
      <c r="E18" s="55"/>
      <c r="F18" s="16">
        <v>0</v>
      </c>
      <c r="G18" s="56">
        <v>0</v>
      </c>
      <c r="H18" s="16">
        <v>0</v>
      </c>
      <c r="I18" s="16"/>
      <c r="J18" s="16"/>
      <c r="K18" s="30">
        <f t="shared" si="12"/>
        <v>3</v>
      </c>
      <c r="L18" s="31">
        <f t="shared" si="13"/>
        <v>0</v>
      </c>
      <c r="M18" s="39">
        <f t="shared" si="14"/>
        <v>1</v>
      </c>
      <c r="N18" s="38">
        <f t="shared" si="14"/>
      </c>
      <c r="O18" s="32"/>
      <c r="P18" s="77">
        <f t="shared" si="0"/>
        <v>33</v>
      </c>
      <c r="Q18" s="78">
        <f t="shared" si="0"/>
        <v>0</v>
      </c>
      <c r="R18" s="79">
        <f t="shared" si="1"/>
        <v>33</v>
      </c>
      <c r="U18" s="71">
        <f t="shared" si="2"/>
        <v>11</v>
      </c>
      <c r="V18" s="72">
        <f t="shared" si="3"/>
        <v>0</v>
      </c>
      <c r="W18" s="71">
        <f t="shared" si="4"/>
        <v>11</v>
      </c>
      <c r="X18" s="72">
        <f t="shared" si="5"/>
        <v>0</v>
      </c>
      <c r="Y18" s="71">
        <f t="shared" si="6"/>
        <v>11</v>
      </c>
      <c r="Z18" s="72">
        <f t="shared" si="7"/>
        <v>0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Severi Salminen</v>
      </c>
      <c r="D19" s="50" t="str">
        <f>IF(G7&gt;"",G7,"")</f>
        <v>Lasse Rissanen</v>
      </c>
      <c r="E19" s="55"/>
      <c r="F19" s="16">
        <v>-1</v>
      </c>
      <c r="G19" s="108" t="s">
        <v>101</v>
      </c>
      <c r="H19" s="107" t="s">
        <v>101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1</v>
      </c>
      <c r="Q19" s="78">
        <f t="shared" si="0"/>
        <v>33</v>
      </c>
      <c r="R19" s="79">
        <f t="shared" si="1"/>
        <v>-32</v>
      </c>
      <c r="U19" s="71">
        <f t="shared" si="2"/>
        <v>1</v>
      </c>
      <c r="V19" s="72">
        <f t="shared" si="3"/>
        <v>11</v>
      </c>
      <c r="W19" s="71">
        <f t="shared" si="4"/>
        <v>0</v>
      </c>
      <c r="X19" s="72">
        <f t="shared" si="5"/>
        <v>11</v>
      </c>
      <c r="Y19" s="71">
        <f t="shared" si="6"/>
        <v>0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Eemeli Salminen / Jukka-Pekka Salminen</v>
      </c>
      <c r="D20" s="65" t="str">
        <f>IF(G10&gt;"",G10&amp;" / "&amp;G11,"")</f>
        <v>Kalervo Luomala / Lasse Rissanen</v>
      </c>
      <c r="E20" s="51"/>
      <c r="F20" s="17">
        <v>-4</v>
      </c>
      <c r="G20" s="18">
        <v>-6</v>
      </c>
      <c r="H20" s="19">
        <v>-2</v>
      </c>
      <c r="I20" s="19"/>
      <c r="J20" s="19"/>
      <c r="K20" s="30">
        <f t="shared" si="12"/>
        <v>0</v>
      </c>
      <c r="L20" s="31">
        <f t="shared" si="13"/>
        <v>3</v>
      </c>
      <c r="M20" s="39">
        <f t="shared" si="14"/>
      </c>
      <c r="N20" s="38">
        <f t="shared" si="14"/>
        <v>1</v>
      </c>
      <c r="O20" s="32"/>
      <c r="P20" s="77">
        <f t="shared" si="0"/>
        <v>12</v>
      </c>
      <c r="Q20" s="78">
        <f t="shared" si="0"/>
        <v>33</v>
      </c>
      <c r="R20" s="79">
        <f>+P20-Q20</f>
        <v>-21</v>
      </c>
      <c r="U20" s="71">
        <f t="shared" si="2"/>
        <v>4</v>
      </c>
      <c r="V20" s="72">
        <f t="shared" si="3"/>
        <v>11</v>
      </c>
      <c r="W20" s="71">
        <f t="shared" si="4"/>
        <v>6</v>
      </c>
      <c r="X20" s="72">
        <f t="shared" si="5"/>
        <v>11</v>
      </c>
      <c r="Y20" s="71">
        <f t="shared" si="6"/>
        <v>2</v>
      </c>
      <c r="Z20" s="72">
        <f t="shared" si="7"/>
        <v>11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Jukka-Pekka Salminen</v>
      </c>
      <c r="D21" s="50">
        <f>IF(G8&gt;"",G8,"")</f>
      </c>
      <c r="E21" s="52"/>
      <c r="F21" s="20">
        <v>0</v>
      </c>
      <c r="G21" s="15">
        <v>0</v>
      </c>
      <c r="H21" s="15">
        <v>0</v>
      </c>
      <c r="I21" s="15"/>
      <c r="J21" s="24"/>
      <c r="K21" s="30">
        <f t="shared" si="12"/>
        <v>3</v>
      </c>
      <c r="L21" s="31">
        <f t="shared" si="13"/>
        <v>0</v>
      </c>
      <c r="M21" s="39">
        <f t="shared" si="14"/>
        <v>1</v>
      </c>
      <c r="N21" s="38">
        <f t="shared" si="14"/>
      </c>
      <c r="O21" s="32"/>
      <c r="P21" s="77">
        <f t="shared" si="0"/>
        <v>33</v>
      </c>
      <c r="Q21" s="78">
        <f t="shared" si="0"/>
        <v>0</v>
      </c>
      <c r="R21" s="79">
        <f>+P21-Q21</f>
        <v>33</v>
      </c>
      <c r="U21" s="71">
        <f t="shared" si="2"/>
        <v>11</v>
      </c>
      <c r="V21" s="72">
        <f t="shared" si="3"/>
        <v>0</v>
      </c>
      <c r="W21" s="71">
        <f t="shared" si="4"/>
        <v>11</v>
      </c>
      <c r="X21" s="72">
        <f t="shared" si="5"/>
        <v>0</v>
      </c>
      <c r="Y21" s="71">
        <f t="shared" si="6"/>
        <v>11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Severi Salminen</v>
      </c>
      <c r="D22" s="50" t="str">
        <f>IF(G6&gt;"",G6,"")</f>
        <v>Kalervo Luomala</v>
      </c>
      <c r="E22" s="52"/>
      <c r="F22" s="20">
        <v>-4</v>
      </c>
      <c r="G22" s="15">
        <v>-2</v>
      </c>
      <c r="H22" s="15">
        <v>-4</v>
      </c>
      <c r="I22" s="15"/>
      <c r="J22" s="24"/>
      <c r="K22" s="30">
        <f t="shared" si="12"/>
        <v>0</v>
      </c>
      <c r="L22" s="31">
        <f t="shared" si="13"/>
        <v>3</v>
      </c>
      <c r="M22" s="39">
        <f t="shared" si="14"/>
      </c>
      <c r="N22" s="38">
        <f t="shared" si="14"/>
        <v>1</v>
      </c>
      <c r="O22" s="32"/>
      <c r="P22" s="77">
        <f t="shared" si="0"/>
        <v>10</v>
      </c>
      <c r="Q22" s="78">
        <f t="shared" si="0"/>
        <v>33</v>
      </c>
      <c r="R22" s="79">
        <f>+P22-Q22</f>
        <v>-23</v>
      </c>
      <c r="U22" s="71">
        <f t="shared" si="2"/>
        <v>4</v>
      </c>
      <c r="V22" s="72">
        <f t="shared" si="3"/>
        <v>11</v>
      </c>
      <c r="W22" s="71">
        <f t="shared" si="4"/>
        <v>2</v>
      </c>
      <c r="X22" s="72">
        <f t="shared" si="5"/>
        <v>11</v>
      </c>
      <c r="Y22" s="71">
        <f t="shared" si="6"/>
        <v>4</v>
      </c>
      <c r="Z22" s="72">
        <f t="shared" si="7"/>
        <v>11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Eemeli Salminen</v>
      </c>
      <c r="D23" s="50" t="str">
        <f>IF(G7&gt;"",G7,"")</f>
        <v>Lasse Rissanen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9</v>
      </c>
      <c r="L24" s="61">
        <f>IF(ISBLANK(G6),"",SUM(L14:L23))</f>
        <v>18</v>
      </c>
      <c r="M24" s="66">
        <f>IF(ISBLANK(F14),"",SUM(M14:M23))</f>
        <v>3</v>
      </c>
      <c r="N24" s="67">
        <f>IF(ISBLANK(F14),"",SUM(N14:N23))</f>
        <v>6</v>
      </c>
      <c r="O24" s="32"/>
      <c r="P24" s="80">
        <f>SUM(P14:P23)</f>
        <v>164</v>
      </c>
      <c r="Q24" s="78">
        <f>SUM(Q14:Q23)</f>
        <v>198</v>
      </c>
      <c r="R24" s="79">
        <f>SUM(R14:R23)</f>
        <v>-34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KePts 2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zoomScalePageLayoutView="0" workbookViewId="0" topLeftCell="A1">
      <selection activeCell="F14" sqref="F14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/>
      <c r="D5" s="106"/>
      <c r="E5" s="25"/>
      <c r="F5" s="53" t="s">
        <v>22</v>
      </c>
      <c r="G5" s="103"/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/>
      <c r="D6" s="88"/>
      <c r="E6" s="26"/>
      <c r="F6" s="84" t="s">
        <v>1</v>
      </c>
      <c r="G6" s="87"/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/>
      <c r="D7" s="88"/>
      <c r="E7" s="26"/>
      <c r="F7" s="85" t="s">
        <v>3</v>
      </c>
      <c r="G7" s="93"/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/>
      <c r="D8" s="88"/>
      <c r="E8" s="26"/>
      <c r="F8" s="85" t="s">
        <v>21</v>
      </c>
      <c r="G8" s="93"/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>
        <f>IF(C6&gt;"",C6,"")</f>
      </c>
      <c r="D14" s="50">
        <f>IF(G6&gt;"",G6,"")</f>
      </c>
      <c r="E14" s="50">
        <f>IF(E6&gt;"",E6&amp;" - "&amp;I6,"")</f>
      </c>
      <c r="F14" s="15"/>
      <c r="G14" s="15"/>
      <c r="H14" s="24"/>
      <c r="I14" s="15"/>
      <c r="J14" s="15"/>
      <c r="K14" s="30">
        <f>IF(ISBLANK(F14),"",COUNTIF(F14:J14,"&gt;=0"))</f>
      </c>
      <c r="L14" s="31">
        <f>IF(ISBLANK(F14),"",(IF(LEFT(F14,1)="-",1,0)+IF(LEFT(G14,1)="-",1,0)+IF(LEFT(H14,1)="-",1,0)+IF(LEFT(I14,1)="-",1,0)+IF(LEFT(J14,1)="-",1,0)))</f>
      </c>
      <c r="M14" s="39">
        <f>IF(K14=3,1,"")</f>
      </c>
      <c r="N14" s="38">
        <f>IF(L14=3,1,"")</f>
      </c>
      <c r="O14" s="32"/>
      <c r="P14" s="77">
        <f aca="true" t="shared" si="0" ref="P14:Q19">+U14+W14+Y14+AA14+AC14</f>
        <v>0</v>
      </c>
      <c r="Q14" s="78">
        <f t="shared" si="0"/>
        <v>0</v>
      </c>
      <c r="R14" s="79">
        <f aca="true" t="shared" si="1" ref="R14:R19">+P14-Q14</f>
        <v>0</v>
      </c>
      <c r="U14" s="71">
        <f aca="true" t="shared" si="2" ref="U14:U23">IF(F14="",0,IF(LEFT(F14,1)="-",ABS(F14),(IF(F14&gt;9,F14+2,11))))</f>
        <v>0</v>
      </c>
      <c r="V14" s="72">
        <f aca="true" t="shared" si="3" ref="V14:V23">IF(F14="",0,IF(LEFT(F14,1)="-",(IF(ABS(F14)&gt;9,(ABS(F14)+2),11)),F14))</f>
        <v>0</v>
      </c>
      <c r="W14" s="71">
        <f aca="true" t="shared" si="4" ref="W14:W23">IF(G14="",0,IF(LEFT(G14,1)="-",ABS(G14),(IF(G14&gt;9,G14+2,11))))</f>
        <v>0</v>
      </c>
      <c r="X14" s="72">
        <f aca="true" t="shared" si="5" ref="X14:X23">IF(G14="",0,IF(LEFT(G14,1)="-",(IF(ABS(G14)&gt;9,(ABS(G14)+2),11)),G14))</f>
        <v>0</v>
      </c>
      <c r="Y14" s="71">
        <f aca="true" t="shared" si="6" ref="Y14:Y23">IF(H14="",0,IF(LEFT(H14,1)="-",ABS(H14),(IF(H14&gt;9,H14+2,11))))</f>
        <v>0</v>
      </c>
      <c r="Z14" s="72">
        <f aca="true" t="shared" si="7" ref="Z14:Z23">IF(H14="",0,IF(LEFT(H14,1)="-",(IF(ABS(H14)&gt;9,(ABS(H14)+2),11)),H14))</f>
        <v>0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>
        <f>IF(C7&gt;"",C7,"")</f>
      </c>
      <c r="D15" s="50">
        <f>IF(G7&gt;"",G7,"")</f>
      </c>
      <c r="E15" s="50">
        <f>IF(E7&gt;"",E7&amp;" - "&amp;I7,"")</f>
      </c>
      <c r="F15" s="16"/>
      <c r="G15" s="15"/>
      <c r="H15" s="15"/>
      <c r="I15" s="15"/>
      <c r="J15" s="15"/>
      <c r="K15" s="30">
        <f>IF(ISBLANK(F15),"",COUNTIF(F15:J15,"&gt;=0"))</f>
      </c>
      <c r="L15" s="31">
        <f>IF(ISBLANK(F15),"",(IF(LEFT(F15,1)="-",1,0)+IF(LEFT(G15,1)="-",1,0)+IF(LEFT(H15,1)="-",1,0)+IF(LEFT(I15,1)="-",1,0)+IF(LEFT(J15,1)="-",1,0)))</f>
      </c>
      <c r="M15" s="39">
        <f>IF(K15=3,1,"")</f>
      </c>
      <c r="N15" s="38">
        <f>IF(L15=3,1,"")</f>
      </c>
      <c r="O15" s="32"/>
      <c r="P15" s="77">
        <f t="shared" si="0"/>
        <v>0</v>
      </c>
      <c r="Q15" s="78">
        <f t="shared" si="0"/>
        <v>0</v>
      </c>
      <c r="R15" s="79">
        <f t="shared" si="1"/>
        <v>0</v>
      </c>
      <c r="U15" s="71">
        <f t="shared" si="2"/>
        <v>0</v>
      </c>
      <c r="V15" s="72">
        <f t="shared" si="3"/>
        <v>0</v>
      </c>
      <c r="W15" s="71">
        <f t="shared" si="4"/>
        <v>0</v>
      </c>
      <c r="X15" s="72">
        <f t="shared" si="5"/>
        <v>0</v>
      </c>
      <c r="Y15" s="71">
        <f t="shared" si="6"/>
        <v>0</v>
      </c>
      <c r="Z15" s="72">
        <f t="shared" si="7"/>
        <v>0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>
        <f>IF(C8&gt;"",C8,"")</f>
      </c>
      <c r="D16" s="50">
        <f>IF(G8&gt;"",G8,"")</f>
      </c>
      <c r="E16" s="55"/>
      <c r="F16" s="16"/>
      <c r="G16" s="56"/>
      <c r="H16" s="16"/>
      <c r="I16" s="16"/>
      <c r="J16" s="16"/>
      <c r="K16" s="30">
        <f aca="true" t="shared" si="12" ref="K16:K23">IF(ISBLANK(F16),"",COUNTIF(F16:J16,"&gt;=0"))</f>
      </c>
      <c r="L16" s="31">
        <f aca="true" t="shared" si="13" ref="L16:L23">IF(ISBLANK(F16),"",(IF(LEFT(F16,1)="-",1,0)+IF(LEFT(G16,1)="-",1,0)+IF(LEFT(H16,1)="-",1,0)+IF(LEFT(I16,1)="-",1,0)+IF(LEFT(J16,1)="-",1,0)))</f>
      </c>
      <c r="M16" s="39">
        <f aca="true" t="shared" si="14" ref="M16:M23">IF(K16=3,1,"")</f>
      </c>
      <c r="N16" s="38">
        <f aca="true" t="shared" si="15" ref="N16:N23">IF(L16=3,1,"")</f>
      </c>
      <c r="O16" s="32"/>
      <c r="P16" s="77">
        <f t="shared" si="0"/>
        <v>0</v>
      </c>
      <c r="Q16" s="78">
        <f t="shared" si="0"/>
        <v>0</v>
      </c>
      <c r="R16" s="79">
        <f t="shared" si="1"/>
        <v>0</v>
      </c>
      <c r="U16" s="71">
        <f t="shared" si="2"/>
        <v>0</v>
      </c>
      <c r="V16" s="72">
        <f t="shared" si="3"/>
        <v>0</v>
      </c>
      <c r="W16" s="71">
        <f t="shared" si="4"/>
        <v>0</v>
      </c>
      <c r="X16" s="72">
        <f t="shared" si="5"/>
        <v>0</v>
      </c>
      <c r="Y16" s="71">
        <f t="shared" si="6"/>
        <v>0</v>
      </c>
      <c r="Z16" s="72">
        <f t="shared" si="7"/>
        <v>0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>
        <f>IF(C7&gt;"",C7,"")</f>
      </c>
      <c r="D17" s="50">
        <f>IF(G6&gt;"",G6,"")</f>
      </c>
      <c r="E17" s="55"/>
      <c r="F17" s="16"/>
      <c r="G17" s="56"/>
      <c r="H17" s="16"/>
      <c r="I17" s="16"/>
      <c r="J17" s="16"/>
      <c r="K17" s="30">
        <f t="shared" si="12"/>
      </c>
      <c r="L17" s="31">
        <f t="shared" si="13"/>
      </c>
      <c r="M17" s="39">
        <f t="shared" si="14"/>
      </c>
      <c r="N17" s="38">
        <f t="shared" si="15"/>
      </c>
      <c r="O17" s="32"/>
      <c r="P17" s="77">
        <f t="shared" si="0"/>
        <v>0</v>
      </c>
      <c r="Q17" s="78">
        <f t="shared" si="0"/>
        <v>0</v>
      </c>
      <c r="R17" s="79">
        <f t="shared" si="1"/>
        <v>0</v>
      </c>
      <c r="U17" s="71">
        <f t="shared" si="2"/>
        <v>0</v>
      </c>
      <c r="V17" s="72">
        <f t="shared" si="3"/>
        <v>0</v>
      </c>
      <c r="W17" s="71">
        <f t="shared" si="4"/>
        <v>0</v>
      </c>
      <c r="X17" s="72">
        <f t="shared" si="5"/>
        <v>0</v>
      </c>
      <c r="Y17" s="71">
        <f t="shared" si="6"/>
        <v>0</v>
      </c>
      <c r="Z17" s="72">
        <f t="shared" si="7"/>
        <v>0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>
        <f>IF(C6&gt;"",C6,"")</f>
      </c>
      <c r="D18" s="50">
        <f>IF(G8&gt;"",G8,"")</f>
      </c>
      <c r="E18" s="55"/>
      <c r="F18" s="16"/>
      <c r="G18" s="56"/>
      <c r="H18" s="16"/>
      <c r="I18" s="16"/>
      <c r="J18" s="16"/>
      <c r="K18" s="30">
        <f t="shared" si="12"/>
      </c>
      <c r="L18" s="31">
        <f t="shared" si="13"/>
      </c>
      <c r="M18" s="39">
        <f t="shared" si="14"/>
      </c>
      <c r="N18" s="38">
        <f t="shared" si="15"/>
      </c>
      <c r="O18" s="32"/>
      <c r="P18" s="77">
        <f t="shared" si="0"/>
        <v>0</v>
      </c>
      <c r="Q18" s="78">
        <f t="shared" si="0"/>
        <v>0</v>
      </c>
      <c r="R18" s="79">
        <f t="shared" si="1"/>
        <v>0</v>
      </c>
      <c r="U18" s="71">
        <f t="shared" si="2"/>
        <v>0</v>
      </c>
      <c r="V18" s="72">
        <f t="shared" si="3"/>
        <v>0</v>
      </c>
      <c r="W18" s="71">
        <f t="shared" si="4"/>
        <v>0</v>
      </c>
      <c r="X18" s="72">
        <f t="shared" si="5"/>
        <v>0</v>
      </c>
      <c r="Y18" s="71">
        <f t="shared" si="6"/>
        <v>0</v>
      </c>
      <c r="Z18" s="72">
        <f t="shared" si="7"/>
        <v>0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>
        <f>IF(C8&gt;"",C8,"")</f>
      </c>
      <c r="D19" s="50">
        <f>IF(G7&gt;"",G7,"")</f>
      </c>
      <c r="E19" s="55"/>
      <c r="F19" s="16"/>
      <c r="G19" s="56"/>
      <c r="H19" s="16"/>
      <c r="I19" s="16"/>
      <c r="J19" s="16"/>
      <c r="K19" s="30">
        <f t="shared" si="12"/>
      </c>
      <c r="L19" s="31">
        <f t="shared" si="13"/>
      </c>
      <c r="M19" s="39">
        <f t="shared" si="14"/>
      </c>
      <c r="N19" s="38">
        <f t="shared" si="15"/>
      </c>
      <c r="O19" s="32"/>
      <c r="P19" s="77">
        <f t="shared" si="0"/>
        <v>0</v>
      </c>
      <c r="Q19" s="78">
        <f t="shared" si="0"/>
        <v>0</v>
      </c>
      <c r="R19" s="79">
        <f t="shared" si="1"/>
        <v>0</v>
      </c>
      <c r="U19" s="71">
        <f t="shared" si="2"/>
        <v>0</v>
      </c>
      <c r="V19" s="72">
        <f t="shared" si="3"/>
        <v>0</v>
      </c>
      <c r="W19" s="71">
        <f t="shared" si="4"/>
        <v>0</v>
      </c>
      <c r="X19" s="72">
        <f t="shared" si="5"/>
        <v>0</v>
      </c>
      <c r="Y19" s="71">
        <f t="shared" si="6"/>
        <v>0</v>
      </c>
      <c r="Z19" s="72">
        <f t="shared" si="7"/>
        <v>0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5"/>
      </c>
      <c r="O20" s="32"/>
      <c r="P20" s="77">
        <f aca="true" t="shared" si="16" ref="P20:Q23">+U20+W20+Y20+AA20+AC20</f>
        <v>0</v>
      </c>
      <c r="Q20" s="78">
        <f t="shared" si="16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>
        <f>IF(C7&gt;"",C7,"")</f>
      </c>
      <c r="D21" s="50">
        <f>IF(G8&gt;"",G8,"")</f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5"/>
      </c>
      <c r="O21" s="32"/>
      <c r="P21" s="77">
        <f t="shared" si="16"/>
        <v>0</v>
      </c>
      <c r="Q21" s="78">
        <f t="shared" si="16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>
        <f>IF(C8&gt;"",C8,"")</f>
      </c>
      <c r="D22" s="50">
        <f>IF(G6&gt;"",G6,"")</f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>
        <f>IF(C6&gt;"",C6,"")</f>
      </c>
      <c r="D23" s="50">
        <f>IF(G7&gt;"",G7,"")</f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</c>
      <c r="L24" s="61">
        <f>IF(ISBLANK(G6),"",SUM(L14:L23))</f>
      </c>
      <c r="M24" s="66">
        <f>IF(ISBLANK(F14),"",SUM(M14:M23))</f>
      </c>
      <c r="N24" s="67">
        <f>IF(ISBLANK(F14),"",SUM(N14:N23))</f>
      </c>
      <c r="O24" s="32"/>
      <c r="P24" s="80">
        <f>SUM(P14:P23)</f>
        <v>0</v>
      </c>
      <c r="Q24" s="78">
        <f>SUM(Q14:Q23)</f>
        <v>0</v>
      </c>
      <c r="R24" s="79">
        <f>SUM(R14:R23)</f>
        <v>0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>
        <f>IF(M24=6,C5,IF(N24=6,G5,IF(M24=5,IF(N24=5,"tasan",""),"")))</f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C10:D10"/>
    <mergeCell ref="K13:L13"/>
    <mergeCell ref="G6:N6"/>
    <mergeCell ref="G11:N11"/>
    <mergeCell ref="J2:N2"/>
    <mergeCell ref="J3:N3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ul20">
    <pageSetUpPr fitToPage="1"/>
  </sheetPr>
  <dimension ref="A1:AD117"/>
  <sheetViews>
    <sheetView zoomScalePageLayoutView="0" workbookViewId="0" topLeftCell="A1">
      <selection activeCell="H20" sqref="H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79</v>
      </c>
      <c r="D5" s="106"/>
      <c r="E5" s="25"/>
      <c r="F5" s="53" t="s">
        <v>22</v>
      </c>
      <c r="G5" s="103" t="s">
        <v>56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80</v>
      </c>
      <c r="D6" s="88"/>
      <c r="E6" s="26"/>
      <c r="F6" s="84" t="s">
        <v>1</v>
      </c>
      <c r="G6" s="87" t="s">
        <v>59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81</v>
      </c>
      <c r="D7" s="88"/>
      <c r="E7" s="26"/>
      <c r="F7" s="85" t="s">
        <v>3</v>
      </c>
      <c r="G7" s="93" t="s">
        <v>60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112</v>
      </c>
      <c r="D8" s="88"/>
      <c r="E8" s="26"/>
      <c r="F8" s="85" t="s">
        <v>21</v>
      </c>
      <c r="G8" s="93"/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Pasi Sipola</v>
      </c>
      <c r="D14" s="50" t="str">
        <f>IF(G6&gt;"",G6,"")</f>
        <v>Ilari Vuoste</v>
      </c>
      <c r="E14" s="50">
        <f>IF(E6&gt;"",E6&amp;" - "&amp;I6,"")</f>
      </c>
      <c r="F14" s="15">
        <v>-5</v>
      </c>
      <c r="G14" s="15">
        <v>-9</v>
      </c>
      <c r="H14" s="24">
        <v>-1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15</v>
      </c>
      <c r="Q14" s="78">
        <f t="shared" si="0"/>
        <v>33</v>
      </c>
      <c r="R14" s="79">
        <f aca="true" t="shared" si="1" ref="R14:R19">+P14-Q14</f>
        <v>-18</v>
      </c>
      <c r="U14" s="71">
        <f aca="true" t="shared" si="2" ref="U14:U23">IF(F14="",0,IF(LEFT(F14,1)="-",ABS(F14),(IF(F14&gt;9,F14+2,11))))</f>
        <v>5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9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1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Ida Ranta</v>
      </c>
      <c r="D15" s="50" t="str">
        <f>IF(G7&gt;"",G7,"")</f>
        <v>Kari Pikkarainen</v>
      </c>
      <c r="E15" s="50">
        <f>IF(E7&gt;"",E7&amp;" - "&amp;I7,"")</f>
      </c>
      <c r="F15" s="16">
        <v>-5</v>
      </c>
      <c r="G15" s="15">
        <v>-3</v>
      </c>
      <c r="H15" s="15">
        <v>-5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13</v>
      </c>
      <c r="Q15" s="78">
        <f t="shared" si="0"/>
        <v>33</v>
      </c>
      <c r="R15" s="79">
        <f t="shared" si="1"/>
        <v>-20</v>
      </c>
      <c r="U15" s="71">
        <f t="shared" si="2"/>
        <v>5</v>
      </c>
      <c r="V15" s="72">
        <f t="shared" si="3"/>
        <v>11</v>
      </c>
      <c r="W15" s="71">
        <f t="shared" si="4"/>
        <v>3</v>
      </c>
      <c r="X15" s="72">
        <f t="shared" si="5"/>
        <v>11</v>
      </c>
      <c r="Y15" s="71">
        <f t="shared" si="6"/>
        <v>5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Jukka-Pekka Ojala</v>
      </c>
      <c r="D16" s="50">
        <f>IF(G8&gt;"",G8,"")</f>
      </c>
      <c r="E16" s="55"/>
      <c r="F16" s="16">
        <v>-3</v>
      </c>
      <c r="G16" s="56">
        <v>-7</v>
      </c>
      <c r="H16" s="16">
        <v>-7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17</v>
      </c>
      <c r="Q16" s="78">
        <f t="shared" si="0"/>
        <v>33</v>
      </c>
      <c r="R16" s="79">
        <f t="shared" si="1"/>
        <v>-16</v>
      </c>
      <c r="U16" s="71">
        <f t="shared" si="2"/>
        <v>3</v>
      </c>
      <c r="V16" s="72">
        <f t="shared" si="3"/>
        <v>11</v>
      </c>
      <c r="W16" s="71">
        <f t="shared" si="4"/>
        <v>7</v>
      </c>
      <c r="X16" s="72">
        <f t="shared" si="5"/>
        <v>11</v>
      </c>
      <c r="Y16" s="71">
        <f t="shared" si="6"/>
        <v>7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Ida Ranta</v>
      </c>
      <c r="D17" s="50" t="str">
        <f>IF(G6&gt;"",G6,"")</f>
        <v>Ilari Vuoste</v>
      </c>
      <c r="E17" s="55"/>
      <c r="F17" s="16">
        <v>-6</v>
      </c>
      <c r="G17" s="56">
        <v>-4</v>
      </c>
      <c r="H17" s="16">
        <v>-4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14</v>
      </c>
      <c r="Q17" s="78">
        <f t="shared" si="0"/>
        <v>33</v>
      </c>
      <c r="R17" s="79">
        <f t="shared" si="1"/>
        <v>-19</v>
      </c>
      <c r="U17" s="71">
        <f t="shared" si="2"/>
        <v>6</v>
      </c>
      <c r="V17" s="72">
        <f t="shared" si="3"/>
        <v>11</v>
      </c>
      <c r="W17" s="71">
        <f t="shared" si="4"/>
        <v>4</v>
      </c>
      <c r="X17" s="72">
        <f t="shared" si="5"/>
        <v>11</v>
      </c>
      <c r="Y17" s="71">
        <f t="shared" si="6"/>
        <v>4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Pasi Sipola</v>
      </c>
      <c r="D18" s="50">
        <f>IF(G8&gt;"",G8,"")</f>
      </c>
      <c r="E18" s="55"/>
      <c r="F18" s="16">
        <v>-3</v>
      </c>
      <c r="G18" s="56">
        <v>-4</v>
      </c>
      <c r="H18" s="16">
        <v>-3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10</v>
      </c>
      <c r="Q18" s="78">
        <f t="shared" si="0"/>
        <v>33</v>
      </c>
      <c r="R18" s="79">
        <f t="shared" si="1"/>
        <v>-23</v>
      </c>
      <c r="U18" s="71">
        <f t="shared" si="2"/>
        <v>3</v>
      </c>
      <c r="V18" s="72">
        <f t="shared" si="3"/>
        <v>11</v>
      </c>
      <c r="W18" s="71">
        <f t="shared" si="4"/>
        <v>4</v>
      </c>
      <c r="X18" s="72">
        <f t="shared" si="5"/>
        <v>11</v>
      </c>
      <c r="Y18" s="71">
        <f t="shared" si="6"/>
        <v>3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Jukka-Pekka Ojala</v>
      </c>
      <c r="D19" s="50" t="str">
        <f>IF(G7&gt;"",G7,"")</f>
        <v>Kari Pikkarainen</v>
      </c>
      <c r="E19" s="55"/>
      <c r="F19" s="16">
        <v>-1</v>
      </c>
      <c r="G19" s="56">
        <v>-1</v>
      </c>
      <c r="H19" s="16">
        <v>-1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3</v>
      </c>
      <c r="Q19" s="78">
        <f t="shared" si="0"/>
        <v>33</v>
      </c>
      <c r="R19" s="79">
        <f t="shared" si="1"/>
        <v>-30</v>
      </c>
      <c r="U19" s="71">
        <f t="shared" si="2"/>
        <v>1</v>
      </c>
      <c r="V19" s="72">
        <f t="shared" si="3"/>
        <v>11</v>
      </c>
      <c r="W19" s="71">
        <f t="shared" si="4"/>
        <v>1</v>
      </c>
      <c r="X19" s="72">
        <f t="shared" si="5"/>
        <v>11</v>
      </c>
      <c r="Y19" s="71">
        <f t="shared" si="6"/>
        <v>1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Ida Ranta</v>
      </c>
      <c r="D21" s="50">
        <f>IF(G8&gt;"",G8,"")</f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Jukka-Pekka Ojala</v>
      </c>
      <c r="D22" s="50" t="str">
        <f>IF(G6&gt;"",G6,"")</f>
        <v>Ilari Vuoste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Pasi Sipola</v>
      </c>
      <c r="D23" s="50" t="str">
        <f>IF(G7&gt;"",G7,"")</f>
        <v>Kari Pikkarainen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0</v>
      </c>
      <c r="L24" s="61">
        <f>IF(ISBLANK(G6),"",SUM(L14:L23))</f>
        <v>18</v>
      </c>
      <c r="M24" s="66">
        <f>IF(ISBLANK(F14),"",SUM(M14:M23))</f>
        <v>0</v>
      </c>
      <c r="N24" s="67">
        <f>IF(ISBLANK(F14),"",SUM(N14:N23))</f>
        <v>6</v>
      </c>
      <c r="O24" s="32"/>
      <c r="P24" s="80">
        <f>SUM(P14:P23)</f>
        <v>72</v>
      </c>
      <c r="Q24" s="78">
        <f>SUM(Q14:Q23)</f>
        <v>198</v>
      </c>
      <c r="R24" s="79">
        <f>SUM(R14:R23)</f>
        <v>-126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5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ul21">
    <pageSetUpPr fitToPage="1"/>
  </sheetPr>
  <dimension ref="A1:AD117"/>
  <sheetViews>
    <sheetView zoomScalePageLayoutView="0" workbookViewId="0" topLeftCell="A1">
      <selection activeCell="H21" sqref="H21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62</v>
      </c>
      <c r="D5" s="106"/>
      <c r="E5" s="25"/>
      <c r="F5" s="53" t="s">
        <v>22</v>
      </c>
      <c r="G5" s="103" t="s">
        <v>48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64</v>
      </c>
      <c r="D6" s="88"/>
      <c r="E6" s="26"/>
      <c r="F6" s="84" t="s">
        <v>1</v>
      </c>
      <c r="G6" s="87" t="s">
        <v>50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65</v>
      </c>
      <c r="D7" s="88"/>
      <c r="E7" s="26"/>
      <c r="F7" s="85" t="s">
        <v>3</v>
      </c>
      <c r="G7" s="93" t="s">
        <v>51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66</v>
      </c>
      <c r="D8" s="88"/>
      <c r="E8" s="26"/>
      <c r="F8" s="85" t="s">
        <v>21</v>
      </c>
      <c r="G8" s="93" t="s">
        <v>52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Marjaana Sipola</v>
      </c>
      <c r="D14" s="50" t="str">
        <f>IF(G6&gt;"",G6,"")</f>
        <v>Ossi Vesaluoma</v>
      </c>
      <c r="E14" s="50">
        <f>IF(E6&gt;"",E6&amp;" - "&amp;I6,"")</f>
      </c>
      <c r="F14" s="15">
        <v>-9</v>
      </c>
      <c r="G14" s="15">
        <v>-5</v>
      </c>
      <c r="H14" s="24">
        <v>-6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20</v>
      </c>
      <c r="Q14" s="78">
        <f t="shared" si="0"/>
        <v>33</v>
      </c>
      <c r="R14" s="79">
        <f aca="true" t="shared" si="1" ref="R14:R19">+P14-Q14</f>
        <v>-13</v>
      </c>
      <c r="U14" s="71">
        <f aca="true" t="shared" si="2" ref="U14:U23">IF(F14="",0,IF(LEFT(F14,1)="-",ABS(F14),(IF(F14&gt;9,F14+2,11))))</f>
        <v>9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5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6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Iitamari Koistinen</v>
      </c>
      <c r="D15" s="50" t="str">
        <f>IF(G7&gt;"",G7,"")</f>
        <v>Matti Vesaluoma</v>
      </c>
      <c r="E15" s="50">
        <f>IF(E7&gt;"",E7&amp;" - "&amp;I7,"")</f>
      </c>
      <c r="F15" s="16">
        <v>-9</v>
      </c>
      <c r="G15" s="15">
        <v>-10</v>
      </c>
      <c r="H15" s="15">
        <v>-8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27</v>
      </c>
      <c r="Q15" s="78">
        <f t="shared" si="0"/>
        <v>34</v>
      </c>
      <c r="R15" s="79">
        <f t="shared" si="1"/>
        <v>-7</v>
      </c>
      <c r="U15" s="71">
        <f t="shared" si="2"/>
        <v>9</v>
      </c>
      <c r="V15" s="72">
        <f t="shared" si="3"/>
        <v>11</v>
      </c>
      <c r="W15" s="71">
        <f t="shared" si="4"/>
        <v>10</v>
      </c>
      <c r="X15" s="72">
        <f t="shared" si="5"/>
        <v>12</v>
      </c>
      <c r="Y15" s="71">
        <f t="shared" si="6"/>
        <v>8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Jani Annunen</v>
      </c>
      <c r="D16" s="50" t="str">
        <f>IF(G8&gt;"",G8,"")</f>
        <v>Jari Vesaluoma</v>
      </c>
      <c r="E16" s="55"/>
      <c r="F16" s="16">
        <v>-8</v>
      </c>
      <c r="G16" s="56">
        <v>-9</v>
      </c>
      <c r="H16" s="16">
        <v>-11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28</v>
      </c>
      <c r="Q16" s="78">
        <f t="shared" si="0"/>
        <v>35</v>
      </c>
      <c r="R16" s="79">
        <f t="shared" si="1"/>
        <v>-7</v>
      </c>
      <c r="U16" s="71">
        <f t="shared" si="2"/>
        <v>8</v>
      </c>
      <c r="V16" s="72">
        <f t="shared" si="3"/>
        <v>11</v>
      </c>
      <c r="W16" s="71">
        <f t="shared" si="4"/>
        <v>9</v>
      </c>
      <c r="X16" s="72">
        <f t="shared" si="5"/>
        <v>11</v>
      </c>
      <c r="Y16" s="71">
        <f t="shared" si="6"/>
        <v>11</v>
      </c>
      <c r="Z16" s="72">
        <f t="shared" si="7"/>
        <v>13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Iitamari Koistinen</v>
      </c>
      <c r="D17" s="50" t="str">
        <f>IF(G6&gt;"",G6,"")</f>
        <v>Ossi Vesaluoma</v>
      </c>
      <c r="E17" s="55"/>
      <c r="F17" s="16">
        <v>-6</v>
      </c>
      <c r="G17" s="56">
        <v>-4</v>
      </c>
      <c r="H17" s="16">
        <v>-10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20</v>
      </c>
      <c r="Q17" s="78">
        <f t="shared" si="0"/>
        <v>34</v>
      </c>
      <c r="R17" s="79">
        <f t="shared" si="1"/>
        <v>-14</v>
      </c>
      <c r="U17" s="71">
        <f t="shared" si="2"/>
        <v>6</v>
      </c>
      <c r="V17" s="72">
        <f t="shared" si="3"/>
        <v>11</v>
      </c>
      <c r="W17" s="71">
        <f t="shared" si="4"/>
        <v>4</v>
      </c>
      <c r="X17" s="72">
        <f t="shared" si="5"/>
        <v>11</v>
      </c>
      <c r="Y17" s="71">
        <f t="shared" si="6"/>
        <v>10</v>
      </c>
      <c r="Z17" s="72">
        <f t="shared" si="7"/>
        <v>12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Marjaana Sipola</v>
      </c>
      <c r="D18" s="50" t="str">
        <f>IF(G8&gt;"",G8,"")</f>
        <v>Jari Vesaluoma</v>
      </c>
      <c r="E18" s="55"/>
      <c r="F18" s="16">
        <v>-7</v>
      </c>
      <c r="G18" s="56">
        <v>-10</v>
      </c>
      <c r="H18" s="16">
        <v>8</v>
      </c>
      <c r="I18" s="16">
        <v>-7</v>
      </c>
      <c r="J18" s="16"/>
      <c r="K18" s="30">
        <f t="shared" si="12"/>
        <v>1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35</v>
      </c>
      <c r="Q18" s="78">
        <f t="shared" si="0"/>
        <v>42</v>
      </c>
      <c r="R18" s="79">
        <f t="shared" si="1"/>
        <v>-7</v>
      </c>
      <c r="U18" s="71">
        <f t="shared" si="2"/>
        <v>7</v>
      </c>
      <c r="V18" s="72">
        <f t="shared" si="3"/>
        <v>11</v>
      </c>
      <c r="W18" s="71">
        <f t="shared" si="4"/>
        <v>10</v>
      </c>
      <c r="X18" s="72">
        <f t="shared" si="5"/>
        <v>12</v>
      </c>
      <c r="Y18" s="71">
        <f t="shared" si="6"/>
        <v>11</v>
      </c>
      <c r="Z18" s="72">
        <f t="shared" si="7"/>
        <v>8</v>
      </c>
      <c r="AA18" s="71">
        <f t="shared" si="8"/>
        <v>7</v>
      </c>
      <c r="AB18" s="72">
        <f t="shared" si="9"/>
        <v>11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Jani Annunen</v>
      </c>
      <c r="D19" s="50" t="str">
        <f>IF(G7&gt;"",G7,"")</f>
        <v>Matti Vesaluoma</v>
      </c>
      <c r="E19" s="55"/>
      <c r="F19" s="16">
        <v>-5</v>
      </c>
      <c r="G19" s="56">
        <v>-8</v>
      </c>
      <c r="H19" s="16">
        <v>-6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19</v>
      </c>
      <c r="Q19" s="78">
        <f t="shared" si="0"/>
        <v>33</v>
      </c>
      <c r="R19" s="79">
        <f t="shared" si="1"/>
        <v>-14</v>
      </c>
      <c r="U19" s="71">
        <f t="shared" si="2"/>
        <v>5</v>
      </c>
      <c r="V19" s="72">
        <f t="shared" si="3"/>
        <v>11</v>
      </c>
      <c r="W19" s="71">
        <f t="shared" si="4"/>
        <v>8</v>
      </c>
      <c r="X19" s="72">
        <f t="shared" si="5"/>
        <v>11</v>
      </c>
      <c r="Y19" s="71">
        <f t="shared" si="6"/>
        <v>6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Iitamari Koistinen</v>
      </c>
      <c r="D21" s="50" t="str">
        <f>IF(G8&gt;"",G8,"")</f>
        <v>Jari Vesaluoma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Jani Annunen</v>
      </c>
      <c r="D22" s="50" t="str">
        <f>IF(G6&gt;"",G6,"")</f>
        <v>Ossi Vesaluoma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Marjaana Sipola</v>
      </c>
      <c r="D23" s="50" t="str">
        <f>IF(G7&gt;"",G7,"")</f>
        <v>Matti Vesaluoma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</v>
      </c>
      <c r="L24" s="61">
        <f>IF(ISBLANK(G6),"",SUM(L14:L23))</f>
        <v>18</v>
      </c>
      <c r="M24" s="66">
        <f>IF(ISBLANK(F14),"",SUM(M14:M23))</f>
        <v>0</v>
      </c>
      <c r="N24" s="67">
        <f>IF(ISBLANK(F14),"",SUM(N14:N23))</f>
        <v>6</v>
      </c>
      <c r="O24" s="32"/>
      <c r="P24" s="80">
        <f>SUM(P14:P23)</f>
        <v>149</v>
      </c>
      <c r="Q24" s="78">
        <f>SUM(Q14:Q23)</f>
        <v>211</v>
      </c>
      <c r="R24" s="79">
        <f>SUM(R14:R23)</f>
        <v>-62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KePts 2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ul22">
    <pageSetUpPr fitToPage="1"/>
  </sheetPr>
  <dimension ref="A1:AD117"/>
  <sheetViews>
    <sheetView zoomScalePageLayoutView="0" workbookViewId="0" topLeftCell="A1">
      <selection activeCell="I22" sqref="I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88</v>
      </c>
      <c r="D5" s="106"/>
      <c r="E5" s="25"/>
      <c r="F5" s="53" t="s">
        <v>22</v>
      </c>
      <c r="G5" s="103" t="s">
        <v>113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78</v>
      </c>
      <c r="D6" s="88"/>
      <c r="E6" s="26"/>
      <c r="F6" s="84" t="s">
        <v>1</v>
      </c>
      <c r="G6" s="87" t="s">
        <v>100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77</v>
      </c>
      <c r="D7" s="88"/>
      <c r="E7" s="26"/>
      <c r="F7" s="85" t="s">
        <v>3</v>
      </c>
      <c r="G7" s="93" t="s">
        <v>110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107</v>
      </c>
      <c r="D8" s="88"/>
      <c r="E8" s="26"/>
      <c r="F8" s="85" t="s">
        <v>21</v>
      </c>
      <c r="G8" s="93" t="s">
        <v>57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83" t="s">
        <v>2</v>
      </c>
      <c r="C10" s="87" t="s">
        <v>77</v>
      </c>
      <c r="D10" s="88"/>
      <c r="E10" s="26"/>
      <c r="F10" s="84" t="s">
        <v>1</v>
      </c>
      <c r="G10" s="87" t="s">
        <v>100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83" t="s">
        <v>20</v>
      </c>
      <c r="C11" s="87" t="s">
        <v>107</v>
      </c>
      <c r="D11" s="88"/>
      <c r="E11" s="26"/>
      <c r="F11" s="85" t="s">
        <v>21</v>
      </c>
      <c r="G11" s="93" t="s">
        <v>57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Topi Latukka</v>
      </c>
      <c r="D14" s="50" t="str">
        <f>IF(G6&gt;"",G6,"")</f>
        <v>Vitali Trofimov</v>
      </c>
      <c r="E14" s="50">
        <f>IF(E6&gt;"",E6&amp;" - "&amp;I6,"")</f>
      </c>
      <c r="F14" s="15">
        <v>7</v>
      </c>
      <c r="G14" s="15">
        <v>8</v>
      </c>
      <c r="H14" s="24">
        <v>8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23</v>
      </c>
      <c r="R14" s="79">
        <f aca="true" t="shared" si="1" ref="R14:R19">+P14-Q14</f>
        <v>10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7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8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8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Jukka Kalliokoski</v>
      </c>
      <c r="D15" s="50" t="str">
        <f>IF(G7&gt;"",G7,"")</f>
        <v>Uno Ridal</v>
      </c>
      <c r="E15" s="50">
        <f>IF(E7&gt;"",E7&amp;" - "&amp;I7,"")</f>
      </c>
      <c r="F15" s="16">
        <v>4</v>
      </c>
      <c r="G15" s="15">
        <v>2</v>
      </c>
      <c r="H15" s="15">
        <v>8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14</v>
      </c>
      <c r="R15" s="79">
        <f t="shared" si="1"/>
        <v>19</v>
      </c>
      <c r="U15" s="71">
        <f t="shared" si="2"/>
        <v>11</v>
      </c>
      <c r="V15" s="72">
        <f t="shared" si="3"/>
        <v>4</v>
      </c>
      <c r="W15" s="71">
        <f t="shared" si="4"/>
        <v>11</v>
      </c>
      <c r="X15" s="72">
        <f t="shared" si="5"/>
        <v>2</v>
      </c>
      <c r="Y15" s="71">
        <f t="shared" si="6"/>
        <v>11</v>
      </c>
      <c r="Z15" s="72">
        <f t="shared" si="7"/>
        <v>8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Kai Ollikainen</v>
      </c>
      <c r="D16" s="50" t="str">
        <f>IF(G8&gt;"",G8,"")</f>
        <v>Marko Hiltunen</v>
      </c>
      <c r="E16" s="55"/>
      <c r="F16" s="16">
        <v>8</v>
      </c>
      <c r="G16" s="56">
        <v>9</v>
      </c>
      <c r="H16" s="16">
        <v>8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25</v>
      </c>
      <c r="R16" s="79">
        <f t="shared" si="1"/>
        <v>8</v>
      </c>
      <c r="U16" s="71">
        <f t="shared" si="2"/>
        <v>11</v>
      </c>
      <c r="V16" s="72">
        <f t="shared" si="3"/>
        <v>8</v>
      </c>
      <c r="W16" s="71">
        <f t="shared" si="4"/>
        <v>11</v>
      </c>
      <c r="X16" s="72">
        <f t="shared" si="5"/>
        <v>9</v>
      </c>
      <c r="Y16" s="71">
        <f t="shared" si="6"/>
        <v>11</v>
      </c>
      <c r="Z16" s="72">
        <f t="shared" si="7"/>
        <v>8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Jukka Kalliokoski</v>
      </c>
      <c r="D17" s="50" t="str">
        <f>IF(G6&gt;"",G6,"")</f>
        <v>Vitali Trofimov</v>
      </c>
      <c r="E17" s="55"/>
      <c r="F17" s="16">
        <v>4</v>
      </c>
      <c r="G17" s="56">
        <v>5</v>
      </c>
      <c r="H17" s="16">
        <v>8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17</v>
      </c>
      <c r="R17" s="79">
        <f t="shared" si="1"/>
        <v>16</v>
      </c>
      <c r="U17" s="71">
        <f t="shared" si="2"/>
        <v>11</v>
      </c>
      <c r="V17" s="72">
        <f t="shared" si="3"/>
        <v>4</v>
      </c>
      <c r="W17" s="71">
        <f t="shared" si="4"/>
        <v>11</v>
      </c>
      <c r="X17" s="72">
        <f t="shared" si="5"/>
        <v>5</v>
      </c>
      <c r="Y17" s="71">
        <f t="shared" si="6"/>
        <v>11</v>
      </c>
      <c r="Z17" s="72">
        <f t="shared" si="7"/>
        <v>8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Topi Latukka</v>
      </c>
      <c r="D18" s="50" t="str">
        <f>IF(G8&gt;"",G8,"")</f>
        <v>Marko Hiltunen</v>
      </c>
      <c r="E18" s="55"/>
      <c r="F18" s="16">
        <v>-9</v>
      </c>
      <c r="G18" s="56">
        <v>8</v>
      </c>
      <c r="H18" s="16">
        <v>-6</v>
      </c>
      <c r="I18" s="16">
        <v>-9</v>
      </c>
      <c r="J18" s="16"/>
      <c r="K18" s="30">
        <f t="shared" si="12"/>
        <v>1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35</v>
      </c>
      <c r="Q18" s="78">
        <f t="shared" si="0"/>
        <v>41</v>
      </c>
      <c r="R18" s="79">
        <f t="shared" si="1"/>
        <v>-6</v>
      </c>
      <c r="U18" s="71">
        <f t="shared" si="2"/>
        <v>9</v>
      </c>
      <c r="V18" s="72">
        <f t="shared" si="3"/>
        <v>11</v>
      </c>
      <c r="W18" s="71">
        <f t="shared" si="4"/>
        <v>11</v>
      </c>
      <c r="X18" s="72">
        <f t="shared" si="5"/>
        <v>8</v>
      </c>
      <c r="Y18" s="71">
        <f t="shared" si="6"/>
        <v>6</v>
      </c>
      <c r="Z18" s="72">
        <f t="shared" si="7"/>
        <v>11</v>
      </c>
      <c r="AA18" s="71">
        <f t="shared" si="8"/>
        <v>9</v>
      </c>
      <c r="AB18" s="72">
        <f t="shared" si="9"/>
        <v>11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Kai Ollikainen</v>
      </c>
      <c r="D19" s="50" t="str">
        <f>IF(G7&gt;"",G7,"")</f>
        <v>Uno Ridal</v>
      </c>
      <c r="E19" s="55"/>
      <c r="F19" s="16">
        <v>-10</v>
      </c>
      <c r="G19" s="56">
        <v>12</v>
      </c>
      <c r="H19" s="16">
        <v>5</v>
      </c>
      <c r="I19" s="16">
        <v>3</v>
      </c>
      <c r="J19" s="16"/>
      <c r="K19" s="30">
        <f t="shared" si="12"/>
        <v>3</v>
      </c>
      <c r="L19" s="31">
        <f t="shared" si="13"/>
        <v>1</v>
      </c>
      <c r="M19" s="39">
        <f t="shared" si="14"/>
        <v>1</v>
      </c>
      <c r="N19" s="38">
        <f t="shared" si="14"/>
      </c>
      <c r="O19" s="32"/>
      <c r="P19" s="77">
        <f t="shared" si="0"/>
        <v>46</v>
      </c>
      <c r="Q19" s="78">
        <f t="shared" si="0"/>
        <v>32</v>
      </c>
      <c r="R19" s="79">
        <f t="shared" si="1"/>
        <v>14</v>
      </c>
      <c r="U19" s="71">
        <f t="shared" si="2"/>
        <v>10</v>
      </c>
      <c r="V19" s="72">
        <f t="shared" si="3"/>
        <v>12</v>
      </c>
      <c r="W19" s="71">
        <f t="shared" si="4"/>
        <v>14</v>
      </c>
      <c r="X19" s="72">
        <f t="shared" si="5"/>
        <v>12</v>
      </c>
      <c r="Y19" s="71">
        <f t="shared" si="6"/>
        <v>11</v>
      </c>
      <c r="Z19" s="72">
        <f t="shared" si="7"/>
        <v>5</v>
      </c>
      <c r="AA19" s="71">
        <f t="shared" si="8"/>
        <v>11</v>
      </c>
      <c r="AB19" s="72">
        <f t="shared" si="9"/>
        <v>3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Jukka Kalliokoski / Kai Ollikainen</v>
      </c>
      <c r="D20" s="65" t="str">
        <f>IF(G10&gt;"",G10&amp;" / "&amp;G11,"")</f>
        <v>Vitali Trofimov / Marko Hiltunen</v>
      </c>
      <c r="E20" s="51"/>
      <c r="F20" s="17">
        <v>-8</v>
      </c>
      <c r="G20" s="18">
        <v>-11</v>
      </c>
      <c r="H20" s="19">
        <v>4</v>
      </c>
      <c r="I20" s="19">
        <v>-3</v>
      </c>
      <c r="J20" s="19"/>
      <c r="K20" s="30">
        <f t="shared" si="12"/>
        <v>1</v>
      </c>
      <c r="L20" s="31">
        <f t="shared" si="13"/>
        <v>3</v>
      </c>
      <c r="M20" s="39">
        <f t="shared" si="14"/>
      </c>
      <c r="N20" s="38">
        <f t="shared" si="14"/>
        <v>1</v>
      </c>
      <c r="O20" s="32"/>
      <c r="P20" s="77">
        <f t="shared" si="0"/>
        <v>33</v>
      </c>
      <c r="Q20" s="78">
        <f t="shared" si="0"/>
        <v>39</v>
      </c>
      <c r="R20" s="79">
        <f>+P20-Q20</f>
        <v>-6</v>
      </c>
      <c r="U20" s="71">
        <f t="shared" si="2"/>
        <v>8</v>
      </c>
      <c r="V20" s="72">
        <f t="shared" si="3"/>
        <v>11</v>
      </c>
      <c r="W20" s="71">
        <f t="shared" si="4"/>
        <v>11</v>
      </c>
      <c r="X20" s="72">
        <f t="shared" si="5"/>
        <v>13</v>
      </c>
      <c r="Y20" s="71">
        <f t="shared" si="6"/>
        <v>11</v>
      </c>
      <c r="Z20" s="72">
        <f t="shared" si="7"/>
        <v>4</v>
      </c>
      <c r="AA20" s="71">
        <f t="shared" si="8"/>
        <v>3</v>
      </c>
      <c r="AB20" s="72">
        <f t="shared" si="9"/>
        <v>11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Jukka Kalliokoski</v>
      </c>
      <c r="D21" s="50" t="str">
        <f>IF(G8&gt;"",G8,"")</f>
        <v>Marko Hiltunen</v>
      </c>
      <c r="E21" s="52"/>
      <c r="F21" s="20">
        <v>-7</v>
      </c>
      <c r="G21" s="15">
        <v>7</v>
      </c>
      <c r="H21" s="15">
        <v>11</v>
      </c>
      <c r="I21" s="15">
        <v>8</v>
      </c>
      <c r="J21" s="24"/>
      <c r="K21" s="30">
        <f t="shared" si="12"/>
        <v>3</v>
      </c>
      <c r="L21" s="31">
        <f t="shared" si="13"/>
        <v>1</v>
      </c>
      <c r="M21" s="39">
        <f t="shared" si="14"/>
        <v>1</v>
      </c>
      <c r="N21" s="38">
        <f t="shared" si="14"/>
      </c>
      <c r="O21" s="32"/>
      <c r="P21" s="77">
        <f t="shared" si="0"/>
        <v>42</v>
      </c>
      <c r="Q21" s="78">
        <f t="shared" si="0"/>
        <v>37</v>
      </c>
      <c r="R21" s="79">
        <f>+P21-Q21</f>
        <v>5</v>
      </c>
      <c r="U21" s="71">
        <f t="shared" si="2"/>
        <v>7</v>
      </c>
      <c r="V21" s="72">
        <f t="shared" si="3"/>
        <v>11</v>
      </c>
      <c r="W21" s="71">
        <f t="shared" si="4"/>
        <v>11</v>
      </c>
      <c r="X21" s="72">
        <f t="shared" si="5"/>
        <v>7</v>
      </c>
      <c r="Y21" s="71">
        <f t="shared" si="6"/>
        <v>13</v>
      </c>
      <c r="Z21" s="72">
        <f t="shared" si="7"/>
        <v>11</v>
      </c>
      <c r="AA21" s="71">
        <f t="shared" si="8"/>
        <v>11</v>
      </c>
      <c r="AB21" s="72">
        <f t="shared" si="9"/>
        <v>8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Kai Ollikainen</v>
      </c>
      <c r="D22" s="50" t="str">
        <f>IF(G6&gt;"",G6,"")</f>
        <v>Vitali Trofimov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Topi Latukka</v>
      </c>
      <c r="D23" s="50" t="str">
        <f>IF(G7&gt;"",G7,"")</f>
        <v>Uno Ridal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20</v>
      </c>
      <c r="L24" s="61">
        <f>IF(ISBLANK(G6),"",SUM(L14:L23))</f>
        <v>8</v>
      </c>
      <c r="M24" s="66">
        <f>IF(ISBLANK(F14),"",SUM(M14:M23))</f>
        <v>6</v>
      </c>
      <c r="N24" s="67">
        <f>IF(ISBLANK(F14),"",SUM(N14:N23))</f>
        <v>2</v>
      </c>
      <c r="O24" s="32"/>
      <c r="P24" s="80">
        <f>SUM(P14:P23)</f>
        <v>288</v>
      </c>
      <c r="Q24" s="78">
        <f>SUM(Q14:Q23)</f>
        <v>228</v>
      </c>
      <c r="R24" s="79">
        <f>SUM(R14:R23)</f>
        <v>60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Sesi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ul23">
    <pageSetUpPr fitToPage="1"/>
  </sheetPr>
  <dimension ref="A1:AD117"/>
  <sheetViews>
    <sheetView zoomScalePageLayoutView="0" workbookViewId="0" topLeftCell="A1">
      <selection activeCell="H22" sqref="H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90</v>
      </c>
      <c r="D5" s="106"/>
      <c r="E5" s="25"/>
      <c r="F5" s="53" t="s">
        <v>22</v>
      </c>
      <c r="G5" s="103" t="s">
        <v>79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53</v>
      </c>
      <c r="D6" s="88"/>
      <c r="E6" s="26"/>
      <c r="F6" s="84" t="s">
        <v>1</v>
      </c>
      <c r="G6" s="87" t="s">
        <v>103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54</v>
      </c>
      <c r="D7" s="88"/>
      <c r="E7" s="26"/>
      <c r="F7" s="85" t="s">
        <v>3</v>
      </c>
      <c r="G7" s="93" t="s">
        <v>80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/>
      <c r="D8" s="88"/>
      <c r="E8" s="26"/>
      <c r="F8" s="85" t="s">
        <v>21</v>
      </c>
      <c r="G8" s="93" t="s">
        <v>81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82" t="s">
        <v>0</v>
      </c>
      <c r="C10" s="87" t="s">
        <v>53</v>
      </c>
      <c r="D10" s="88"/>
      <c r="E10" s="26"/>
      <c r="F10" s="85" t="s">
        <v>21</v>
      </c>
      <c r="G10" s="93" t="s">
        <v>81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83" t="s">
        <v>2</v>
      </c>
      <c r="C11" s="87" t="s">
        <v>54</v>
      </c>
      <c r="D11" s="88"/>
      <c r="E11" s="26"/>
      <c r="F11" s="42" t="s">
        <v>114</v>
      </c>
      <c r="G11" s="93" t="s">
        <v>82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Kalervo Luomala</v>
      </c>
      <c r="D14" s="50" t="str">
        <f>IF(G6&gt;"",G6,"")</f>
        <v>Johanna Ojala</v>
      </c>
      <c r="E14" s="50">
        <f>IF(E6&gt;"",E6&amp;" - "&amp;I6,"")</f>
      </c>
      <c r="F14" s="15">
        <v>4</v>
      </c>
      <c r="G14" s="15">
        <v>3</v>
      </c>
      <c r="H14" s="24">
        <v>3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10</v>
      </c>
      <c r="R14" s="79">
        <f aca="true" t="shared" si="1" ref="R14:R19">+P14-Q14</f>
        <v>23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4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3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3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Lasse Rissanen</v>
      </c>
      <c r="D15" s="50" t="str">
        <f>IF(G7&gt;"",G7,"")</f>
        <v>Pasi Sipola</v>
      </c>
      <c r="E15" s="50">
        <f>IF(E7&gt;"",E7&amp;" - "&amp;I7,"")</f>
      </c>
      <c r="F15" s="16">
        <v>3</v>
      </c>
      <c r="G15" s="15">
        <v>4</v>
      </c>
      <c r="H15" s="15">
        <v>3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10</v>
      </c>
      <c r="R15" s="79">
        <f t="shared" si="1"/>
        <v>23</v>
      </c>
      <c r="U15" s="71">
        <f t="shared" si="2"/>
        <v>11</v>
      </c>
      <c r="V15" s="72">
        <f t="shared" si="3"/>
        <v>3</v>
      </c>
      <c r="W15" s="71">
        <f t="shared" si="4"/>
        <v>11</v>
      </c>
      <c r="X15" s="72">
        <f t="shared" si="5"/>
        <v>4</v>
      </c>
      <c r="Y15" s="71">
        <f t="shared" si="6"/>
        <v>11</v>
      </c>
      <c r="Z15" s="72">
        <f t="shared" si="7"/>
        <v>3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>
        <f>IF(C8&gt;"",C8,"")</f>
      </c>
      <c r="D16" s="50" t="str">
        <f>IF(G8&gt;"",G8,"")</f>
        <v>Ida Ranta</v>
      </c>
      <c r="E16" s="55"/>
      <c r="F16" s="107" t="s">
        <v>101</v>
      </c>
      <c r="G16" s="108" t="s">
        <v>101</v>
      </c>
      <c r="H16" s="107" t="s">
        <v>101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0</v>
      </c>
      <c r="Q16" s="78">
        <f t="shared" si="0"/>
        <v>33</v>
      </c>
      <c r="R16" s="79">
        <f t="shared" si="1"/>
        <v>-33</v>
      </c>
      <c r="U16" s="71">
        <f t="shared" si="2"/>
        <v>0</v>
      </c>
      <c r="V16" s="72">
        <f t="shared" si="3"/>
        <v>11</v>
      </c>
      <c r="W16" s="71">
        <f t="shared" si="4"/>
        <v>0</v>
      </c>
      <c r="X16" s="72">
        <f t="shared" si="5"/>
        <v>11</v>
      </c>
      <c r="Y16" s="71">
        <f t="shared" si="6"/>
        <v>0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Lasse Rissanen</v>
      </c>
      <c r="D17" s="50" t="str">
        <f>IF(G6&gt;"",G6,"")</f>
        <v>Johanna Ojala</v>
      </c>
      <c r="E17" s="55"/>
      <c r="F17" s="16">
        <v>3</v>
      </c>
      <c r="G17" s="56">
        <v>3</v>
      </c>
      <c r="H17" s="16">
        <v>4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10</v>
      </c>
      <c r="R17" s="79">
        <f t="shared" si="1"/>
        <v>23</v>
      </c>
      <c r="U17" s="71">
        <f t="shared" si="2"/>
        <v>11</v>
      </c>
      <c r="V17" s="72">
        <f t="shared" si="3"/>
        <v>3</v>
      </c>
      <c r="W17" s="71">
        <f t="shared" si="4"/>
        <v>11</v>
      </c>
      <c r="X17" s="72">
        <f t="shared" si="5"/>
        <v>3</v>
      </c>
      <c r="Y17" s="71">
        <f t="shared" si="6"/>
        <v>11</v>
      </c>
      <c r="Z17" s="72">
        <f t="shared" si="7"/>
        <v>4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Kalervo Luomala</v>
      </c>
      <c r="D18" s="50" t="str">
        <f>IF(G8&gt;"",G8,"")</f>
        <v>Ida Ranta</v>
      </c>
      <c r="E18" s="55"/>
      <c r="F18" s="16">
        <v>3</v>
      </c>
      <c r="G18" s="56">
        <v>3</v>
      </c>
      <c r="H18" s="16">
        <v>5</v>
      </c>
      <c r="I18" s="16"/>
      <c r="J18" s="16"/>
      <c r="K18" s="30">
        <f t="shared" si="12"/>
        <v>3</v>
      </c>
      <c r="L18" s="31">
        <f t="shared" si="13"/>
        <v>0</v>
      </c>
      <c r="M18" s="39">
        <f t="shared" si="14"/>
        <v>1</v>
      </c>
      <c r="N18" s="38">
        <f t="shared" si="14"/>
      </c>
      <c r="O18" s="32"/>
      <c r="P18" s="77">
        <f t="shared" si="0"/>
        <v>33</v>
      </c>
      <c r="Q18" s="78">
        <f t="shared" si="0"/>
        <v>11</v>
      </c>
      <c r="R18" s="79">
        <f t="shared" si="1"/>
        <v>22</v>
      </c>
      <c r="U18" s="71">
        <f t="shared" si="2"/>
        <v>11</v>
      </c>
      <c r="V18" s="72">
        <f t="shared" si="3"/>
        <v>3</v>
      </c>
      <c r="W18" s="71">
        <f t="shared" si="4"/>
        <v>11</v>
      </c>
      <c r="X18" s="72">
        <f t="shared" si="5"/>
        <v>3</v>
      </c>
      <c r="Y18" s="71">
        <f t="shared" si="6"/>
        <v>11</v>
      </c>
      <c r="Z18" s="72">
        <f t="shared" si="7"/>
        <v>5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>
        <f>IF(C8&gt;"",C8,"")</f>
      </c>
      <c r="D19" s="50" t="str">
        <f>IF(G7&gt;"",G7,"")</f>
        <v>Pasi Sipola</v>
      </c>
      <c r="E19" s="55"/>
      <c r="F19" s="107" t="s">
        <v>101</v>
      </c>
      <c r="G19" s="108" t="s">
        <v>101</v>
      </c>
      <c r="H19" s="107" t="s">
        <v>101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0</v>
      </c>
      <c r="Q19" s="78">
        <f t="shared" si="0"/>
        <v>33</v>
      </c>
      <c r="R19" s="79">
        <f t="shared" si="1"/>
        <v>-33</v>
      </c>
      <c r="U19" s="71">
        <f t="shared" si="2"/>
        <v>0</v>
      </c>
      <c r="V19" s="72">
        <f t="shared" si="3"/>
        <v>11</v>
      </c>
      <c r="W19" s="71">
        <f t="shared" si="4"/>
        <v>0</v>
      </c>
      <c r="X19" s="72">
        <f t="shared" si="5"/>
        <v>11</v>
      </c>
      <c r="Y19" s="71">
        <f t="shared" si="6"/>
        <v>0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Kalervo Luomala / Lasse Rissanen</v>
      </c>
      <c r="D20" s="65" t="str">
        <f>IF(G10&gt;"",G10&amp;" / "&amp;G11,"")</f>
        <v>Ida Ranta / Joni Annunen</v>
      </c>
      <c r="E20" s="51"/>
      <c r="F20" s="17">
        <v>3</v>
      </c>
      <c r="G20" s="18">
        <v>1</v>
      </c>
      <c r="H20" s="19">
        <v>3</v>
      </c>
      <c r="I20" s="19"/>
      <c r="J20" s="19"/>
      <c r="K20" s="30">
        <f t="shared" si="12"/>
        <v>3</v>
      </c>
      <c r="L20" s="31">
        <f t="shared" si="13"/>
        <v>0</v>
      </c>
      <c r="M20" s="39">
        <f t="shared" si="14"/>
        <v>1</v>
      </c>
      <c r="N20" s="38">
        <f t="shared" si="14"/>
      </c>
      <c r="O20" s="32"/>
      <c r="P20" s="77">
        <f t="shared" si="0"/>
        <v>33</v>
      </c>
      <c r="Q20" s="78">
        <f t="shared" si="0"/>
        <v>7</v>
      </c>
      <c r="R20" s="79">
        <f>+P20-Q20</f>
        <v>26</v>
      </c>
      <c r="U20" s="71">
        <f t="shared" si="2"/>
        <v>11</v>
      </c>
      <c r="V20" s="72">
        <f t="shared" si="3"/>
        <v>3</v>
      </c>
      <c r="W20" s="71">
        <f t="shared" si="4"/>
        <v>11</v>
      </c>
      <c r="X20" s="72">
        <f t="shared" si="5"/>
        <v>1</v>
      </c>
      <c r="Y20" s="71">
        <f t="shared" si="6"/>
        <v>11</v>
      </c>
      <c r="Z20" s="72">
        <f t="shared" si="7"/>
        <v>3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Lasse Rissanen</v>
      </c>
      <c r="D21" s="50" t="str">
        <f>IF(G8&gt;"",G8,"")</f>
        <v>Ida Ranta</v>
      </c>
      <c r="E21" s="52"/>
      <c r="F21" s="20">
        <v>1</v>
      </c>
      <c r="G21" s="15">
        <v>1</v>
      </c>
      <c r="H21" s="15">
        <v>1</v>
      </c>
      <c r="I21" s="15"/>
      <c r="J21" s="24"/>
      <c r="K21" s="30">
        <f t="shared" si="12"/>
        <v>3</v>
      </c>
      <c r="L21" s="31">
        <f t="shared" si="13"/>
        <v>0</v>
      </c>
      <c r="M21" s="39">
        <f t="shared" si="14"/>
        <v>1</v>
      </c>
      <c r="N21" s="38">
        <f t="shared" si="14"/>
      </c>
      <c r="O21" s="32"/>
      <c r="P21" s="77">
        <f t="shared" si="0"/>
        <v>33</v>
      </c>
      <c r="Q21" s="78">
        <f t="shared" si="0"/>
        <v>3</v>
      </c>
      <c r="R21" s="79">
        <f>+P21-Q21</f>
        <v>30</v>
      </c>
      <c r="U21" s="71">
        <f t="shared" si="2"/>
        <v>11</v>
      </c>
      <c r="V21" s="72">
        <f t="shared" si="3"/>
        <v>1</v>
      </c>
      <c r="W21" s="71">
        <f t="shared" si="4"/>
        <v>11</v>
      </c>
      <c r="X21" s="72">
        <f t="shared" si="5"/>
        <v>1</v>
      </c>
      <c r="Y21" s="71">
        <f t="shared" si="6"/>
        <v>11</v>
      </c>
      <c r="Z21" s="72">
        <f t="shared" si="7"/>
        <v>1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>
        <f>IF(C8&gt;"",C8,"")</f>
      </c>
      <c r="D22" s="50" t="str">
        <f>IF(G6&gt;"",G6,"")</f>
        <v>Johanna Ojala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Kalervo Luomala</v>
      </c>
      <c r="D23" s="50" t="str">
        <f>IF(G7&gt;"",G7,"")</f>
        <v>Pasi Sipola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6</v>
      </c>
      <c r="M24" s="66">
        <f>IF(ISBLANK(F14),"",SUM(M14:M23))</f>
        <v>6</v>
      </c>
      <c r="N24" s="67">
        <f>IF(ISBLANK(F14),"",SUM(N14:N23))</f>
        <v>2</v>
      </c>
      <c r="O24" s="32"/>
      <c r="P24" s="80">
        <f>SUM(P14:P23)</f>
        <v>198</v>
      </c>
      <c r="Q24" s="78">
        <f>SUM(Q14:Q23)</f>
        <v>117</v>
      </c>
      <c r="R24" s="79">
        <f>SUM(R14:R23)</f>
        <v>81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Kepts 1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ul24">
    <pageSetUpPr fitToPage="1"/>
  </sheetPr>
  <dimension ref="A1:AD117"/>
  <sheetViews>
    <sheetView zoomScalePageLayoutView="0" workbookViewId="0" topLeftCell="A1">
      <selection activeCell="H20" sqref="H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115</v>
      </c>
      <c r="D5" s="106"/>
      <c r="E5" s="25"/>
      <c r="F5" s="53" t="s">
        <v>22</v>
      </c>
      <c r="G5" s="103" t="s">
        <v>116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108</v>
      </c>
      <c r="D6" s="88"/>
      <c r="E6" s="26"/>
      <c r="F6" s="84" t="s">
        <v>1</v>
      </c>
      <c r="G6" s="87" t="s">
        <v>68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61</v>
      </c>
      <c r="D7" s="88"/>
      <c r="E7" s="26"/>
      <c r="F7" s="85" t="s">
        <v>3</v>
      </c>
      <c r="G7" s="93" t="s">
        <v>117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59</v>
      </c>
      <c r="D8" s="88"/>
      <c r="E8" s="26"/>
      <c r="F8" s="85" t="s">
        <v>21</v>
      </c>
      <c r="G8" s="93" t="s">
        <v>69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Juha Ranta</v>
      </c>
      <c r="D14" s="50" t="str">
        <f>IF(G6&gt;"",G6,"")</f>
        <v>Eemeli Salminen</v>
      </c>
      <c r="E14" s="50">
        <f>IF(E6&gt;"",E6&amp;" - "&amp;I6,"")</f>
      </c>
      <c r="F14" s="15">
        <v>3</v>
      </c>
      <c r="G14" s="15">
        <v>3</v>
      </c>
      <c r="H14" s="24">
        <v>4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10</v>
      </c>
      <c r="R14" s="79">
        <f aca="true" t="shared" si="1" ref="R14:R19">+P14-Q14</f>
        <v>23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3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3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4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Janne Röpelinen</v>
      </c>
      <c r="D15" s="50" t="str">
        <f>IF(G7&gt;"",G7,"")</f>
        <v>valtteri Salminen</v>
      </c>
      <c r="E15" s="50">
        <f>IF(E7&gt;"",E7&amp;" - "&amp;I7,"")</f>
      </c>
      <c r="F15" s="16">
        <v>2</v>
      </c>
      <c r="G15" s="15">
        <v>2</v>
      </c>
      <c r="H15" s="15">
        <v>3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7</v>
      </c>
      <c r="R15" s="79">
        <f t="shared" si="1"/>
        <v>26</v>
      </c>
      <c r="U15" s="71">
        <f t="shared" si="2"/>
        <v>11</v>
      </c>
      <c r="V15" s="72">
        <f t="shared" si="3"/>
        <v>2</v>
      </c>
      <c r="W15" s="71">
        <f t="shared" si="4"/>
        <v>11</v>
      </c>
      <c r="X15" s="72">
        <f t="shared" si="5"/>
        <v>2</v>
      </c>
      <c r="Y15" s="71">
        <f t="shared" si="6"/>
        <v>11</v>
      </c>
      <c r="Z15" s="72">
        <f t="shared" si="7"/>
        <v>3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Ilari Vuoste</v>
      </c>
      <c r="D16" s="50" t="str">
        <f>IF(G8&gt;"",G8,"")</f>
        <v>Jukka-Pekka Salminen</v>
      </c>
      <c r="E16" s="55"/>
      <c r="F16" s="16">
        <v>6</v>
      </c>
      <c r="G16" s="56">
        <v>-8</v>
      </c>
      <c r="H16" s="16">
        <v>3</v>
      </c>
      <c r="I16" s="16">
        <v>6</v>
      </c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1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41</v>
      </c>
      <c r="Q16" s="78">
        <f t="shared" si="0"/>
        <v>26</v>
      </c>
      <c r="R16" s="79">
        <f t="shared" si="1"/>
        <v>15</v>
      </c>
      <c r="U16" s="71">
        <f t="shared" si="2"/>
        <v>11</v>
      </c>
      <c r="V16" s="72">
        <f t="shared" si="3"/>
        <v>6</v>
      </c>
      <c r="W16" s="71">
        <f t="shared" si="4"/>
        <v>8</v>
      </c>
      <c r="X16" s="72">
        <f t="shared" si="5"/>
        <v>11</v>
      </c>
      <c r="Y16" s="71">
        <f t="shared" si="6"/>
        <v>11</v>
      </c>
      <c r="Z16" s="72">
        <f t="shared" si="7"/>
        <v>3</v>
      </c>
      <c r="AA16" s="71">
        <f t="shared" si="8"/>
        <v>11</v>
      </c>
      <c r="AB16" s="72">
        <f t="shared" si="9"/>
        <v>6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Janne Röpelinen</v>
      </c>
      <c r="D17" s="50" t="str">
        <f>IF(G6&gt;"",G6,"")</f>
        <v>Eemeli Salminen</v>
      </c>
      <c r="E17" s="55"/>
      <c r="F17" s="16">
        <v>9</v>
      </c>
      <c r="G17" s="56">
        <v>5</v>
      </c>
      <c r="H17" s="16">
        <v>4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18</v>
      </c>
      <c r="R17" s="79">
        <f t="shared" si="1"/>
        <v>15</v>
      </c>
      <c r="U17" s="71">
        <f t="shared" si="2"/>
        <v>11</v>
      </c>
      <c r="V17" s="72">
        <f t="shared" si="3"/>
        <v>9</v>
      </c>
      <c r="W17" s="71">
        <f t="shared" si="4"/>
        <v>11</v>
      </c>
      <c r="X17" s="72">
        <f t="shared" si="5"/>
        <v>5</v>
      </c>
      <c r="Y17" s="71">
        <f t="shared" si="6"/>
        <v>11</v>
      </c>
      <c r="Z17" s="72">
        <f t="shared" si="7"/>
        <v>4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Juha Ranta</v>
      </c>
      <c r="D18" s="50" t="str">
        <f>IF(G8&gt;"",G8,"")</f>
        <v>Jukka-Pekka Salminen</v>
      </c>
      <c r="E18" s="55"/>
      <c r="F18" s="16">
        <v>6</v>
      </c>
      <c r="G18" s="56">
        <v>5</v>
      </c>
      <c r="H18" s="16">
        <v>7</v>
      </c>
      <c r="I18" s="16"/>
      <c r="J18" s="16"/>
      <c r="K18" s="30">
        <f t="shared" si="12"/>
        <v>3</v>
      </c>
      <c r="L18" s="31">
        <f t="shared" si="13"/>
        <v>0</v>
      </c>
      <c r="M18" s="39">
        <f t="shared" si="14"/>
        <v>1</v>
      </c>
      <c r="N18" s="38">
        <f t="shared" si="14"/>
      </c>
      <c r="O18" s="32"/>
      <c r="P18" s="77">
        <f t="shared" si="0"/>
        <v>33</v>
      </c>
      <c r="Q18" s="78">
        <f t="shared" si="0"/>
        <v>18</v>
      </c>
      <c r="R18" s="79">
        <f t="shared" si="1"/>
        <v>15</v>
      </c>
      <c r="U18" s="71">
        <f t="shared" si="2"/>
        <v>11</v>
      </c>
      <c r="V18" s="72">
        <f t="shared" si="3"/>
        <v>6</v>
      </c>
      <c r="W18" s="71">
        <f t="shared" si="4"/>
        <v>11</v>
      </c>
      <c r="X18" s="72">
        <f t="shared" si="5"/>
        <v>5</v>
      </c>
      <c r="Y18" s="71">
        <f t="shared" si="6"/>
        <v>11</v>
      </c>
      <c r="Z18" s="72">
        <f t="shared" si="7"/>
        <v>7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Ilari Vuoste</v>
      </c>
      <c r="D19" s="50" t="str">
        <f>IF(G7&gt;"",G7,"")</f>
        <v>valtteri Salminen</v>
      </c>
      <c r="E19" s="55"/>
      <c r="F19" s="16">
        <v>3</v>
      </c>
      <c r="G19" s="56">
        <v>3</v>
      </c>
      <c r="H19" s="16">
        <v>3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33</v>
      </c>
      <c r="Q19" s="78">
        <f t="shared" si="0"/>
        <v>9</v>
      </c>
      <c r="R19" s="79">
        <f t="shared" si="1"/>
        <v>24</v>
      </c>
      <c r="U19" s="71">
        <f t="shared" si="2"/>
        <v>11</v>
      </c>
      <c r="V19" s="72">
        <f t="shared" si="3"/>
        <v>3</v>
      </c>
      <c r="W19" s="71">
        <f t="shared" si="4"/>
        <v>11</v>
      </c>
      <c r="X19" s="72">
        <f t="shared" si="5"/>
        <v>3</v>
      </c>
      <c r="Y19" s="71">
        <f t="shared" si="6"/>
        <v>11</v>
      </c>
      <c r="Z19" s="72">
        <f t="shared" si="7"/>
        <v>3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Janne Röpelinen</v>
      </c>
      <c r="D21" s="50" t="str">
        <f>IF(G8&gt;"",G8,"")</f>
        <v>Jukka-Pekka Salminen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Ilari Vuoste</v>
      </c>
      <c r="D22" s="50" t="str">
        <f>IF(G6&gt;"",G6,"")</f>
        <v>Eemeli Salminen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Juha Ranta</v>
      </c>
      <c r="D23" s="50" t="str">
        <f>IF(G7&gt;"",G7,"")</f>
        <v>valtteri Salminen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1</v>
      </c>
      <c r="M24" s="66">
        <f>IF(ISBLANK(F14),"",SUM(M14:M23))</f>
        <v>6</v>
      </c>
      <c r="N24" s="67">
        <f>IF(ISBLANK(F14),"",SUM(N14:N23))</f>
        <v>0</v>
      </c>
      <c r="O24" s="32"/>
      <c r="P24" s="80">
        <f>SUM(P14:P23)</f>
        <v>206</v>
      </c>
      <c r="Q24" s="78">
        <f>SUM(Q14:Q23)</f>
        <v>88</v>
      </c>
      <c r="R24" s="79">
        <f>SUM(R14:R23)</f>
        <v>118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5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ul25">
    <pageSetUpPr fitToPage="1"/>
  </sheetPr>
  <dimension ref="A1:AD117"/>
  <sheetViews>
    <sheetView zoomScalePageLayoutView="0" workbookViewId="0" topLeftCell="A1">
      <selection activeCell="I21" sqref="I21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118</v>
      </c>
      <c r="D5" s="106"/>
      <c r="E5" s="25"/>
      <c r="F5" s="53" t="s">
        <v>22</v>
      </c>
      <c r="G5" s="103" t="s">
        <v>88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52</v>
      </c>
      <c r="D6" s="88"/>
      <c r="E6" s="26"/>
      <c r="F6" s="84" t="s">
        <v>1</v>
      </c>
      <c r="G6" s="87" t="s">
        <v>107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50</v>
      </c>
      <c r="D7" s="88"/>
      <c r="E7" s="26"/>
      <c r="F7" s="85" t="s">
        <v>3</v>
      </c>
      <c r="G7" s="93" t="s">
        <v>76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51</v>
      </c>
      <c r="D8" s="88"/>
      <c r="E8" s="26"/>
      <c r="F8" s="85" t="s">
        <v>21</v>
      </c>
      <c r="G8" s="93" t="s">
        <v>77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Jari Vesaluoma</v>
      </c>
      <c r="D14" s="50" t="str">
        <f>IF(G6&gt;"",G6,"")</f>
        <v>Kai Ollikainen</v>
      </c>
      <c r="E14" s="50">
        <f>IF(E6&gt;"",E6&amp;" - "&amp;I6,"")</f>
      </c>
      <c r="F14" s="15">
        <v>-10</v>
      </c>
      <c r="G14" s="15">
        <v>-9</v>
      </c>
      <c r="H14" s="24">
        <v>-7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26</v>
      </c>
      <c r="Q14" s="78">
        <f t="shared" si="0"/>
        <v>34</v>
      </c>
      <c r="R14" s="79">
        <f aca="true" t="shared" si="1" ref="R14:R19">+P14-Q14</f>
        <v>-8</v>
      </c>
      <c r="U14" s="71">
        <f aca="true" t="shared" si="2" ref="U14:U23">IF(F14="",0,IF(LEFT(F14,1)="-",ABS(F14),(IF(F14&gt;9,F14+2,11))))</f>
        <v>10</v>
      </c>
      <c r="V14" s="72">
        <f aca="true" t="shared" si="3" ref="V14:V23">IF(F14="",0,IF(LEFT(F14,1)="-",(IF(ABS(F14)&gt;9,(ABS(F14)+2),11)),F14))</f>
        <v>12</v>
      </c>
      <c r="W14" s="71">
        <f aca="true" t="shared" si="4" ref="W14:W23">IF(G14="",0,IF(LEFT(G14,1)="-",ABS(G14),(IF(G14&gt;9,G14+2,11))))</f>
        <v>9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7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Ossi Vesaluoma</v>
      </c>
      <c r="D15" s="50" t="str">
        <f>IF(G7&gt;"",G7,"")</f>
        <v>Tuomas Kallinki</v>
      </c>
      <c r="E15" s="50">
        <f>IF(E7&gt;"",E7&amp;" - "&amp;I7,"")</f>
      </c>
      <c r="F15" s="16">
        <v>8</v>
      </c>
      <c r="G15" s="15">
        <v>8</v>
      </c>
      <c r="H15" s="15">
        <v>4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20</v>
      </c>
      <c r="R15" s="79">
        <f t="shared" si="1"/>
        <v>13</v>
      </c>
      <c r="U15" s="71">
        <f t="shared" si="2"/>
        <v>11</v>
      </c>
      <c r="V15" s="72">
        <f t="shared" si="3"/>
        <v>8</v>
      </c>
      <c r="W15" s="71">
        <f t="shared" si="4"/>
        <v>11</v>
      </c>
      <c r="X15" s="72">
        <f t="shared" si="5"/>
        <v>8</v>
      </c>
      <c r="Y15" s="71">
        <f t="shared" si="6"/>
        <v>11</v>
      </c>
      <c r="Z15" s="72">
        <f t="shared" si="7"/>
        <v>4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Matti Vesaluoma</v>
      </c>
      <c r="D16" s="50" t="str">
        <f>IF(G8&gt;"",G8,"")</f>
        <v>Jukka Kalliokoski</v>
      </c>
      <c r="E16" s="55"/>
      <c r="F16" s="16">
        <v>-5</v>
      </c>
      <c r="G16" s="56">
        <v>-6</v>
      </c>
      <c r="H16" s="16">
        <v>-7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18</v>
      </c>
      <c r="Q16" s="78">
        <f t="shared" si="0"/>
        <v>33</v>
      </c>
      <c r="R16" s="79">
        <f t="shared" si="1"/>
        <v>-15</v>
      </c>
      <c r="U16" s="71">
        <f t="shared" si="2"/>
        <v>5</v>
      </c>
      <c r="V16" s="72">
        <f t="shared" si="3"/>
        <v>11</v>
      </c>
      <c r="W16" s="71">
        <f t="shared" si="4"/>
        <v>6</v>
      </c>
      <c r="X16" s="72">
        <f t="shared" si="5"/>
        <v>11</v>
      </c>
      <c r="Y16" s="71">
        <f t="shared" si="6"/>
        <v>7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Ossi Vesaluoma</v>
      </c>
      <c r="D17" s="50" t="str">
        <f>IF(G6&gt;"",G6,"")</f>
        <v>Kai Ollikainen</v>
      </c>
      <c r="E17" s="55"/>
      <c r="F17" s="16">
        <v>-10</v>
      </c>
      <c r="G17" s="56">
        <v>-8</v>
      </c>
      <c r="H17" s="16">
        <v>-4</v>
      </c>
      <c r="I17" s="16"/>
      <c r="J17" s="16"/>
      <c r="K17" s="30">
        <f t="shared" si="12"/>
        <v>0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22</v>
      </c>
      <c r="Q17" s="78">
        <f t="shared" si="0"/>
        <v>34</v>
      </c>
      <c r="R17" s="79">
        <f t="shared" si="1"/>
        <v>-12</v>
      </c>
      <c r="U17" s="71">
        <f t="shared" si="2"/>
        <v>10</v>
      </c>
      <c r="V17" s="72">
        <f t="shared" si="3"/>
        <v>12</v>
      </c>
      <c r="W17" s="71">
        <f t="shared" si="4"/>
        <v>8</v>
      </c>
      <c r="X17" s="72">
        <f t="shared" si="5"/>
        <v>11</v>
      </c>
      <c r="Y17" s="71">
        <f t="shared" si="6"/>
        <v>4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Jari Vesaluoma</v>
      </c>
      <c r="D18" s="50" t="str">
        <f>IF(G8&gt;"",G8,"")</f>
        <v>Jukka Kalliokoski</v>
      </c>
      <c r="E18" s="55"/>
      <c r="F18" s="16">
        <v>-5</v>
      </c>
      <c r="G18" s="56">
        <v>-5</v>
      </c>
      <c r="H18" s="16">
        <v>-7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17</v>
      </c>
      <c r="Q18" s="78">
        <f t="shared" si="0"/>
        <v>33</v>
      </c>
      <c r="R18" s="79">
        <f t="shared" si="1"/>
        <v>-16</v>
      </c>
      <c r="U18" s="71">
        <f t="shared" si="2"/>
        <v>5</v>
      </c>
      <c r="V18" s="72">
        <f t="shared" si="3"/>
        <v>11</v>
      </c>
      <c r="W18" s="71">
        <f t="shared" si="4"/>
        <v>5</v>
      </c>
      <c r="X18" s="72">
        <f t="shared" si="5"/>
        <v>11</v>
      </c>
      <c r="Y18" s="71">
        <f t="shared" si="6"/>
        <v>7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Matti Vesaluoma</v>
      </c>
      <c r="D19" s="50" t="str">
        <f>IF(G7&gt;"",G7,"")</f>
        <v>Tuomas Kallinki</v>
      </c>
      <c r="E19" s="55"/>
      <c r="F19" s="16">
        <v>-7</v>
      </c>
      <c r="G19" s="56">
        <v>7</v>
      </c>
      <c r="H19" s="16">
        <v>-4</v>
      </c>
      <c r="I19" s="16">
        <v>-10</v>
      </c>
      <c r="J19" s="16"/>
      <c r="K19" s="30">
        <f t="shared" si="12"/>
        <v>1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32</v>
      </c>
      <c r="Q19" s="78">
        <f t="shared" si="0"/>
        <v>41</v>
      </c>
      <c r="R19" s="79">
        <f t="shared" si="1"/>
        <v>-9</v>
      </c>
      <c r="U19" s="71">
        <f t="shared" si="2"/>
        <v>7</v>
      </c>
      <c r="V19" s="72">
        <f t="shared" si="3"/>
        <v>11</v>
      </c>
      <c r="W19" s="71">
        <f t="shared" si="4"/>
        <v>11</v>
      </c>
      <c r="X19" s="72">
        <f t="shared" si="5"/>
        <v>7</v>
      </c>
      <c r="Y19" s="71">
        <f t="shared" si="6"/>
        <v>4</v>
      </c>
      <c r="Z19" s="72">
        <f t="shared" si="7"/>
        <v>11</v>
      </c>
      <c r="AA19" s="71">
        <f t="shared" si="8"/>
        <v>10</v>
      </c>
      <c r="AB19" s="72">
        <f t="shared" si="9"/>
        <v>12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>
        <v>-3</v>
      </c>
      <c r="G20" s="18">
        <v>7</v>
      </c>
      <c r="H20" s="19">
        <v>-8</v>
      </c>
      <c r="I20" s="19">
        <v>-2</v>
      </c>
      <c r="J20" s="19"/>
      <c r="K20" s="30">
        <f t="shared" si="12"/>
        <v>1</v>
      </c>
      <c r="L20" s="31">
        <f t="shared" si="13"/>
        <v>3</v>
      </c>
      <c r="M20" s="39">
        <f t="shared" si="14"/>
      </c>
      <c r="N20" s="38">
        <f t="shared" si="14"/>
        <v>1</v>
      </c>
      <c r="O20" s="32"/>
      <c r="P20" s="77">
        <f t="shared" si="0"/>
        <v>24</v>
      </c>
      <c r="Q20" s="78">
        <f t="shared" si="0"/>
        <v>40</v>
      </c>
      <c r="R20" s="79">
        <f>+P20-Q20</f>
        <v>-16</v>
      </c>
      <c r="U20" s="71">
        <f t="shared" si="2"/>
        <v>3</v>
      </c>
      <c r="V20" s="72">
        <f t="shared" si="3"/>
        <v>11</v>
      </c>
      <c r="W20" s="71">
        <f t="shared" si="4"/>
        <v>11</v>
      </c>
      <c r="X20" s="72">
        <f t="shared" si="5"/>
        <v>7</v>
      </c>
      <c r="Y20" s="71">
        <f t="shared" si="6"/>
        <v>8</v>
      </c>
      <c r="Z20" s="72">
        <f t="shared" si="7"/>
        <v>11</v>
      </c>
      <c r="AA20" s="71">
        <f t="shared" si="8"/>
        <v>2</v>
      </c>
      <c r="AB20" s="72">
        <f t="shared" si="9"/>
        <v>11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Ossi Vesaluoma</v>
      </c>
      <c r="D21" s="50" t="str">
        <f>IF(G8&gt;"",G8,"")</f>
        <v>Jukka Kalliokoski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Matti Vesaluoma</v>
      </c>
      <c r="D22" s="50" t="str">
        <f>IF(G6&gt;"",G6,"")</f>
        <v>Kai Ollikainen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Jari Vesaluoma</v>
      </c>
      <c r="D23" s="50" t="str">
        <f>IF(G7&gt;"",G7,"")</f>
        <v>Tuomas Kallinki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5</v>
      </c>
      <c r="L24" s="61">
        <f>IF(ISBLANK(G6),"",SUM(L14:L23))</f>
        <v>18</v>
      </c>
      <c r="M24" s="66">
        <f>IF(ISBLANK(F14),"",SUM(M14:M23))</f>
        <v>1</v>
      </c>
      <c r="N24" s="67">
        <f>IF(ISBLANK(F14),"",SUM(N14:N23))</f>
        <v>6</v>
      </c>
      <c r="O24" s="32"/>
      <c r="P24" s="80">
        <f>SUM(P14:P23)</f>
        <v>172</v>
      </c>
      <c r="Q24" s="78">
        <f>SUM(Q14:Q23)</f>
        <v>235</v>
      </c>
      <c r="R24" s="79">
        <f>SUM(R14:R23)</f>
        <v>-63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Sesi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ul26">
    <pageSetUpPr fitToPage="1"/>
  </sheetPr>
  <dimension ref="A1:AD117"/>
  <sheetViews>
    <sheetView zoomScalePageLayoutView="0" workbookViewId="0" topLeftCell="A1">
      <selection activeCell="G18" sqref="G18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55</v>
      </c>
      <c r="D5" s="106"/>
      <c r="E5" s="25"/>
      <c r="F5" s="53" t="s">
        <v>22</v>
      </c>
      <c r="G5" s="103" t="s">
        <v>62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58</v>
      </c>
      <c r="D6" s="88"/>
      <c r="E6" s="26"/>
      <c r="F6" s="84" t="s">
        <v>1</v>
      </c>
      <c r="G6" s="87" t="s">
        <v>65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110</v>
      </c>
      <c r="D7" s="88"/>
      <c r="E7" s="26"/>
      <c r="F7" s="85" t="s">
        <v>3</v>
      </c>
      <c r="G7" s="93" t="s">
        <v>66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119</v>
      </c>
      <c r="D8" s="88"/>
      <c r="E8" s="26"/>
      <c r="F8" s="85" t="s">
        <v>21</v>
      </c>
      <c r="G8" s="93" t="s">
        <v>71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Pasi Kankainen</v>
      </c>
      <c r="D14" s="50" t="str">
        <f>IF(G6&gt;"",G6,"")</f>
        <v>Iitamari Koistinen</v>
      </c>
      <c r="E14" s="50">
        <f>IF(E6&gt;"",E6&amp;" - "&amp;I6,"")</f>
      </c>
      <c r="F14" s="15">
        <v>4</v>
      </c>
      <c r="G14" s="15">
        <v>7</v>
      </c>
      <c r="H14" s="24">
        <v>2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13</v>
      </c>
      <c r="R14" s="79">
        <f aca="true" t="shared" si="1" ref="R14:R19">+P14-Q14</f>
        <v>20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4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7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2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Uno Ridal</v>
      </c>
      <c r="D15" s="50" t="str">
        <f>IF(G7&gt;"",G7,"")</f>
        <v>Jani Annunen</v>
      </c>
      <c r="E15" s="50">
        <f>IF(E7&gt;"",E7&amp;" - "&amp;I7,"")</f>
      </c>
      <c r="F15" s="16">
        <v>2</v>
      </c>
      <c r="G15" s="15">
        <v>10</v>
      </c>
      <c r="H15" s="15">
        <v>6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34</v>
      </c>
      <c r="Q15" s="78">
        <f t="shared" si="0"/>
        <v>18</v>
      </c>
      <c r="R15" s="79">
        <f t="shared" si="1"/>
        <v>16</v>
      </c>
      <c r="U15" s="71">
        <f t="shared" si="2"/>
        <v>11</v>
      </c>
      <c r="V15" s="72">
        <f t="shared" si="3"/>
        <v>2</v>
      </c>
      <c r="W15" s="71">
        <f t="shared" si="4"/>
        <v>12</v>
      </c>
      <c r="X15" s="72">
        <f t="shared" si="5"/>
        <v>10</v>
      </c>
      <c r="Y15" s="71">
        <f t="shared" si="6"/>
        <v>11</v>
      </c>
      <c r="Z15" s="72">
        <f t="shared" si="7"/>
        <v>6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Mark oHiltunen</v>
      </c>
      <c r="D16" s="50" t="str">
        <f>IF(G8&gt;"",G8,"")</f>
        <v>Olli Marttila-Tornio</v>
      </c>
      <c r="E16" s="55"/>
      <c r="F16" s="16">
        <v>3</v>
      </c>
      <c r="G16" s="56">
        <v>4</v>
      </c>
      <c r="H16" s="16">
        <v>3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10</v>
      </c>
      <c r="R16" s="79">
        <f t="shared" si="1"/>
        <v>23</v>
      </c>
      <c r="U16" s="71">
        <f t="shared" si="2"/>
        <v>11</v>
      </c>
      <c r="V16" s="72">
        <f t="shared" si="3"/>
        <v>3</v>
      </c>
      <c r="W16" s="71">
        <f t="shared" si="4"/>
        <v>11</v>
      </c>
      <c r="X16" s="72">
        <f t="shared" si="5"/>
        <v>4</v>
      </c>
      <c r="Y16" s="71">
        <f t="shared" si="6"/>
        <v>11</v>
      </c>
      <c r="Z16" s="72">
        <f t="shared" si="7"/>
        <v>3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Uno Ridal</v>
      </c>
      <c r="D17" s="50" t="str">
        <f>IF(G6&gt;"",G6,"")</f>
        <v>Iitamari Koistinen</v>
      </c>
      <c r="E17" s="55"/>
      <c r="F17" s="16">
        <v>6</v>
      </c>
      <c r="G17" s="56">
        <v>13</v>
      </c>
      <c r="H17" s="16">
        <v>5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37</v>
      </c>
      <c r="Q17" s="78">
        <f t="shared" si="0"/>
        <v>24</v>
      </c>
      <c r="R17" s="79">
        <f t="shared" si="1"/>
        <v>13</v>
      </c>
      <c r="U17" s="71">
        <f t="shared" si="2"/>
        <v>11</v>
      </c>
      <c r="V17" s="72">
        <f t="shared" si="3"/>
        <v>6</v>
      </c>
      <c r="W17" s="71">
        <f t="shared" si="4"/>
        <v>15</v>
      </c>
      <c r="X17" s="72">
        <f t="shared" si="5"/>
        <v>13</v>
      </c>
      <c r="Y17" s="71">
        <f t="shared" si="6"/>
        <v>11</v>
      </c>
      <c r="Z17" s="72">
        <f t="shared" si="7"/>
        <v>5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Pasi Kankainen</v>
      </c>
      <c r="D18" s="50" t="str">
        <f>IF(G8&gt;"",G8,"")</f>
        <v>Olli Marttila-Tornio</v>
      </c>
      <c r="E18" s="55"/>
      <c r="F18" s="16">
        <v>2</v>
      </c>
      <c r="G18" s="56">
        <v>6</v>
      </c>
      <c r="H18" s="16">
        <v>-8</v>
      </c>
      <c r="I18" s="16">
        <v>10</v>
      </c>
      <c r="J18" s="16"/>
      <c r="K18" s="30">
        <f t="shared" si="12"/>
        <v>3</v>
      </c>
      <c r="L18" s="31">
        <f t="shared" si="13"/>
        <v>1</v>
      </c>
      <c r="M18" s="39">
        <f t="shared" si="14"/>
        <v>1</v>
      </c>
      <c r="N18" s="38">
        <f t="shared" si="14"/>
      </c>
      <c r="O18" s="32"/>
      <c r="P18" s="77">
        <f t="shared" si="0"/>
        <v>42</v>
      </c>
      <c r="Q18" s="78">
        <f t="shared" si="0"/>
        <v>29</v>
      </c>
      <c r="R18" s="79">
        <f t="shared" si="1"/>
        <v>13</v>
      </c>
      <c r="U18" s="71">
        <f t="shared" si="2"/>
        <v>11</v>
      </c>
      <c r="V18" s="72">
        <f t="shared" si="3"/>
        <v>2</v>
      </c>
      <c r="W18" s="71">
        <f t="shared" si="4"/>
        <v>11</v>
      </c>
      <c r="X18" s="72">
        <f t="shared" si="5"/>
        <v>6</v>
      </c>
      <c r="Y18" s="71">
        <f t="shared" si="6"/>
        <v>8</v>
      </c>
      <c r="Z18" s="72">
        <f t="shared" si="7"/>
        <v>11</v>
      </c>
      <c r="AA18" s="71">
        <f t="shared" si="8"/>
        <v>12</v>
      </c>
      <c r="AB18" s="72">
        <f t="shared" si="9"/>
        <v>10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Mark oHiltunen</v>
      </c>
      <c r="D19" s="50" t="str">
        <f>IF(G7&gt;"",G7,"")</f>
        <v>Jani Annunen</v>
      </c>
      <c r="E19" s="55"/>
      <c r="F19" s="16">
        <v>4</v>
      </c>
      <c r="G19" s="56">
        <v>3</v>
      </c>
      <c r="H19" s="16">
        <v>6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33</v>
      </c>
      <c r="Q19" s="78">
        <f t="shared" si="0"/>
        <v>13</v>
      </c>
      <c r="R19" s="79">
        <f t="shared" si="1"/>
        <v>20</v>
      </c>
      <c r="U19" s="71">
        <f t="shared" si="2"/>
        <v>11</v>
      </c>
      <c r="V19" s="72">
        <f t="shared" si="3"/>
        <v>4</v>
      </c>
      <c r="W19" s="71">
        <f t="shared" si="4"/>
        <v>11</v>
      </c>
      <c r="X19" s="72">
        <f t="shared" si="5"/>
        <v>3</v>
      </c>
      <c r="Y19" s="71">
        <f t="shared" si="6"/>
        <v>11</v>
      </c>
      <c r="Z19" s="72">
        <f t="shared" si="7"/>
        <v>6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Uno Ridal</v>
      </c>
      <c r="D21" s="50" t="str">
        <f>IF(G8&gt;"",G8,"")</f>
        <v>Olli Marttila-Tornio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Mark oHiltunen</v>
      </c>
      <c r="D22" s="50" t="str">
        <f>IF(G6&gt;"",G6,"")</f>
        <v>Iitamari Koistinen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Pasi Kankainen</v>
      </c>
      <c r="D23" s="50" t="str">
        <f>IF(G7&gt;"",G7,"")</f>
        <v>Jani Annunen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1</v>
      </c>
      <c r="M24" s="66">
        <f>IF(ISBLANK(F14),"",SUM(M14:M23))</f>
        <v>6</v>
      </c>
      <c r="N24" s="67">
        <f>IF(ISBLANK(F14),"",SUM(N14:N23))</f>
        <v>0</v>
      </c>
      <c r="O24" s="32"/>
      <c r="P24" s="80">
        <f>SUM(P14:P23)</f>
        <v>212</v>
      </c>
      <c r="Q24" s="78">
        <f>SUM(Q14:Q23)</f>
        <v>107</v>
      </c>
      <c r="R24" s="79">
        <f>SUM(R14:R23)</f>
        <v>105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6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ul27">
    <pageSetUpPr fitToPage="1"/>
  </sheetPr>
  <dimension ref="A1:AD117"/>
  <sheetViews>
    <sheetView zoomScalePageLayoutView="0" workbookViewId="0" topLeftCell="A1">
      <selection activeCell="H22" sqref="H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56</v>
      </c>
      <c r="D5" s="106"/>
      <c r="E5" s="25"/>
      <c r="F5" s="53" t="s">
        <v>22</v>
      </c>
      <c r="G5" s="103" t="s">
        <v>90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60</v>
      </c>
      <c r="D6" s="88"/>
      <c r="E6" s="26"/>
      <c r="F6" s="84" t="s">
        <v>1</v>
      </c>
      <c r="G6" s="87" t="s">
        <v>53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109</v>
      </c>
      <c r="D7" s="88"/>
      <c r="E7" s="26"/>
      <c r="F7" s="85" t="s">
        <v>3</v>
      </c>
      <c r="G7" s="93" t="s">
        <v>54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61</v>
      </c>
      <c r="D8" s="88"/>
      <c r="E8" s="26"/>
      <c r="F8" s="85" t="s">
        <v>21</v>
      </c>
      <c r="G8" s="93"/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82" t="s">
        <v>0</v>
      </c>
      <c r="C10" s="87" t="s">
        <v>60</v>
      </c>
      <c r="D10" s="88"/>
      <c r="E10" s="26"/>
      <c r="F10" s="84" t="s">
        <v>1</v>
      </c>
      <c r="G10" s="87" t="s">
        <v>53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83" t="s">
        <v>2</v>
      </c>
      <c r="C11" s="87" t="s">
        <v>109</v>
      </c>
      <c r="D11" s="88"/>
      <c r="E11" s="26"/>
      <c r="F11" s="85" t="s">
        <v>3</v>
      </c>
      <c r="G11" s="93" t="s">
        <v>54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Kari Pikkarainen</v>
      </c>
      <c r="D14" s="50" t="str">
        <f>IF(G6&gt;"",G6,"")</f>
        <v>Kalervo Luomala</v>
      </c>
      <c r="E14" s="50">
        <f>IF(E6&gt;"",E6&amp;" - "&amp;I6,"")</f>
      </c>
      <c r="F14" s="15">
        <v>7</v>
      </c>
      <c r="G14" s="15">
        <v>4</v>
      </c>
      <c r="H14" s="24">
        <v>4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15</v>
      </c>
      <c r="R14" s="79">
        <f aca="true" t="shared" si="1" ref="R14:R19">+P14-Q14</f>
        <v>18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7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4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4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Markus Vahtola</v>
      </c>
      <c r="D15" s="50" t="str">
        <f>IF(G7&gt;"",G7,"")</f>
        <v>Lasse Rissanen</v>
      </c>
      <c r="E15" s="50">
        <f>IF(E7&gt;"",E7&amp;" - "&amp;I7,"")</f>
      </c>
      <c r="F15" s="16">
        <v>-8</v>
      </c>
      <c r="G15" s="15">
        <v>-9</v>
      </c>
      <c r="H15" s="15">
        <v>-7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24</v>
      </c>
      <c r="Q15" s="78">
        <f t="shared" si="0"/>
        <v>33</v>
      </c>
      <c r="R15" s="79">
        <f t="shared" si="1"/>
        <v>-9</v>
      </c>
      <c r="U15" s="71">
        <f t="shared" si="2"/>
        <v>8</v>
      </c>
      <c r="V15" s="72">
        <f t="shared" si="3"/>
        <v>11</v>
      </c>
      <c r="W15" s="71">
        <f t="shared" si="4"/>
        <v>9</v>
      </c>
      <c r="X15" s="72">
        <f t="shared" si="5"/>
        <v>11</v>
      </c>
      <c r="Y15" s="71">
        <f t="shared" si="6"/>
        <v>7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Janne Röpelinen</v>
      </c>
      <c r="D16" s="50">
        <f>IF(G8&gt;"",G8,"")</f>
      </c>
      <c r="E16" s="55"/>
      <c r="F16" s="16">
        <v>0</v>
      </c>
      <c r="G16" s="56">
        <v>0</v>
      </c>
      <c r="H16" s="16">
        <v>0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0</v>
      </c>
      <c r="R16" s="79">
        <f t="shared" si="1"/>
        <v>33</v>
      </c>
      <c r="U16" s="71">
        <f t="shared" si="2"/>
        <v>11</v>
      </c>
      <c r="V16" s="72">
        <f t="shared" si="3"/>
        <v>0</v>
      </c>
      <c r="W16" s="71">
        <f t="shared" si="4"/>
        <v>11</v>
      </c>
      <c r="X16" s="72">
        <f t="shared" si="5"/>
        <v>0</v>
      </c>
      <c r="Y16" s="71">
        <f t="shared" si="6"/>
        <v>11</v>
      </c>
      <c r="Z16" s="72">
        <f t="shared" si="7"/>
        <v>0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Markus Vahtola</v>
      </c>
      <c r="D17" s="50" t="str">
        <f>IF(G6&gt;"",G6,"")</f>
        <v>Kalervo Luomala</v>
      </c>
      <c r="E17" s="55"/>
      <c r="F17" s="16">
        <v>8</v>
      </c>
      <c r="G17" s="56">
        <v>4</v>
      </c>
      <c r="H17" s="16">
        <v>10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34</v>
      </c>
      <c r="Q17" s="78">
        <f t="shared" si="0"/>
        <v>22</v>
      </c>
      <c r="R17" s="79">
        <f t="shared" si="1"/>
        <v>12</v>
      </c>
      <c r="U17" s="71">
        <f t="shared" si="2"/>
        <v>11</v>
      </c>
      <c r="V17" s="72">
        <f t="shared" si="3"/>
        <v>8</v>
      </c>
      <c r="W17" s="71">
        <f t="shared" si="4"/>
        <v>11</v>
      </c>
      <c r="X17" s="72">
        <f t="shared" si="5"/>
        <v>4</v>
      </c>
      <c r="Y17" s="71">
        <f t="shared" si="6"/>
        <v>12</v>
      </c>
      <c r="Z17" s="72">
        <f t="shared" si="7"/>
        <v>10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Kari Pikkarainen</v>
      </c>
      <c r="D18" s="50">
        <f>IF(G8&gt;"",G8,"")</f>
      </c>
      <c r="E18" s="55"/>
      <c r="F18" s="16">
        <v>0</v>
      </c>
      <c r="G18" s="56">
        <v>0</v>
      </c>
      <c r="H18" s="16">
        <v>0</v>
      </c>
      <c r="I18" s="16"/>
      <c r="J18" s="16"/>
      <c r="K18" s="30">
        <f t="shared" si="12"/>
        <v>3</v>
      </c>
      <c r="L18" s="31">
        <f t="shared" si="13"/>
        <v>0</v>
      </c>
      <c r="M18" s="39">
        <f t="shared" si="14"/>
        <v>1</v>
      </c>
      <c r="N18" s="38">
        <f t="shared" si="14"/>
      </c>
      <c r="O18" s="32"/>
      <c r="P18" s="77">
        <f t="shared" si="0"/>
        <v>33</v>
      </c>
      <c r="Q18" s="78">
        <f t="shared" si="0"/>
        <v>0</v>
      </c>
      <c r="R18" s="79">
        <f t="shared" si="1"/>
        <v>33</v>
      </c>
      <c r="U18" s="71">
        <f t="shared" si="2"/>
        <v>11</v>
      </c>
      <c r="V18" s="72">
        <f t="shared" si="3"/>
        <v>0</v>
      </c>
      <c r="W18" s="71">
        <f t="shared" si="4"/>
        <v>11</v>
      </c>
      <c r="X18" s="72">
        <f t="shared" si="5"/>
        <v>0</v>
      </c>
      <c r="Y18" s="71">
        <f t="shared" si="6"/>
        <v>11</v>
      </c>
      <c r="Z18" s="72">
        <f t="shared" si="7"/>
        <v>0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Janne Röpelinen</v>
      </c>
      <c r="D19" s="50" t="str">
        <f>IF(G7&gt;"",G7,"")</f>
        <v>Lasse Rissanen</v>
      </c>
      <c r="E19" s="55"/>
      <c r="F19" s="16">
        <v>-8</v>
      </c>
      <c r="G19" s="56">
        <v>-8</v>
      </c>
      <c r="H19" s="16">
        <v>7</v>
      </c>
      <c r="I19" s="16">
        <v>6</v>
      </c>
      <c r="J19" s="16">
        <v>-11</v>
      </c>
      <c r="K19" s="30">
        <f t="shared" si="12"/>
        <v>2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49</v>
      </c>
      <c r="Q19" s="78">
        <f t="shared" si="0"/>
        <v>48</v>
      </c>
      <c r="R19" s="79">
        <f t="shared" si="1"/>
        <v>1</v>
      </c>
      <c r="U19" s="71">
        <f t="shared" si="2"/>
        <v>8</v>
      </c>
      <c r="V19" s="72">
        <f t="shared" si="3"/>
        <v>11</v>
      </c>
      <c r="W19" s="71">
        <f t="shared" si="4"/>
        <v>8</v>
      </c>
      <c r="X19" s="72">
        <f t="shared" si="5"/>
        <v>11</v>
      </c>
      <c r="Y19" s="71">
        <f t="shared" si="6"/>
        <v>11</v>
      </c>
      <c r="Z19" s="72">
        <f t="shared" si="7"/>
        <v>7</v>
      </c>
      <c r="AA19" s="71">
        <f t="shared" si="8"/>
        <v>11</v>
      </c>
      <c r="AB19" s="72">
        <f t="shared" si="9"/>
        <v>6</v>
      </c>
      <c r="AC19" s="71">
        <f t="shared" si="10"/>
        <v>11</v>
      </c>
      <c r="AD19" s="72">
        <f t="shared" si="11"/>
        <v>13</v>
      </c>
    </row>
    <row r="20" spans="1:30" ht="15" customHeight="1" thickBot="1">
      <c r="A20" s="32"/>
      <c r="B20" s="59" t="s">
        <v>33</v>
      </c>
      <c r="C20" s="65" t="str">
        <f>IF(C10&gt;"",C10&amp;" / "&amp;C11,"")</f>
        <v>Kari Pikkarainen / Markus Vahtola</v>
      </c>
      <c r="D20" s="65" t="str">
        <f>IF(G10&gt;"",G10&amp;" / "&amp;G11,"")</f>
        <v>Kalervo Luomala / Lasse Rissanen</v>
      </c>
      <c r="E20" s="51"/>
      <c r="F20" s="17">
        <v>7</v>
      </c>
      <c r="G20" s="18">
        <v>9</v>
      </c>
      <c r="H20" s="19">
        <v>6</v>
      </c>
      <c r="I20" s="19"/>
      <c r="J20" s="19"/>
      <c r="K20" s="30">
        <f t="shared" si="12"/>
        <v>3</v>
      </c>
      <c r="L20" s="31">
        <f t="shared" si="13"/>
        <v>0</v>
      </c>
      <c r="M20" s="39">
        <f t="shared" si="14"/>
        <v>1</v>
      </c>
      <c r="N20" s="38">
        <f t="shared" si="14"/>
      </c>
      <c r="O20" s="32"/>
      <c r="P20" s="77">
        <f t="shared" si="0"/>
        <v>33</v>
      </c>
      <c r="Q20" s="78">
        <f t="shared" si="0"/>
        <v>22</v>
      </c>
      <c r="R20" s="79">
        <f>+P20-Q20</f>
        <v>11</v>
      </c>
      <c r="U20" s="71">
        <f t="shared" si="2"/>
        <v>11</v>
      </c>
      <c r="V20" s="72">
        <f t="shared" si="3"/>
        <v>7</v>
      </c>
      <c r="W20" s="71">
        <f t="shared" si="4"/>
        <v>11</v>
      </c>
      <c r="X20" s="72">
        <f t="shared" si="5"/>
        <v>9</v>
      </c>
      <c r="Y20" s="71">
        <f t="shared" si="6"/>
        <v>11</v>
      </c>
      <c r="Z20" s="72">
        <f t="shared" si="7"/>
        <v>6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Markus Vahtola</v>
      </c>
      <c r="D21" s="50">
        <f>IF(G8&gt;"",G8,"")</f>
      </c>
      <c r="E21" s="52"/>
      <c r="F21" s="20">
        <v>0</v>
      </c>
      <c r="G21" s="15">
        <v>0</v>
      </c>
      <c r="H21" s="15">
        <v>0</v>
      </c>
      <c r="I21" s="15"/>
      <c r="J21" s="24"/>
      <c r="K21" s="30">
        <f t="shared" si="12"/>
        <v>3</v>
      </c>
      <c r="L21" s="31">
        <f t="shared" si="13"/>
        <v>0</v>
      </c>
      <c r="M21" s="39">
        <f t="shared" si="14"/>
        <v>1</v>
      </c>
      <c r="N21" s="38">
        <f t="shared" si="14"/>
      </c>
      <c r="O21" s="32"/>
      <c r="P21" s="77">
        <f t="shared" si="0"/>
        <v>33</v>
      </c>
      <c r="Q21" s="78">
        <f t="shared" si="0"/>
        <v>0</v>
      </c>
      <c r="R21" s="79">
        <f>+P21-Q21</f>
        <v>33</v>
      </c>
      <c r="U21" s="71">
        <f t="shared" si="2"/>
        <v>11</v>
      </c>
      <c r="V21" s="72">
        <f t="shared" si="3"/>
        <v>0</v>
      </c>
      <c r="W21" s="71">
        <f t="shared" si="4"/>
        <v>11</v>
      </c>
      <c r="X21" s="72">
        <f t="shared" si="5"/>
        <v>0</v>
      </c>
      <c r="Y21" s="71">
        <f t="shared" si="6"/>
        <v>11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Janne Röpelinen</v>
      </c>
      <c r="D22" s="50" t="str">
        <f>IF(G6&gt;"",G6,"")</f>
        <v>Kalervo Luomala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Kari Pikkarainen</v>
      </c>
      <c r="D23" s="50" t="str">
        <f>IF(G7&gt;"",G7,"")</f>
        <v>Lasse Rissanen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20</v>
      </c>
      <c r="L24" s="61">
        <f>IF(ISBLANK(G6),"",SUM(L14:L23))</f>
        <v>6</v>
      </c>
      <c r="M24" s="66">
        <f>IF(ISBLANK(F14),"",SUM(M14:M23))</f>
        <v>6</v>
      </c>
      <c r="N24" s="67">
        <f>IF(ISBLANK(F14),"",SUM(N14:N23))</f>
        <v>2</v>
      </c>
      <c r="O24" s="32"/>
      <c r="P24" s="80">
        <f>SUM(P14:P23)</f>
        <v>272</v>
      </c>
      <c r="Q24" s="78">
        <f>SUM(Q14:Q23)</f>
        <v>140</v>
      </c>
      <c r="R24" s="79">
        <f>SUM(R14:R23)</f>
        <v>132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5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ul28">
    <pageSetUpPr fitToPage="1"/>
  </sheetPr>
  <dimension ref="A1:AD117"/>
  <sheetViews>
    <sheetView zoomScalePageLayoutView="0" workbookViewId="0" topLeftCell="A1">
      <selection activeCell="H22" sqref="H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79</v>
      </c>
      <c r="D5" s="106"/>
      <c r="E5" s="25"/>
      <c r="F5" s="53" t="s">
        <v>22</v>
      </c>
      <c r="G5" s="103" t="s">
        <v>63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112</v>
      </c>
      <c r="D6" s="88"/>
      <c r="E6" s="26"/>
      <c r="F6" s="84" t="s">
        <v>1</v>
      </c>
      <c r="G6" s="87" t="s">
        <v>102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82</v>
      </c>
      <c r="D7" s="88"/>
      <c r="E7" s="26"/>
      <c r="F7" s="85" t="s">
        <v>3</v>
      </c>
      <c r="G7" s="93" t="s">
        <v>67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81</v>
      </c>
      <c r="D8" s="88"/>
      <c r="E8" s="26"/>
      <c r="F8" s="85" t="s">
        <v>21</v>
      </c>
      <c r="G8" s="93" t="s">
        <v>69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85" t="s">
        <v>3</v>
      </c>
      <c r="G10" s="93" t="s">
        <v>67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85" t="s">
        <v>21</v>
      </c>
      <c r="G11" s="93" t="s">
        <v>69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Jukka-Pekka Ojala</v>
      </c>
      <c r="D14" s="50" t="str">
        <f>IF(G6&gt;"",G6,"")</f>
        <v>Valtteri Salminen</v>
      </c>
      <c r="E14" s="50">
        <f>IF(E6&gt;"",E6&amp;" - "&amp;I6,"")</f>
      </c>
      <c r="F14" s="15">
        <v>-3</v>
      </c>
      <c r="G14" s="15">
        <v>-7</v>
      </c>
      <c r="H14" s="15">
        <v>6</v>
      </c>
      <c r="I14" s="15">
        <v>-8</v>
      </c>
      <c r="J14" s="15"/>
      <c r="K14" s="30">
        <f>IF(ISBLANK(F14),"",COUNTIF(F14:J14,"&gt;=0"))</f>
        <v>1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29</v>
      </c>
      <c r="Q14" s="78">
        <f t="shared" si="0"/>
        <v>39</v>
      </c>
      <c r="R14" s="79">
        <f aca="true" t="shared" si="1" ref="R14:R19">+P14-Q14</f>
        <v>-10</v>
      </c>
      <c r="U14" s="71">
        <f aca="true" t="shared" si="2" ref="U14:U23">IF(F14="",0,IF(LEFT(F14,1)="-",ABS(F14),(IF(F14&gt;9,F14+2,11))))</f>
        <v>3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7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6</v>
      </c>
      <c r="AA14" s="71">
        <f aca="true" t="shared" si="8" ref="AA14:AA23">IF(I14="",0,IF(LEFT(I14,1)="-",ABS(I14),(IF(I14&gt;9,I14+2,11))))</f>
        <v>8</v>
      </c>
      <c r="AB14" s="72">
        <f aca="true" t="shared" si="9" ref="AB14:AB23">IF(I14="",0,IF(LEFT(I14,1)="-",(IF(ABS(I14)&gt;9,(ABS(I14)+2),11)),I14))</f>
        <v>11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Joni Annunen</v>
      </c>
      <c r="D15" s="50" t="str">
        <f>IF(G7&gt;"",G7,"")</f>
        <v>Severi Salminen</v>
      </c>
      <c r="E15" s="50">
        <f>IF(E7&gt;"",E7&amp;" - "&amp;I7,"")</f>
      </c>
      <c r="F15" s="16">
        <v>-9</v>
      </c>
      <c r="G15" s="15">
        <v>9</v>
      </c>
      <c r="H15" s="15">
        <v>-9</v>
      </c>
      <c r="I15" s="15">
        <v>4</v>
      </c>
      <c r="J15" s="15">
        <v>-3</v>
      </c>
      <c r="K15" s="30">
        <f>IF(ISBLANK(F15),"",COUNTIF(F15:J15,"&gt;=0"))</f>
        <v>2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43</v>
      </c>
      <c r="Q15" s="78">
        <f t="shared" si="0"/>
        <v>46</v>
      </c>
      <c r="R15" s="79">
        <f t="shared" si="1"/>
        <v>-3</v>
      </c>
      <c r="U15" s="71">
        <f t="shared" si="2"/>
        <v>9</v>
      </c>
      <c r="V15" s="72">
        <f t="shared" si="3"/>
        <v>11</v>
      </c>
      <c r="W15" s="71">
        <f t="shared" si="4"/>
        <v>11</v>
      </c>
      <c r="X15" s="72">
        <f t="shared" si="5"/>
        <v>9</v>
      </c>
      <c r="Y15" s="71">
        <f t="shared" si="6"/>
        <v>9</v>
      </c>
      <c r="Z15" s="72">
        <f t="shared" si="7"/>
        <v>11</v>
      </c>
      <c r="AA15" s="71">
        <f t="shared" si="8"/>
        <v>11</v>
      </c>
      <c r="AB15" s="72">
        <f t="shared" si="9"/>
        <v>4</v>
      </c>
      <c r="AC15" s="71">
        <f t="shared" si="10"/>
        <v>3</v>
      </c>
      <c r="AD15" s="72">
        <f t="shared" si="11"/>
        <v>11</v>
      </c>
    </row>
    <row r="16" spans="1:30" ht="15" customHeight="1" thickBot="1">
      <c r="A16" s="32"/>
      <c r="B16" s="59" t="s">
        <v>28</v>
      </c>
      <c r="C16" s="50" t="str">
        <f>IF(C8&gt;"",C8,"")</f>
        <v>Ida Ranta</v>
      </c>
      <c r="D16" s="50" t="str">
        <f>IF(G8&gt;"",G8,"")</f>
        <v>Jukka-Pekka Salminen</v>
      </c>
      <c r="E16" s="55"/>
      <c r="F16" s="16">
        <v>-5</v>
      </c>
      <c r="G16" s="56">
        <v>-5</v>
      </c>
      <c r="H16" s="16">
        <v>-4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14</v>
      </c>
      <c r="Q16" s="78">
        <f t="shared" si="0"/>
        <v>33</v>
      </c>
      <c r="R16" s="79">
        <f t="shared" si="1"/>
        <v>-19</v>
      </c>
      <c r="U16" s="71">
        <f t="shared" si="2"/>
        <v>5</v>
      </c>
      <c r="V16" s="72">
        <f t="shared" si="3"/>
        <v>11</v>
      </c>
      <c r="W16" s="71">
        <f t="shared" si="4"/>
        <v>5</v>
      </c>
      <c r="X16" s="72">
        <f t="shared" si="5"/>
        <v>11</v>
      </c>
      <c r="Y16" s="71">
        <f t="shared" si="6"/>
        <v>4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Joni Annunen</v>
      </c>
      <c r="D17" s="50" t="str">
        <f>IF(G6&gt;"",G6,"")</f>
        <v>Valtteri Salminen</v>
      </c>
      <c r="E17" s="55"/>
      <c r="F17" s="16">
        <v>-7</v>
      </c>
      <c r="G17" s="56">
        <v>6</v>
      </c>
      <c r="H17" s="16">
        <v>6</v>
      </c>
      <c r="I17" s="16">
        <v>-9</v>
      </c>
      <c r="J17" s="16">
        <v>6</v>
      </c>
      <c r="K17" s="30">
        <f t="shared" si="12"/>
        <v>3</v>
      </c>
      <c r="L17" s="31">
        <f t="shared" si="13"/>
        <v>2</v>
      </c>
      <c r="M17" s="39">
        <f t="shared" si="14"/>
        <v>1</v>
      </c>
      <c r="N17" s="38">
        <f t="shared" si="14"/>
      </c>
      <c r="O17" s="32"/>
      <c r="P17" s="77">
        <f t="shared" si="0"/>
        <v>49</v>
      </c>
      <c r="Q17" s="78">
        <f t="shared" si="0"/>
        <v>40</v>
      </c>
      <c r="R17" s="79">
        <f t="shared" si="1"/>
        <v>9</v>
      </c>
      <c r="U17" s="71">
        <f t="shared" si="2"/>
        <v>7</v>
      </c>
      <c r="V17" s="72">
        <f t="shared" si="3"/>
        <v>11</v>
      </c>
      <c r="W17" s="71">
        <f t="shared" si="4"/>
        <v>11</v>
      </c>
      <c r="X17" s="72">
        <f t="shared" si="5"/>
        <v>6</v>
      </c>
      <c r="Y17" s="71">
        <f t="shared" si="6"/>
        <v>11</v>
      </c>
      <c r="Z17" s="72">
        <f t="shared" si="7"/>
        <v>6</v>
      </c>
      <c r="AA17" s="71">
        <f t="shared" si="8"/>
        <v>9</v>
      </c>
      <c r="AB17" s="72">
        <f t="shared" si="9"/>
        <v>11</v>
      </c>
      <c r="AC17" s="71">
        <f t="shared" si="10"/>
        <v>11</v>
      </c>
      <c r="AD17" s="72">
        <f t="shared" si="11"/>
        <v>6</v>
      </c>
    </row>
    <row r="18" spans="1:30" ht="15" customHeight="1" thickBot="1">
      <c r="A18" s="32"/>
      <c r="B18" s="59" t="s">
        <v>29</v>
      </c>
      <c r="C18" s="50" t="str">
        <f>IF(C6&gt;"",C6,"")</f>
        <v>Jukka-Pekka Ojala</v>
      </c>
      <c r="D18" s="50" t="str">
        <f>IF(G8&gt;"",G8,"")</f>
        <v>Jukka-Pekka Salminen</v>
      </c>
      <c r="E18" s="55"/>
      <c r="F18" s="16">
        <v>-5</v>
      </c>
      <c r="G18" s="56">
        <v>-2</v>
      </c>
      <c r="H18" s="16">
        <v>-7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14</v>
      </c>
      <c r="Q18" s="78">
        <f t="shared" si="0"/>
        <v>33</v>
      </c>
      <c r="R18" s="79">
        <f t="shared" si="1"/>
        <v>-19</v>
      </c>
      <c r="U18" s="71">
        <f t="shared" si="2"/>
        <v>5</v>
      </c>
      <c r="V18" s="72">
        <f t="shared" si="3"/>
        <v>11</v>
      </c>
      <c r="W18" s="71">
        <f t="shared" si="4"/>
        <v>2</v>
      </c>
      <c r="X18" s="72">
        <f t="shared" si="5"/>
        <v>11</v>
      </c>
      <c r="Y18" s="71">
        <f t="shared" si="6"/>
        <v>7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Ida Ranta</v>
      </c>
      <c r="D19" s="50" t="str">
        <f>IF(G7&gt;"",G7,"")</f>
        <v>Severi Salminen</v>
      </c>
      <c r="E19" s="55"/>
      <c r="F19" s="16">
        <v>3</v>
      </c>
      <c r="G19" s="56">
        <v>7</v>
      </c>
      <c r="H19" s="16">
        <v>-9</v>
      </c>
      <c r="I19" s="16">
        <v>6</v>
      </c>
      <c r="J19" s="16"/>
      <c r="K19" s="30">
        <f t="shared" si="12"/>
        <v>3</v>
      </c>
      <c r="L19" s="31">
        <f t="shared" si="13"/>
        <v>1</v>
      </c>
      <c r="M19" s="39">
        <f t="shared" si="14"/>
        <v>1</v>
      </c>
      <c r="N19" s="38">
        <f t="shared" si="14"/>
      </c>
      <c r="O19" s="32"/>
      <c r="P19" s="77">
        <f t="shared" si="0"/>
        <v>42</v>
      </c>
      <c r="Q19" s="78">
        <f t="shared" si="0"/>
        <v>27</v>
      </c>
      <c r="R19" s="79">
        <f t="shared" si="1"/>
        <v>15</v>
      </c>
      <c r="U19" s="71">
        <f t="shared" si="2"/>
        <v>11</v>
      </c>
      <c r="V19" s="72">
        <f t="shared" si="3"/>
        <v>3</v>
      </c>
      <c r="W19" s="71">
        <f t="shared" si="4"/>
        <v>11</v>
      </c>
      <c r="X19" s="72">
        <f t="shared" si="5"/>
        <v>7</v>
      </c>
      <c r="Y19" s="71">
        <f t="shared" si="6"/>
        <v>9</v>
      </c>
      <c r="Z19" s="72">
        <f t="shared" si="7"/>
        <v>11</v>
      </c>
      <c r="AA19" s="71">
        <f t="shared" si="8"/>
        <v>11</v>
      </c>
      <c r="AB19" s="72">
        <f t="shared" si="9"/>
        <v>6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 t="str">
        <f>IF(G10&gt;"",G10&amp;" / "&amp;G11,"")</f>
        <v>Severi Salminen / Jukka-Pekka Salminen</v>
      </c>
      <c r="E20" s="51"/>
      <c r="F20" s="17">
        <v>-6</v>
      </c>
      <c r="G20" s="18">
        <v>-12</v>
      </c>
      <c r="H20" s="19">
        <v>-7</v>
      </c>
      <c r="I20" s="19"/>
      <c r="J20" s="19"/>
      <c r="K20" s="30">
        <f t="shared" si="12"/>
        <v>0</v>
      </c>
      <c r="L20" s="31">
        <f t="shared" si="13"/>
        <v>3</v>
      </c>
      <c r="M20" s="39">
        <f t="shared" si="14"/>
      </c>
      <c r="N20" s="38">
        <f t="shared" si="14"/>
        <v>1</v>
      </c>
      <c r="O20" s="32"/>
      <c r="P20" s="77">
        <f t="shared" si="0"/>
        <v>25</v>
      </c>
      <c r="Q20" s="78">
        <f t="shared" si="0"/>
        <v>36</v>
      </c>
      <c r="R20" s="79">
        <f>+P20-Q20</f>
        <v>-11</v>
      </c>
      <c r="U20" s="71">
        <f t="shared" si="2"/>
        <v>6</v>
      </c>
      <c r="V20" s="72">
        <f t="shared" si="3"/>
        <v>11</v>
      </c>
      <c r="W20" s="71">
        <f t="shared" si="4"/>
        <v>12</v>
      </c>
      <c r="X20" s="72">
        <f t="shared" si="5"/>
        <v>14</v>
      </c>
      <c r="Y20" s="71">
        <f t="shared" si="6"/>
        <v>7</v>
      </c>
      <c r="Z20" s="72">
        <f t="shared" si="7"/>
        <v>11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Joni Annunen</v>
      </c>
      <c r="D21" s="50" t="str">
        <f>IF(G8&gt;"",G8,"")</f>
        <v>Jukka-Pekka Salminen</v>
      </c>
      <c r="E21" s="52"/>
      <c r="F21" s="20">
        <v>-3</v>
      </c>
      <c r="G21" s="15">
        <v>-3</v>
      </c>
      <c r="H21" s="15">
        <v>-1</v>
      </c>
      <c r="I21" s="15"/>
      <c r="J21" s="24"/>
      <c r="K21" s="30">
        <f t="shared" si="12"/>
        <v>0</v>
      </c>
      <c r="L21" s="31">
        <f t="shared" si="13"/>
        <v>3</v>
      </c>
      <c r="M21" s="39">
        <f t="shared" si="14"/>
      </c>
      <c r="N21" s="38">
        <f t="shared" si="14"/>
        <v>1</v>
      </c>
      <c r="O21" s="32"/>
      <c r="P21" s="77">
        <f t="shared" si="0"/>
        <v>7</v>
      </c>
      <c r="Q21" s="78">
        <f t="shared" si="0"/>
        <v>33</v>
      </c>
      <c r="R21" s="79">
        <f>+P21-Q21</f>
        <v>-26</v>
      </c>
      <c r="U21" s="71">
        <f t="shared" si="2"/>
        <v>3</v>
      </c>
      <c r="V21" s="72">
        <f t="shared" si="3"/>
        <v>11</v>
      </c>
      <c r="W21" s="71">
        <f t="shared" si="4"/>
        <v>3</v>
      </c>
      <c r="X21" s="72">
        <f t="shared" si="5"/>
        <v>11</v>
      </c>
      <c r="Y21" s="71">
        <f t="shared" si="6"/>
        <v>1</v>
      </c>
      <c r="Z21" s="72">
        <f t="shared" si="7"/>
        <v>11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Ida Ranta</v>
      </c>
      <c r="D22" s="50" t="str">
        <f>IF(G6&gt;"",G6,"")</f>
        <v>Valtteri Salminen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Jukka-Pekka Ojala</v>
      </c>
      <c r="D23" s="50" t="str">
        <f>IF(G7&gt;"",G7,"")</f>
        <v>Severi Salminen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9</v>
      </c>
      <c r="L24" s="61">
        <f>IF(ISBLANK(G6),"",SUM(L14:L23))</f>
        <v>21</v>
      </c>
      <c r="M24" s="66">
        <f>IF(ISBLANK(F14),"",SUM(M14:M23))</f>
        <v>2</v>
      </c>
      <c r="N24" s="67">
        <f>IF(ISBLANK(F14),"",SUM(N14:N23))</f>
        <v>6</v>
      </c>
      <c r="O24" s="32"/>
      <c r="P24" s="80">
        <f>SUM(P14:P23)</f>
        <v>223</v>
      </c>
      <c r="Q24" s="78">
        <f>SUM(Q14:Q23)</f>
        <v>287</v>
      </c>
      <c r="R24" s="79">
        <f>SUM(R14:R23)</f>
        <v>-64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7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ul29">
    <pageSetUpPr fitToPage="1"/>
  </sheetPr>
  <dimension ref="A1:AD117"/>
  <sheetViews>
    <sheetView zoomScalePageLayoutView="0" workbookViewId="0" topLeftCell="A1">
      <selection activeCell="H22" sqref="H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55</v>
      </c>
      <c r="D5" s="106"/>
      <c r="E5" s="25"/>
      <c r="F5" s="53" t="s">
        <v>22</v>
      </c>
      <c r="G5" s="103" t="s">
        <v>48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58</v>
      </c>
      <c r="D6" s="88"/>
      <c r="E6" s="26"/>
      <c r="F6" s="84" t="s">
        <v>1</v>
      </c>
      <c r="G6" s="87" t="s">
        <v>50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57</v>
      </c>
      <c r="D7" s="88"/>
      <c r="E7" s="26"/>
      <c r="F7" s="85" t="s">
        <v>3</v>
      </c>
      <c r="G7" s="93" t="s">
        <v>51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100</v>
      </c>
      <c r="D8" s="88"/>
      <c r="E8" s="26"/>
      <c r="F8" s="85" t="s">
        <v>21</v>
      </c>
      <c r="G8" s="93" t="s">
        <v>52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 t="s">
        <v>104</v>
      </c>
      <c r="C10" s="87" t="s">
        <v>110</v>
      </c>
      <c r="D10" s="88"/>
      <c r="E10" s="26"/>
      <c r="F10" s="85" t="s">
        <v>3</v>
      </c>
      <c r="G10" s="93" t="s">
        <v>51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83" t="s">
        <v>20</v>
      </c>
      <c r="C11" s="87" t="s">
        <v>100</v>
      </c>
      <c r="D11" s="88"/>
      <c r="E11" s="26"/>
      <c r="F11" s="85" t="s">
        <v>21</v>
      </c>
      <c r="G11" s="93" t="s">
        <v>52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Pasi Kankainen</v>
      </c>
      <c r="D14" s="50" t="str">
        <f>IF(G6&gt;"",G6,"")</f>
        <v>Ossi Vesaluoma</v>
      </c>
      <c r="E14" s="50">
        <f>IF(E6&gt;"",E6&amp;" - "&amp;I6,"")</f>
      </c>
      <c r="F14" s="15">
        <v>-6</v>
      </c>
      <c r="G14" s="15">
        <v>-6</v>
      </c>
      <c r="H14" s="24">
        <v>-4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16</v>
      </c>
      <c r="Q14" s="78">
        <f t="shared" si="0"/>
        <v>33</v>
      </c>
      <c r="R14" s="79">
        <f aca="true" t="shared" si="1" ref="R14:R19">+P14-Q14</f>
        <v>-17</v>
      </c>
      <c r="U14" s="71">
        <f aca="true" t="shared" si="2" ref="U14:U23">IF(F14="",0,IF(LEFT(F14,1)="-",ABS(F14),(IF(F14&gt;9,F14+2,11))))</f>
        <v>6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6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4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Marko Hiltunen</v>
      </c>
      <c r="D15" s="50" t="str">
        <f>IF(G7&gt;"",G7,"")</f>
        <v>Matti Vesaluoma</v>
      </c>
      <c r="E15" s="50">
        <f>IF(E7&gt;"",E7&amp;" - "&amp;I7,"")</f>
      </c>
      <c r="F15" s="16">
        <v>7</v>
      </c>
      <c r="G15" s="15">
        <v>-8</v>
      </c>
      <c r="H15" s="15">
        <v>9</v>
      </c>
      <c r="I15" s="15">
        <v>-7</v>
      </c>
      <c r="J15" s="15">
        <v>1</v>
      </c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2</v>
      </c>
      <c r="M15" s="39">
        <f>IF(K15=3,1,"")</f>
        <v>1</v>
      </c>
      <c r="N15" s="38">
        <f>IF(L15=3,1,"")</f>
      </c>
      <c r="O15" s="32"/>
      <c r="P15" s="77">
        <f t="shared" si="0"/>
        <v>48</v>
      </c>
      <c r="Q15" s="78">
        <f t="shared" si="0"/>
        <v>39</v>
      </c>
      <c r="R15" s="79">
        <f t="shared" si="1"/>
        <v>9</v>
      </c>
      <c r="U15" s="71">
        <f t="shared" si="2"/>
        <v>11</v>
      </c>
      <c r="V15" s="72">
        <f t="shared" si="3"/>
        <v>7</v>
      </c>
      <c r="W15" s="71">
        <f t="shared" si="4"/>
        <v>8</v>
      </c>
      <c r="X15" s="72">
        <f t="shared" si="5"/>
        <v>11</v>
      </c>
      <c r="Y15" s="71">
        <f t="shared" si="6"/>
        <v>11</v>
      </c>
      <c r="Z15" s="72">
        <f t="shared" si="7"/>
        <v>9</v>
      </c>
      <c r="AA15" s="71">
        <f t="shared" si="8"/>
        <v>7</v>
      </c>
      <c r="AB15" s="72">
        <f t="shared" si="9"/>
        <v>11</v>
      </c>
      <c r="AC15" s="71">
        <f t="shared" si="10"/>
        <v>11</v>
      </c>
      <c r="AD15" s="72">
        <f t="shared" si="11"/>
        <v>1</v>
      </c>
    </row>
    <row r="16" spans="1:30" ht="15" customHeight="1" thickBot="1">
      <c r="A16" s="32"/>
      <c r="B16" s="59" t="s">
        <v>28</v>
      </c>
      <c r="C16" s="50" t="str">
        <f>IF(C8&gt;"",C8,"")</f>
        <v>Vitali Trofimov</v>
      </c>
      <c r="D16" s="50" t="str">
        <f>IF(G8&gt;"",G8,"")</f>
        <v>Jari Vesaluoma</v>
      </c>
      <c r="E16" s="55"/>
      <c r="F16" s="16">
        <v>8</v>
      </c>
      <c r="G16" s="56">
        <v>8</v>
      </c>
      <c r="H16" s="16">
        <v>9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25</v>
      </c>
      <c r="R16" s="79">
        <f t="shared" si="1"/>
        <v>8</v>
      </c>
      <c r="U16" s="71">
        <f t="shared" si="2"/>
        <v>11</v>
      </c>
      <c r="V16" s="72">
        <f t="shared" si="3"/>
        <v>8</v>
      </c>
      <c r="W16" s="71">
        <f t="shared" si="4"/>
        <v>11</v>
      </c>
      <c r="X16" s="72">
        <f t="shared" si="5"/>
        <v>8</v>
      </c>
      <c r="Y16" s="71">
        <f t="shared" si="6"/>
        <v>11</v>
      </c>
      <c r="Z16" s="72">
        <f t="shared" si="7"/>
        <v>9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Marko Hiltunen</v>
      </c>
      <c r="D17" s="50" t="str">
        <f>IF(G6&gt;"",G6,"")</f>
        <v>Ossi Vesaluoma</v>
      </c>
      <c r="E17" s="55"/>
      <c r="F17" s="16">
        <v>10</v>
      </c>
      <c r="G17" s="56">
        <v>8</v>
      </c>
      <c r="H17" s="16">
        <v>-7</v>
      </c>
      <c r="I17" s="16">
        <v>-9</v>
      </c>
      <c r="J17" s="16">
        <v>7</v>
      </c>
      <c r="K17" s="30">
        <f t="shared" si="12"/>
        <v>3</v>
      </c>
      <c r="L17" s="31">
        <f t="shared" si="13"/>
        <v>2</v>
      </c>
      <c r="M17" s="39">
        <f t="shared" si="14"/>
        <v>1</v>
      </c>
      <c r="N17" s="38">
        <f t="shared" si="14"/>
      </c>
      <c r="O17" s="32"/>
      <c r="P17" s="77">
        <f t="shared" si="0"/>
        <v>50</v>
      </c>
      <c r="Q17" s="78">
        <f t="shared" si="0"/>
        <v>47</v>
      </c>
      <c r="R17" s="79">
        <f t="shared" si="1"/>
        <v>3</v>
      </c>
      <c r="U17" s="71">
        <f t="shared" si="2"/>
        <v>12</v>
      </c>
      <c r="V17" s="72">
        <f t="shared" si="3"/>
        <v>10</v>
      </c>
      <c r="W17" s="71">
        <f t="shared" si="4"/>
        <v>11</v>
      </c>
      <c r="X17" s="72">
        <f t="shared" si="5"/>
        <v>8</v>
      </c>
      <c r="Y17" s="71">
        <f t="shared" si="6"/>
        <v>7</v>
      </c>
      <c r="Z17" s="72">
        <f t="shared" si="7"/>
        <v>11</v>
      </c>
      <c r="AA17" s="71">
        <f t="shared" si="8"/>
        <v>9</v>
      </c>
      <c r="AB17" s="72">
        <f t="shared" si="9"/>
        <v>11</v>
      </c>
      <c r="AC17" s="71">
        <f t="shared" si="10"/>
        <v>11</v>
      </c>
      <c r="AD17" s="72">
        <f t="shared" si="11"/>
        <v>7</v>
      </c>
    </row>
    <row r="18" spans="1:30" ht="15" customHeight="1" thickBot="1">
      <c r="A18" s="32"/>
      <c r="B18" s="59" t="s">
        <v>29</v>
      </c>
      <c r="C18" s="50" t="str">
        <f>IF(C6&gt;"",C6,"")</f>
        <v>Pasi Kankainen</v>
      </c>
      <c r="D18" s="50" t="str">
        <f>IF(G8&gt;"",G8,"")</f>
        <v>Jari Vesaluoma</v>
      </c>
      <c r="E18" s="55"/>
      <c r="F18" s="16">
        <v>-9</v>
      </c>
      <c r="G18" s="56">
        <v>-5</v>
      </c>
      <c r="H18" s="16">
        <v>-6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20</v>
      </c>
      <c r="Q18" s="78">
        <f t="shared" si="0"/>
        <v>33</v>
      </c>
      <c r="R18" s="79">
        <f t="shared" si="1"/>
        <v>-13</v>
      </c>
      <c r="U18" s="71">
        <f t="shared" si="2"/>
        <v>9</v>
      </c>
      <c r="V18" s="72">
        <f t="shared" si="3"/>
        <v>11</v>
      </c>
      <c r="W18" s="71">
        <f t="shared" si="4"/>
        <v>5</v>
      </c>
      <c r="X18" s="72">
        <f t="shared" si="5"/>
        <v>11</v>
      </c>
      <c r="Y18" s="71">
        <f t="shared" si="6"/>
        <v>6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Vitali Trofimov</v>
      </c>
      <c r="D19" s="50" t="str">
        <f>IF(G7&gt;"",G7,"")</f>
        <v>Matti Vesaluoma</v>
      </c>
      <c r="E19" s="55"/>
      <c r="F19" s="16">
        <v>3</v>
      </c>
      <c r="G19" s="56">
        <v>-15</v>
      </c>
      <c r="H19" s="16">
        <v>-10</v>
      </c>
      <c r="I19" s="16">
        <v>10</v>
      </c>
      <c r="J19" s="16">
        <v>9</v>
      </c>
      <c r="K19" s="30">
        <f t="shared" si="12"/>
        <v>3</v>
      </c>
      <c r="L19" s="31">
        <f t="shared" si="13"/>
        <v>2</v>
      </c>
      <c r="M19" s="39">
        <f t="shared" si="14"/>
        <v>1</v>
      </c>
      <c r="N19" s="38">
        <f t="shared" si="14"/>
      </c>
      <c r="O19" s="32"/>
      <c r="P19" s="77">
        <f t="shared" si="0"/>
        <v>59</v>
      </c>
      <c r="Q19" s="78">
        <f t="shared" si="0"/>
        <v>51</v>
      </c>
      <c r="R19" s="79">
        <f t="shared" si="1"/>
        <v>8</v>
      </c>
      <c r="U19" s="71">
        <f t="shared" si="2"/>
        <v>11</v>
      </c>
      <c r="V19" s="72">
        <f t="shared" si="3"/>
        <v>3</v>
      </c>
      <c r="W19" s="71">
        <f t="shared" si="4"/>
        <v>15</v>
      </c>
      <c r="X19" s="72">
        <f t="shared" si="5"/>
        <v>17</v>
      </c>
      <c r="Y19" s="71">
        <f t="shared" si="6"/>
        <v>10</v>
      </c>
      <c r="Z19" s="72">
        <f t="shared" si="7"/>
        <v>12</v>
      </c>
      <c r="AA19" s="71">
        <f t="shared" si="8"/>
        <v>12</v>
      </c>
      <c r="AB19" s="72">
        <f t="shared" si="9"/>
        <v>10</v>
      </c>
      <c r="AC19" s="71">
        <f t="shared" si="10"/>
        <v>11</v>
      </c>
      <c r="AD19" s="72">
        <f t="shared" si="11"/>
        <v>9</v>
      </c>
    </row>
    <row r="20" spans="1:30" ht="15" customHeight="1" thickBot="1">
      <c r="A20" s="32"/>
      <c r="B20" s="59" t="s">
        <v>33</v>
      </c>
      <c r="C20" s="65" t="str">
        <f>IF(C10&gt;"",C10&amp;" / "&amp;C11,"")</f>
        <v>Uno Ridal / Vitali Trofimov</v>
      </c>
      <c r="D20" s="65" t="str">
        <f>IF(G10&gt;"",G10&amp;" / "&amp;G11,"")</f>
        <v>Matti Vesaluoma / Jari Vesaluoma</v>
      </c>
      <c r="E20" s="51"/>
      <c r="F20" s="17">
        <v>7</v>
      </c>
      <c r="G20" s="18">
        <v>4</v>
      </c>
      <c r="H20" s="19">
        <v>8</v>
      </c>
      <c r="I20" s="19"/>
      <c r="J20" s="19"/>
      <c r="K20" s="30">
        <f t="shared" si="12"/>
        <v>3</v>
      </c>
      <c r="L20" s="31">
        <f t="shared" si="13"/>
        <v>0</v>
      </c>
      <c r="M20" s="39">
        <f t="shared" si="14"/>
        <v>1</v>
      </c>
      <c r="N20" s="38">
        <f t="shared" si="14"/>
      </c>
      <c r="O20" s="32"/>
      <c r="P20" s="77">
        <f t="shared" si="0"/>
        <v>33</v>
      </c>
      <c r="Q20" s="78">
        <f t="shared" si="0"/>
        <v>19</v>
      </c>
      <c r="R20" s="79">
        <f>+P20-Q20</f>
        <v>14</v>
      </c>
      <c r="U20" s="71">
        <f t="shared" si="2"/>
        <v>11</v>
      </c>
      <c r="V20" s="72">
        <f t="shared" si="3"/>
        <v>7</v>
      </c>
      <c r="W20" s="71">
        <f t="shared" si="4"/>
        <v>11</v>
      </c>
      <c r="X20" s="72">
        <f t="shared" si="5"/>
        <v>4</v>
      </c>
      <c r="Y20" s="71">
        <f t="shared" si="6"/>
        <v>11</v>
      </c>
      <c r="Z20" s="72">
        <f t="shared" si="7"/>
        <v>8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Marko Hiltunen</v>
      </c>
      <c r="D21" s="50" t="str">
        <f>IF(G8&gt;"",G8,"")</f>
        <v>Jari Vesaluoma</v>
      </c>
      <c r="E21" s="52"/>
      <c r="F21" s="20">
        <v>8</v>
      </c>
      <c r="G21" s="15">
        <v>5</v>
      </c>
      <c r="H21" s="15">
        <v>10</v>
      </c>
      <c r="I21" s="15"/>
      <c r="J21" s="24"/>
      <c r="K21" s="30">
        <f t="shared" si="12"/>
        <v>3</v>
      </c>
      <c r="L21" s="31">
        <f t="shared" si="13"/>
        <v>0</v>
      </c>
      <c r="M21" s="39">
        <f t="shared" si="14"/>
        <v>1</v>
      </c>
      <c r="N21" s="38">
        <f t="shared" si="14"/>
      </c>
      <c r="O21" s="32"/>
      <c r="P21" s="77">
        <f t="shared" si="0"/>
        <v>34</v>
      </c>
      <c r="Q21" s="78">
        <f t="shared" si="0"/>
        <v>23</v>
      </c>
      <c r="R21" s="79">
        <f>+P21-Q21</f>
        <v>11</v>
      </c>
      <c r="U21" s="71">
        <f t="shared" si="2"/>
        <v>11</v>
      </c>
      <c r="V21" s="72">
        <f t="shared" si="3"/>
        <v>8</v>
      </c>
      <c r="W21" s="71">
        <f t="shared" si="4"/>
        <v>11</v>
      </c>
      <c r="X21" s="72">
        <f t="shared" si="5"/>
        <v>5</v>
      </c>
      <c r="Y21" s="71">
        <f t="shared" si="6"/>
        <v>12</v>
      </c>
      <c r="Z21" s="72">
        <f t="shared" si="7"/>
        <v>10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Vitali Trofimov</v>
      </c>
      <c r="D22" s="50" t="str">
        <f>IF(G6&gt;"",G6,"")</f>
        <v>Ossi Vesaluoma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Pasi Kankainen</v>
      </c>
      <c r="D23" s="50" t="str">
        <f>IF(G7&gt;"",G7,"")</f>
        <v>Matti Vesaluoma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12</v>
      </c>
      <c r="M24" s="66">
        <f>IF(ISBLANK(F14),"",SUM(M14:M23))</f>
        <v>6</v>
      </c>
      <c r="N24" s="67">
        <f>IF(ISBLANK(F14),"",SUM(N14:N23))</f>
        <v>2</v>
      </c>
      <c r="O24" s="32"/>
      <c r="P24" s="80">
        <f>SUM(P14:P23)</f>
        <v>293</v>
      </c>
      <c r="Q24" s="78">
        <f>SUM(Q14:Q23)</f>
        <v>270</v>
      </c>
      <c r="R24" s="79">
        <f>SUM(R14:R23)</f>
        <v>23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6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>
    <pageSetUpPr fitToPage="1"/>
  </sheetPr>
  <dimension ref="A1:AD117"/>
  <sheetViews>
    <sheetView zoomScalePageLayoutView="0" workbookViewId="0" topLeftCell="A1">
      <selection activeCell="K20" sqref="K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48</v>
      </c>
      <c r="D5" s="106"/>
      <c r="E5" s="25"/>
      <c r="F5" s="53" t="s">
        <v>22</v>
      </c>
      <c r="G5" s="103" t="s">
        <v>49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50</v>
      </c>
      <c r="D6" s="88"/>
      <c r="E6" s="26"/>
      <c r="F6" s="84" t="s">
        <v>1</v>
      </c>
      <c r="G6" s="87" t="s">
        <v>53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51</v>
      </c>
      <c r="D7" s="88"/>
      <c r="E7" s="26"/>
      <c r="F7" s="85" t="s">
        <v>3</v>
      </c>
      <c r="G7" s="93" t="s">
        <v>54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52</v>
      </c>
      <c r="D8" s="88"/>
      <c r="E8" s="26"/>
      <c r="F8" s="85" t="s">
        <v>21</v>
      </c>
      <c r="G8" s="93"/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87" t="s">
        <v>53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 t="s">
        <v>54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Ossi Vesaluoma</v>
      </c>
      <c r="D14" s="50" t="str">
        <f>IF(G6&gt;"",G6,"")</f>
        <v>Kalervo Luomala</v>
      </c>
      <c r="E14" s="50">
        <f>IF(E6&gt;"",E6&amp;" - "&amp;I6,"")</f>
      </c>
      <c r="F14" s="15">
        <v>-7</v>
      </c>
      <c r="G14" s="15">
        <v>-8</v>
      </c>
      <c r="H14" s="24">
        <v>-9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24</v>
      </c>
      <c r="Q14" s="78">
        <f t="shared" si="0"/>
        <v>33</v>
      </c>
      <c r="R14" s="79">
        <f aca="true" t="shared" si="1" ref="R14:R19">+P14-Q14</f>
        <v>-9</v>
      </c>
      <c r="U14" s="71">
        <f aca="true" t="shared" si="2" ref="U14:U23">IF(F14="",0,IF(LEFT(F14,1)="-",ABS(F14),(IF(F14&gt;9,F14+2,11))))</f>
        <v>7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8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9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Matti Vesaluoma</v>
      </c>
      <c r="D15" s="50" t="str">
        <f>IF(G7&gt;"",G7,"")</f>
        <v>Lasse Rissanen</v>
      </c>
      <c r="E15" s="50">
        <f>IF(E7&gt;"",E7&amp;" - "&amp;I7,"")</f>
      </c>
      <c r="F15" s="16">
        <v>-4</v>
      </c>
      <c r="G15" s="15">
        <v>-1</v>
      </c>
      <c r="H15" s="15">
        <v>-6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11</v>
      </c>
      <c r="Q15" s="78">
        <f t="shared" si="0"/>
        <v>33</v>
      </c>
      <c r="R15" s="79">
        <f t="shared" si="1"/>
        <v>-22</v>
      </c>
      <c r="U15" s="71">
        <f t="shared" si="2"/>
        <v>4</v>
      </c>
      <c r="V15" s="72">
        <f t="shared" si="3"/>
        <v>11</v>
      </c>
      <c r="W15" s="71">
        <f t="shared" si="4"/>
        <v>1</v>
      </c>
      <c r="X15" s="72">
        <f t="shared" si="5"/>
        <v>11</v>
      </c>
      <c r="Y15" s="71">
        <f t="shared" si="6"/>
        <v>6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Jari Vesaluoma</v>
      </c>
      <c r="D16" s="50">
        <f>IF(G8&gt;"",G8,"")</f>
      </c>
      <c r="E16" s="55"/>
      <c r="F16" s="16">
        <v>0</v>
      </c>
      <c r="G16" s="56">
        <v>0</v>
      </c>
      <c r="H16" s="16">
        <v>0</v>
      </c>
      <c r="I16" s="16"/>
      <c r="J16" s="16"/>
      <c r="K16" s="30">
        <f>IF(ISBLANK(F16),"",COUNTIF(F16:J16,"&gt;=0"))</f>
        <v>3</v>
      </c>
      <c r="L16" s="31">
        <f>IF(ISBLANK(F16),"",(IF(LEFT(F16,1)="-",1,0)+IF(LEFT(G16,1)="-",1,0)+IF(LEFT(H16,1)="-",1,0)+IF(LEFT(I16,1)="-",1,0)+IF(LEFT(J16,1)="-",1,0)))</f>
        <v>0</v>
      </c>
      <c r="M16" s="39">
        <f aca="true" t="shared" si="12" ref="M16:N23">IF(K16=3,1,"")</f>
        <v>1</v>
      </c>
      <c r="N16" s="38">
        <f t="shared" si="12"/>
      </c>
      <c r="O16" s="32"/>
      <c r="P16" s="77">
        <f t="shared" si="0"/>
        <v>33</v>
      </c>
      <c r="Q16" s="78">
        <f t="shared" si="0"/>
        <v>0</v>
      </c>
      <c r="R16" s="79">
        <f t="shared" si="1"/>
        <v>33</v>
      </c>
      <c r="U16" s="71">
        <f t="shared" si="2"/>
        <v>11</v>
      </c>
      <c r="V16" s="72">
        <f t="shared" si="3"/>
        <v>0</v>
      </c>
      <c r="W16" s="71">
        <f t="shared" si="4"/>
        <v>11</v>
      </c>
      <c r="X16" s="72">
        <f t="shared" si="5"/>
        <v>0</v>
      </c>
      <c r="Y16" s="71">
        <f t="shared" si="6"/>
        <v>11</v>
      </c>
      <c r="Z16" s="72">
        <f t="shared" si="7"/>
        <v>0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Matti Vesaluoma</v>
      </c>
      <c r="D17" s="50" t="str">
        <f>IF(G6&gt;"",G6,"")</f>
        <v>Kalervo Luomala</v>
      </c>
      <c r="E17" s="55"/>
      <c r="F17" s="16">
        <v>-4</v>
      </c>
      <c r="G17" s="56">
        <v>-7</v>
      </c>
      <c r="H17" s="16">
        <v>-9</v>
      </c>
      <c r="I17" s="16"/>
      <c r="J17" s="16"/>
      <c r="K17" s="30">
        <f aca="true" t="shared" si="13" ref="K16:K23">IF(ISBLANK(F17),"",COUNTIF(F17:J17,"&gt;=0"))</f>
        <v>0</v>
      </c>
      <c r="L17" s="31">
        <f aca="true" t="shared" si="14" ref="L16:L23">IF(ISBLANK(F17),"",(IF(LEFT(F17,1)="-",1,0)+IF(LEFT(G17,1)="-",1,0)+IF(LEFT(H17,1)="-",1,0)+IF(LEFT(I17,1)="-",1,0)+IF(LEFT(J17,1)="-",1,0)))</f>
        <v>3</v>
      </c>
      <c r="M17" s="39">
        <f t="shared" si="12"/>
      </c>
      <c r="N17" s="38">
        <f t="shared" si="12"/>
        <v>1</v>
      </c>
      <c r="O17" s="32"/>
      <c r="P17" s="77">
        <f t="shared" si="0"/>
        <v>20</v>
      </c>
      <c r="Q17" s="78">
        <f t="shared" si="0"/>
        <v>33</v>
      </c>
      <c r="R17" s="79">
        <f t="shared" si="1"/>
        <v>-13</v>
      </c>
      <c r="U17" s="71">
        <f t="shared" si="2"/>
        <v>4</v>
      </c>
      <c r="V17" s="72">
        <f t="shared" si="3"/>
        <v>11</v>
      </c>
      <c r="W17" s="71">
        <f t="shared" si="4"/>
        <v>7</v>
      </c>
      <c r="X17" s="72">
        <f t="shared" si="5"/>
        <v>11</v>
      </c>
      <c r="Y17" s="71">
        <f t="shared" si="6"/>
        <v>9</v>
      </c>
      <c r="Z17" s="72">
        <f t="shared" si="7"/>
        <v>11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Ossi Vesaluoma</v>
      </c>
      <c r="D18" s="50">
        <f>IF(G8&gt;"",G8,"")</f>
      </c>
      <c r="E18" s="55"/>
      <c r="F18" s="16">
        <v>0</v>
      </c>
      <c r="G18" s="56">
        <v>0</v>
      </c>
      <c r="H18" s="16">
        <v>0</v>
      </c>
      <c r="I18" s="16"/>
      <c r="J18" s="16"/>
      <c r="K18" s="30">
        <f t="shared" si="13"/>
        <v>3</v>
      </c>
      <c r="L18" s="31">
        <f t="shared" si="14"/>
        <v>0</v>
      </c>
      <c r="M18" s="39">
        <f t="shared" si="12"/>
        <v>1</v>
      </c>
      <c r="N18" s="38">
        <f t="shared" si="12"/>
      </c>
      <c r="O18" s="32"/>
      <c r="P18" s="77">
        <f t="shared" si="0"/>
        <v>33</v>
      </c>
      <c r="Q18" s="78">
        <f t="shared" si="0"/>
        <v>0</v>
      </c>
      <c r="R18" s="79">
        <f t="shared" si="1"/>
        <v>33</v>
      </c>
      <c r="U18" s="71">
        <f t="shared" si="2"/>
        <v>11</v>
      </c>
      <c r="V18" s="72">
        <f t="shared" si="3"/>
        <v>0</v>
      </c>
      <c r="W18" s="71">
        <f t="shared" si="4"/>
        <v>11</v>
      </c>
      <c r="X18" s="72">
        <f t="shared" si="5"/>
        <v>0</v>
      </c>
      <c r="Y18" s="71">
        <f t="shared" si="6"/>
        <v>11</v>
      </c>
      <c r="Z18" s="72">
        <f t="shared" si="7"/>
        <v>0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Jari Vesaluoma</v>
      </c>
      <c r="D19" s="50" t="str">
        <f>IF(G7&gt;"",G7,"")</f>
        <v>Lasse Rissanen</v>
      </c>
      <c r="E19" s="55"/>
      <c r="F19" s="16">
        <v>-6</v>
      </c>
      <c r="G19" s="56">
        <v>-5</v>
      </c>
      <c r="H19" s="16">
        <v>-5</v>
      </c>
      <c r="I19" s="16"/>
      <c r="J19" s="16"/>
      <c r="K19" s="30">
        <f t="shared" si="13"/>
        <v>0</v>
      </c>
      <c r="L19" s="31">
        <f t="shared" si="14"/>
        <v>3</v>
      </c>
      <c r="M19" s="39">
        <f t="shared" si="12"/>
      </c>
      <c r="N19" s="38">
        <f t="shared" si="12"/>
        <v>1</v>
      </c>
      <c r="O19" s="32"/>
      <c r="P19" s="77">
        <f t="shared" si="0"/>
        <v>16</v>
      </c>
      <c r="Q19" s="78">
        <f t="shared" si="0"/>
        <v>33</v>
      </c>
      <c r="R19" s="79">
        <f t="shared" si="1"/>
        <v>-17</v>
      </c>
      <c r="U19" s="71">
        <f t="shared" si="2"/>
        <v>6</v>
      </c>
      <c r="V19" s="72">
        <f t="shared" si="3"/>
        <v>11</v>
      </c>
      <c r="W19" s="71">
        <f t="shared" si="4"/>
        <v>5</v>
      </c>
      <c r="X19" s="72">
        <f t="shared" si="5"/>
        <v>11</v>
      </c>
      <c r="Y19" s="71">
        <f t="shared" si="6"/>
        <v>5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 t="str">
        <f>IF(G10&gt;"",G10&amp;" / "&amp;G11,"")</f>
        <v>Kalervo Luomala / Lasse Rissanen</v>
      </c>
      <c r="E20" s="51"/>
      <c r="F20" s="17">
        <v>-5</v>
      </c>
      <c r="G20" s="18">
        <v>-4</v>
      </c>
      <c r="H20" s="19">
        <v>-9</v>
      </c>
      <c r="I20" s="19"/>
      <c r="J20" s="19"/>
      <c r="K20" s="30">
        <f t="shared" si="13"/>
        <v>0</v>
      </c>
      <c r="L20" s="31">
        <f t="shared" si="14"/>
        <v>3</v>
      </c>
      <c r="M20" s="39">
        <f t="shared" si="12"/>
      </c>
      <c r="N20" s="38">
        <f t="shared" si="12"/>
        <v>1</v>
      </c>
      <c r="O20" s="32"/>
      <c r="P20" s="77">
        <f t="shared" si="0"/>
        <v>18</v>
      </c>
      <c r="Q20" s="78">
        <f t="shared" si="0"/>
        <v>33</v>
      </c>
      <c r="R20" s="79">
        <f>+P20-Q20</f>
        <v>-15</v>
      </c>
      <c r="U20" s="71">
        <f t="shared" si="2"/>
        <v>5</v>
      </c>
      <c r="V20" s="72">
        <f t="shared" si="3"/>
        <v>11</v>
      </c>
      <c r="W20" s="71">
        <f t="shared" si="4"/>
        <v>4</v>
      </c>
      <c r="X20" s="72">
        <f t="shared" si="5"/>
        <v>11</v>
      </c>
      <c r="Y20" s="71">
        <f t="shared" si="6"/>
        <v>9</v>
      </c>
      <c r="Z20" s="72">
        <f t="shared" si="7"/>
        <v>11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Matti Vesaluoma</v>
      </c>
      <c r="D21" s="50">
        <f>IF(G8&gt;"",G8,"")</f>
      </c>
      <c r="E21" s="52"/>
      <c r="F21" s="20">
        <v>0</v>
      </c>
      <c r="G21" s="15">
        <v>0</v>
      </c>
      <c r="H21" s="15">
        <v>0</v>
      </c>
      <c r="I21" s="15"/>
      <c r="J21" s="24"/>
      <c r="K21" s="30">
        <f t="shared" si="13"/>
        <v>3</v>
      </c>
      <c r="L21" s="31">
        <f t="shared" si="14"/>
        <v>0</v>
      </c>
      <c r="M21" s="39">
        <f t="shared" si="12"/>
        <v>1</v>
      </c>
      <c r="N21" s="38">
        <f t="shared" si="12"/>
      </c>
      <c r="O21" s="32"/>
      <c r="P21" s="77">
        <f t="shared" si="0"/>
        <v>33</v>
      </c>
      <c r="Q21" s="78">
        <f t="shared" si="0"/>
        <v>0</v>
      </c>
      <c r="R21" s="79">
        <f>+P21-Q21</f>
        <v>33</v>
      </c>
      <c r="U21" s="71">
        <f t="shared" si="2"/>
        <v>11</v>
      </c>
      <c r="V21" s="72">
        <f t="shared" si="3"/>
        <v>0</v>
      </c>
      <c r="W21" s="71">
        <f t="shared" si="4"/>
        <v>11</v>
      </c>
      <c r="X21" s="72">
        <f t="shared" si="5"/>
        <v>0</v>
      </c>
      <c r="Y21" s="71">
        <f t="shared" si="6"/>
        <v>11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Jari Vesaluoma</v>
      </c>
      <c r="D22" s="50" t="str">
        <f>IF(G6&gt;"",G6,"")</f>
        <v>Kalervo Luomala</v>
      </c>
      <c r="E22" s="52"/>
      <c r="F22" s="20">
        <v>-7</v>
      </c>
      <c r="G22" s="15">
        <v>-5</v>
      </c>
      <c r="H22" s="15">
        <v>7</v>
      </c>
      <c r="I22" s="15">
        <v>-1</v>
      </c>
      <c r="J22" s="24"/>
      <c r="K22" s="30">
        <f t="shared" si="13"/>
        <v>1</v>
      </c>
      <c r="L22" s="31">
        <f t="shared" si="14"/>
        <v>3</v>
      </c>
      <c r="M22" s="39">
        <f t="shared" si="12"/>
      </c>
      <c r="N22" s="38">
        <f t="shared" si="12"/>
        <v>1</v>
      </c>
      <c r="O22" s="32"/>
      <c r="P22" s="77">
        <f t="shared" si="0"/>
        <v>24</v>
      </c>
      <c r="Q22" s="78">
        <f t="shared" si="0"/>
        <v>40</v>
      </c>
      <c r="R22" s="79">
        <f>+P22-Q22</f>
        <v>-16</v>
      </c>
      <c r="U22" s="71">
        <f t="shared" si="2"/>
        <v>7</v>
      </c>
      <c r="V22" s="72">
        <f t="shared" si="3"/>
        <v>11</v>
      </c>
      <c r="W22" s="71">
        <f t="shared" si="4"/>
        <v>5</v>
      </c>
      <c r="X22" s="72">
        <f t="shared" si="5"/>
        <v>11</v>
      </c>
      <c r="Y22" s="71">
        <f t="shared" si="6"/>
        <v>11</v>
      </c>
      <c r="Z22" s="72">
        <f t="shared" si="7"/>
        <v>7</v>
      </c>
      <c r="AA22" s="71">
        <f t="shared" si="8"/>
        <v>1</v>
      </c>
      <c r="AB22" s="72">
        <f t="shared" si="9"/>
        <v>11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Ossi Vesaluoma</v>
      </c>
      <c r="D23" s="50" t="str">
        <f>IF(G7&gt;"",G7,"")</f>
        <v>Lasse Rissanen</v>
      </c>
      <c r="E23" s="52"/>
      <c r="F23" s="24"/>
      <c r="G23" s="15"/>
      <c r="H23" s="24"/>
      <c r="I23" s="15"/>
      <c r="J23" s="15"/>
      <c r="K23" s="30">
        <f t="shared" si="13"/>
      </c>
      <c r="L23" s="31">
        <f t="shared" si="14"/>
      </c>
      <c r="M23" s="39">
        <f t="shared" si="12"/>
      </c>
      <c r="N23" s="38">
        <f t="shared" si="12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10</v>
      </c>
      <c r="L24" s="61">
        <f>IF(ISBLANK(G6),"",SUM(L14:L23))</f>
        <v>18</v>
      </c>
      <c r="M24" s="66">
        <f>IF(ISBLANK(F14),"",SUM(M14:M23))</f>
        <v>3</v>
      </c>
      <c r="N24" s="67">
        <f>IF(ISBLANK(F14),"",SUM(N14:N23))</f>
        <v>6</v>
      </c>
      <c r="O24" s="32"/>
      <c r="P24" s="80">
        <f>SUM(P14:P23)</f>
        <v>212</v>
      </c>
      <c r="Q24" s="78">
        <f>SUM(Q14:Q23)</f>
        <v>205</v>
      </c>
      <c r="R24" s="79">
        <f>SUM(R14:R23)</f>
        <v>7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KePts 1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ul30">
    <pageSetUpPr fitToPage="1"/>
  </sheetPr>
  <dimension ref="A1:AD117"/>
  <sheetViews>
    <sheetView zoomScalePageLayoutView="0" workbookViewId="0" topLeftCell="A1">
      <selection activeCell="H20" sqref="H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88</v>
      </c>
      <c r="D5" s="106"/>
      <c r="E5" s="25"/>
      <c r="F5" s="53" t="s">
        <v>22</v>
      </c>
      <c r="G5" s="103" t="s">
        <v>62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76</v>
      </c>
      <c r="D6" s="88"/>
      <c r="E6" s="26"/>
      <c r="F6" s="84" t="s">
        <v>1</v>
      </c>
      <c r="G6" s="87" t="s">
        <v>64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77</v>
      </c>
      <c r="D7" s="88"/>
      <c r="E7" s="26"/>
      <c r="F7" s="85" t="s">
        <v>3</v>
      </c>
      <c r="G7" s="93" t="s">
        <v>71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78</v>
      </c>
      <c r="D8" s="88"/>
      <c r="E8" s="26"/>
      <c r="F8" s="85" t="s">
        <v>21</v>
      </c>
      <c r="G8" s="93" t="s">
        <v>66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Tuomas Kallinki</v>
      </c>
      <c r="D14" s="50" t="str">
        <f>IF(G6&gt;"",G6,"")</f>
        <v>Marjaana Sipola</v>
      </c>
      <c r="E14" s="50">
        <f>IF(E6&gt;"",E6&amp;" - "&amp;I6,"")</f>
      </c>
      <c r="F14" s="15">
        <v>5</v>
      </c>
      <c r="G14" s="15">
        <v>7</v>
      </c>
      <c r="H14" s="24">
        <v>5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17</v>
      </c>
      <c r="R14" s="79">
        <f aca="true" t="shared" si="1" ref="R14:R19">+P14-Q14</f>
        <v>16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5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7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5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Jukka Kalliokoski</v>
      </c>
      <c r="D15" s="50" t="str">
        <f>IF(G7&gt;"",G7,"")</f>
        <v>Olli Marttila-Tornio</v>
      </c>
      <c r="E15" s="50">
        <f>IF(E7&gt;"",E7&amp;" - "&amp;I7,"")</f>
      </c>
      <c r="F15" s="16">
        <v>4</v>
      </c>
      <c r="G15" s="15">
        <v>3</v>
      </c>
      <c r="H15" s="15">
        <v>3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10</v>
      </c>
      <c r="R15" s="79">
        <f t="shared" si="1"/>
        <v>23</v>
      </c>
      <c r="U15" s="71">
        <f t="shared" si="2"/>
        <v>11</v>
      </c>
      <c r="V15" s="72">
        <f t="shared" si="3"/>
        <v>4</v>
      </c>
      <c r="W15" s="71">
        <f t="shared" si="4"/>
        <v>11</v>
      </c>
      <c r="X15" s="72">
        <f t="shared" si="5"/>
        <v>3</v>
      </c>
      <c r="Y15" s="71">
        <f t="shared" si="6"/>
        <v>11</v>
      </c>
      <c r="Z15" s="72">
        <f t="shared" si="7"/>
        <v>3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Topi Latukka</v>
      </c>
      <c r="D16" s="50" t="str">
        <f>IF(G8&gt;"",G8,"")</f>
        <v>Jani Annunen</v>
      </c>
      <c r="E16" s="55"/>
      <c r="F16" s="16">
        <v>3</v>
      </c>
      <c r="G16" s="56">
        <v>6</v>
      </c>
      <c r="H16" s="16">
        <v>7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16</v>
      </c>
      <c r="R16" s="79">
        <f t="shared" si="1"/>
        <v>17</v>
      </c>
      <c r="U16" s="71">
        <f t="shared" si="2"/>
        <v>11</v>
      </c>
      <c r="V16" s="72">
        <f t="shared" si="3"/>
        <v>3</v>
      </c>
      <c r="W16" s="71">
        <f t="shared" si="4"/>
        <v>11</v>
      </c>
      <c r="X16" s="72">
        <f t="shared" si="5"/>
        <v>6</v>
      </c>
      <c r="Y16" s="71">
        <f t="shared" si="6"/>
        <v>11</v>
      </c>
      <c r="Z16" s="72">
        <f t="shared" si="7"/>
        <v>7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Jukka Kalliokoski</v>
      </c>
      <c r="D17" s="50" t="str">
        <f>IF(G6&gt;"",G6,"")</f>
        <v>Marjaana Sipola</v>
      </c>
      <c r="E17" s="55"/>
      <c r="F17" s="16">
        <v>7</v>
      </c>
      <c r="G17" s="56">
        <v>5</v>
      </c>
      <c r="H17" s="16">
        <v>3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15</v>
      </c>
      <c r="R17" s="79">
        <f t="shared" si="1"/>
        <v>18</v>
      </c>
      <c r="U17" s="71">
        <f t="shared" si="2"/>
        <v>11</v>
      </c>
      <c r="V17" s="72">
        <f t="shared" si="3"/>
        <v>7</v>
      </c>
      <c r="W17" s="71">
        <f t="shared" si="4"/>
        <v>11</v>
      </c>
      <c r="X17" s="72">
        <f t="shared" si="5"/>
        <v>5</v>
      </c>
      <c r="Y17" s="71">
        <f t="shared" si="6"/>
        <v>11</v>
      </c>
      <c r="Z17" s="72">
        <f t="shared" si="7"/>
        <v>3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Tuomas Kallinki</v>
      </c>
      <c r="D18" s="50" t="str">
        <f>IF(G8&gt;"",G8,"")</f>
        <v>Jani Annunen</v>
      </c>
      <c r="E18" s="55"/>
      <c r="F18" s="16">
        <v>7</v>
      </c>
      <c r="G18" s="56">
        <v>5</v>
      </c>
      <c r="H18" s="16">
        <v>9</v>
      </c>
      <c r="I18" s="16"/>
      <c r="J18" s="16"/>
      <c r="K18" s="30">
        <f t="shared" si="12"/>
        <v>3</v>
      </c>
      <c r="L18" s="31">
        <f t="shared" si="13"/>
        <v>0</v>
      </c>
      <c r="M18" s="39">
        <f t="shared" si="14"/>
        <v>1</v>
      </c>
      <c r="N18" s="38">
        <f t="shared" si="14"/>
      </c>
      <c r="O18" s="32"/>
      <c r="P18" s="77">
        <f t="shared" si="0"/>
        <v>33</v>
      </c>
      <c r="Q18" s="78">
        <f t="shared" si="0"/>
        <v>21</v>
      </c>
      <c r="R18" s="79">
        <f t="shared" si="1"/>
        <v>12</v>
      </c>
      <c r="U18" s="71">
        <f t="shared" si="2"/>
        <v>11</v>
      </c>
      <c r="V18" s="72">
        <f t="shared" si="3"/>
        <v>7</v>
      </c>
      <c r="W18" s="71">
        <f t="shared" si="4"/>
        <v>11</v>
      </c>
      <c r="X18" s="72">
        <f t="shared" si="5"/>
        <v>5</v>
      </c>
      <c r="Y18" s="71">
        <f t="shared" si="6"/>
        <v>11</v>
      </c>
      <c r="Z18" s="72">
        <f t="shared" si="7"/>
        <v>9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Topi Latukka</v>
      </c>
      <c r="D19" s="50" t="str">
        <f>IF(G7&gt;"",G7,"")</f>
        <v>Olli Marttila-Tornio</v>
      </c>
      <c r="E19" s="55"/>
      <c r="F19" s="16">
        <v>2</v>
      </c>
      <c r="G19" s="56">
        <v>5</v>
      </c>
      <c r="H19" s="16">
        <v>0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33</v>
      </c>
      <c r="Q19" s="78">
        <f t="shared" si="0"/>
        <v>7</v>
      </c>
      <c r="R19" s="79">
        <f t="shared" si="1"/>
        <v>26</v>
      </c>
      <c r="U19" s="71">
        <f t="shared" si="2"/>
        <v>11</v>
      </c>
      <c r="V19" s="72">
        <f t="shared" si="3"/>
        <v>2</v>
      </c>
      <c r="W19" s="71">
        <f t="shared" si="4"/>
        <v>11</v>
      </c>
      <c r="X19" s="72">
        <f t="shared" si="5"/>
        <v>5</v>
      </c>
      <c r="Y19" s="71">
        <f t="shared" si="6"/>
        <v>11</v>
      </c>
      <c r="Z19" s="72">
        <f t="shared" si="7"/>
        <v>0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Jukka Kalliokoski</v>
      </c>
      <c r="D21" s="50" t="str">
        <f>IF(G8&gt;"",G8,"")</f>
        <v>Jani Annunen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Topi Latukka</v>
      </c>
      <c r="D22" s="50" t="str">
        <f>IF(G6&gt;"",G6,"")</f>
        <v>Marjaana Sipola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Tuomas Kallinki</v>
      </c>
      <c r="D23" s="50" t="str">
        <f>IF(G7&gt;"",G7,"")</f>
        <v>Olli Marttila-Tornio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0</v>
      </c>
      <c r="M24" s="66">
        <f>IF(ISBLANK(F14),"",SUM(M14:M23))</f>
        <v>6</v>
      </c>
      <c r="N24" s="67">
        <f>IF(ISBLANK(F14),"",SUM(N14:N23))</f>
        <v>0</v>
      </c>
      <c r="O24" s="32"/>
      <c r="P24" s="80">
        <f>SUM(P14:P23)</f>
        <v>198</v>
      </c>
      <c r="Q24" s="78">
        <f>SUM(Q14:Q23)</f>
        <v>86</v>
      </c>
      <c r="R24" s="79">
        <f>SUM(R14:R23)</f>
        <v>112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Sesi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>
    <pageSetUpPr fitToPage="1"/>
  </sheetPr>
  <dimension ref="A1:AD117"/>
  <sheetViews>
    <sheetView zoomScalePageLayoutView="0" workbookViewId="0" topLeftCell="A1">
      <selection activeCell="H20" sqref="H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55</v>
      </c>
      <c r="D5" s="106"/>
      <c r="E5" s="25"/>
      <c r="F5" s="53" t="s">
        <v>22</v>
      </c>
      <c r="G5" s="103" t="s">
        <v>56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/>
      <c r="D6" s="88"/>
      <c r="E6" s="26"/>
      <c r="F6" s="84" t="s">
        <v>1</v>
      </c>
      <c r="G6" s="87" t="s">
        <v>59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57</v>
      </c>
      <c r="D7" s="88"/>
      <c r="E7" s="26"/>
      <c r="F7" s="85" t="s">
        <v>3</v>
      </c>
      <c r="G7" s="93" t="s">
        <v>60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58</v>
      </c>
      <c r="D8" s="88"/>
      <c r="E8" s="26"/>
      <c r="F8" s="85" t="s">
        <v>21</v>
      </c>
      <c r="G8" s="93" t="s">
        <v>61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>
        <f>IF(C6&gt;"",C6,"")</f>
      </c>
      <c r="D14" s="50" t="str">
        <f>IF(G6&gt;"",G6,"")</f>
        <v>Ilari Vuoste</v>
      </c>
      <c r="E14" s="50">
        <f>IF(E6&gt;"",E6&amp;" - "&amp;I6,"")</f>
      </c>
      <c r="F14" s="24" t="s">
        <v>101</v>
      </c>
      <c r="G14" s="24" t="s">
        <v>101</v>
      </c>
      <c r="H14" s="24" t="s">
        <v>101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0</v>
      </c>
      <c r="Q14" s="78">
        <f t="shared" si="0"/>
        <v>33</v>
      </c>
      <c r="R14" s="79">
        <f aca="true" t="shared" si="1" ref="R14:R19">+P14-Q14</f>
        <v>-33</v>
      </c>
      <c r="U14" s="71">
        <f aca="true" t="shared" si="2" ref="U14:U23">IF(F14="",0,IF(LEFT(F14,1)="-",ABS(F14),(IF(F14&gt;9,F14+2,11))))</f>
        <v>0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0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0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Marko Hiltunen</v>
      </c>
      <c r="D15" s="50" t="str">
        <f>IF(G7&gt;"",G7,"")</f>
        <v>Kari Pikkarainen</v>
      </c>
      <c r="E15" s="50">
        <f>IF(E7&gt;"",E7&amp;" - "&amp;I7,"")</f>
      </c>
      <c r="F15" s="16">
        <v>-4</v>
      </c>
      <c r="G15" s="15">
        <v>10</v>
      </c>
      <c r="H15" s="15">
        <v>-1</v>
      </c>
      <c r="I15" s="15">
        <v>9</v>
      </c>
      <c r="J15" s="15">
        <v>-9</v>
      </c>
      <c r="K15" s="30">
        <f>IF(ISBLANK(F15),"",COUNTIF(F15:J15,"&gt;=0"))</f>
        <v>2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37</v>
      </c>
      <c r="Q15" s="78">
        <f t="shared" si="0"/>
        <v>52</v>
      </c>
      <c r="R15" s="79">
        <f t="shared" si="1"/>
        <v>-15</v>
      </c>
      <c r="U15" s="71">
        <f t="shared" si="2"/>
        <v>4</v>
      </c>
      <c r="V15" s="72">
        <f t="shared" si="3"/>
        <v>11</v>
      </c>
      <c r="W15" s="71">
        <f t="shared" si="4"/>
        <v>12</v>
      </c>
      <c r="X15" s="72">
        <f t="shared" si="5"/>
        <v>10</v>
      </c>
      <c r="Y15" s="71">
        <f t="shared" si="6"/>
        <v>1</v>
      </c>
      <c r="Z15" s="72">
        <f t="shared" si="7"/>
        <v>11</v>
      </c>
      <c r="AA15" s="71">
        <f t="shared" si="8"/>
        <v>11</v>
      </c>
      <c r="AB15" s="72">
        <f t="shared" si="9"/>
        <v>9</v>
      </c>
      <c r="AC15" s="71">
        <f t="shared" si="10"/>
        <v>9</v>
      </c>
      <c r="AD15" s="72">
        <f t="shared" si="11"/>
        <v>11</v>
      </c>
    </row>
    <row r="16" spans="1:30" ht="15" customHeight="1" thickBot="1">
      <c r="A16" s="32"/>
      <c r="B16" s="59" t="s">
        <v>28</v>
      </c>
      <c r="C16" s="50" t="str">
        <f>IF(C8&gt;"",C8,"")</f>
        <v>Pasi Kankainen</v>
      </c>
      <c r="D16" s="50" t="str">
        <f>IF(G8&gt;"",G8,"")</f>
        <v>Janne Röpelinen</v>
      </c>
      <c r="E16" s="55"/>
      <c r="F16" s="16">
        <v>-3</v>
      </c>
      <c r="G16" s="56">
        <v>-2</v>
      </c>
      <c r="H16" s="16">
        <v>-1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6</v>
      </c>
      <c r="Q16" s="78">
        <f t="shared" si="0"/>
        <v>33</v>
      </c>
      <c r="R16" s="79">
        <f t="shared" si="1"/>
        <v>-27</v>
      </c>
      <c r="U16" s="71">
        <f t="shared" si="2"/>
        <v>3</v>
      </c>
      <c r="V16" s="72">
        <f t="shared" si="3"/>
        <v>11</v>
      </c>
      <c r="W16" s="71">
        <f t="shared" si="4"/>
        <v>2</v>
      </c>
      <c r="X16" s="72">
        <f t="shared" si="5"/>
        <v>11</v>
      </c>
      <c r="Y16" s="71">
        <f t="shared" si="6"/>
        <v>1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Marko Hiltunen</v>
      </c>
      <c r="D17" s="50" t="str">
        <f>IF(G6&gt;"",G6,"")</f>
        <v>Ilari Vuoste</v>
      </c>
      <c r="E17" s="55"/>
      <c r="F17" s="16">
        <v>9</v>
      </c>
      <c r="G17" s="56">
        <v>10</v>
      </c>
      <c r="H17" s="16">
        <v>-3</v>
      </c>
      <c r="I17" s="16">
        <v>-9</v>
      </c>
      <c r="J17" s="16">
        <v>-9</v>
      </c>
      <c r="K17" s="30">
        <f t="shared" si="12"/>
        <v>2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44</v>
      </c>
      <c r="Q17" s="78">
        <f t="shared" si="0"/>
        <v>52</v>
      </c>
      <c r="R17" s="79">
        <f t="shared" si="1"/>
        <v>-8</v>
      </c>
      <c r="U17" s="71">
        <f t="shared" si="2"/>
        <v>11</v>
      </c>
      <c r="V17" s="72">
        <f t="shared" si="3"/>
        <v>9</v>
      </c>
      <c r="W17" s="71">
        <f t="shared" si="4"/>
        <v>12</v>
      </c>
      <c r="X17" s="72">
        <f t="shared" si="5"/>
        <v>10</v>
      </c>
      <c r="Y17" s="71">
        <f t="shared" si="6"/>
        <v>3</v>
      </c>
      <c r="Z17" s="72">
        <f t="shared" si="7"/>
        <v>11</v>
      </c>
      <c r="AA17" s="71">
        <f t="shared" si="8"/>
        <v>9</v>
      </c>
      <c r="AB17" s="72">
        <f t="shared" si="9"/>
        <v>11</v>
      </c>
      <c r="AC17" s="71">
        <f t="shared" si="10"/>
        <v>9</v>
      </c>
      <c r="AD17" s="72">
        <f t="shared" si="11"/>
        <v>11</v>
      </c>
    </row>
    <row r="18" spans="1:30" ht="15" customHeight="1" thickBot="1">
      <c r="A18" s="32"/>
      <c r="B18" s="59" t="s">
        <v>29</v>
      </c>
      <c r="C18" s="50">
        <f>IF(C6&gt;"",C6,"")</f>
      </c>
      <c r="D18" s="50" t="str">
        <f>IF(G8&gt;"",G8,"")</f>
        <v>Janne Röpelinen</v>
      </c>
      <c r="E18" s="55"/>
      <c r="F18" s="107" t="s">
        <v>101</v>
      </c>
      <c r="G18" s="108" t="s">
        <v>101</v>
      </c>
      <c r="H18" s="107" t="s">
        <v>101</v>
      </c>
      <c r="I18" s="16"/>
      <c r="J18" s="16"/>
      <c r="K18" s="30">
        <f>IF(ISBLANK(F18),"",COUNTIF(F18:J18,"&gt;=0"))</f>
        <v>0</v>
      </c>
      <c r="L18" s="31">
        <f>IF(ISBLANK(F18),"",(IF(LEFT(F18,1)="-",1,0)+IF(LEFT(G18,1)="-",1,0)+IF(LEFT(H18,1)="-",1,0)+IF(LEFT(I18,1)="-",1,0)+IF(LEFT(J18,1)="-",1,0)))</f>
        <v>3</v>
      </c>
      <c r="M18" s="39">
        <f t="shared" si="14"/>
      </c>
      <c r="N18" s="38">
        <f t="shared" si="14"/>
        <v>1</v>
      </c>
      <c r="O18" s="32"/>
      <c r="P18" s="77">
        <f t="shared" si="0"/>
        <v>0</v>
      </c>
      <c r="Q18" s="78">
        <f t="shared" si="0"/>
        <v>33</v>
      </c>
      <c r="R18" s="79">
        <f t="shared" si="1"/>
        <v>-33</v>
      </c>
      <c r="U18" s="71">
        <f t="shared" si="2"/>
        <v>0</v>
      </c>
      <c r="V18" s="72">
        <f t="shared" si="3"/>
        <v>11</v>
      </c>
      <c r="W18" s="71">
        <f t="shared" si="4"/>
        <v>0</v>
      </c>
      <c r="X18" s="72">
        <f t="shared" si="5"/>
        <v>11</v>
      </c>
      <c r="Y18" s="71">
        <f t="shared" si="6"/>
        <v>0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Pasi Kankainen</v>
      </c>
      <c r="D19" s="50" t="str">
        <f>IF(G7&gt;"",G7,"")</f>
        <v>Kari Pikkarainen</v>
      </c>
      <c r="E19" s="55"/>
      <c r="F19" s="16">
        <v>-4</v>
      </c>
      <c r="G19" s="56">
        <v>-8</v>
      </c>
      <c r="H19" s="16">
        <v>9</v>
      </c>
      <c r="I19" s="16">
        <v>-10</v>
      </c>
      <c r="J19" s="16"/>
      <c r="K19" s="30">
        <f t="shared" si="12"/>
        <v>1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33</v>
      </c>
      <c r="Q19" s="78">
        <f t="shared" si="0"/>
        <v>43</v>
      </c>
      <c r="R19" s="79">
        <f t="shared" si="1"/>
        <v>-10</v>
      </c>
      <c r="U19" s="71">
        <f t="shared" si="2"/>
        <v>4</v>
      </c>
      <c r="V19" s="72">
        <f t="shared" si="3"/>
        <v>11</v>
      </c>
      <c r="W19" s="71">
        <f t="shared" si="4"/>
        <v>8</v>
      </c>
      <c r="X19" s="72">
        <f t="shared" si="5"/>
        <v>11</v>
      </c>
      <c r="Y19" s="71">
        <f t="shared" si="6"/>
        <v>11</v>
      </c>
      <c r="Z19" s="72">
        <f t="shared" si="7"/>
        <v>9</v>
      </c>
      <c r="AA19" s="71">
        <f t="shared" si="8"/>
        <v>10</v>
      </c>
      <c r="AB19" s="72">
        <f t="shared" si="9"/>
        <v>12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Marko Hiltunen</v>
      </c>
      <c r="D21" s="50" t="str">
        <f>IF(G8&gt;"",G8,"")</f>
        <v>Janne Röpelinen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Pasi Kankainen</v>
      </c>
      <c r="D22" s="50" t="str">
        <f>IF(G6&gt;"",G6,"")</f>
        <v>Ilari Vuoste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>
        <f>IF(C6&gt;"",C6,"")</f>
      </c>
      <c r="D23" s="50" t="str">
        <f>IF(G7&gt;"",G7,"")</f>
        <v>Kari Pikkarainen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</c>
      <c r="L24" s="61">
        <f>IF(ISBLANK(G6),"",SUM(L14:L23))</f>
        <v>18</v>
      </c>
      <c r="M24" s="66">
        <f>IF(ISBLANK(F14),"",SUM(M14:M23))</f>
        <v>0</v>
      </c>
      <c r="N24" s="67">
        <f>IF(ISBLANK(F14),"",SUM(N14:N23))</f>
        <v>6</v>
      </c>
      <c r="O24" s="32"/>
      <c r="P24" s="80">
        <f>SUM(P14:P23)</f>
        <v>120</v>
      </c>
      <c r="Q24" s="78">
        <f>SUM(Q14:Q23)</f>
        <v>246</v>
      </c>
      <c r="R24" s="79">
        <f>SUM(R14:R23)</f>
        <v>-126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5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>
    <pageSetUpPr fitToPage="1"/>
  </sheetPr>
  <dimension ref="A1:AD117"/>
  <sheetViews>
    <sheetView zoomScalePageLayoutView="0" workbookViewId="0" topLeftCell="A1">
      <selection activeCell="J23" sqref="J23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62</v>
      </c>
      <c r="D5" s="106"/>
      <c r="E5" s="25"/>
      <c r="F5" s="53" t="s">
        <v>22</v>
      </c>
      <c r="G5" s="103" t="s">
        <v>63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64</v>
      </c>
      <c r="D6" s="88"/>
      <c r="E6" s="26"/>
      <c r="F6" s="84" t="s">
        <v>1</v>
      </c>
      <c r="G6" s="87" t="s">
        <v>67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65</v>
      </c>
      <c r="D7" s="88"/>
      <c r="E7" s="26"/>
      <c r="F7" s="85" t="s">
        <v>3</v>
      </c>
      <c r="G7" s="93" t="s">
        <v>68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66</v>
      </c>
      <c r="D8" s="88"/>
      <c r="E8" s="26"/>
      <c r="F8" s="85" t="s">
        <v>21</v>
      </c>
      <c r="G8" s="93" t="s">
        <v>69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 t="s">
        <v>70</v>
      </c>
      <c r="C10" s="87" t="s">
        <v>71</v>
      </c>
      <c r="D10" s="88"/>
      <c r="E10" s="26"/>
      <c r="F10" s="46" t="s">
        <v>74</v>
      </c>
      <c r="G10" s="93" t="s">
        <v>68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 t="s">
        <v>72</v>
      </c>
      <c r="C11" s="87" t="s">
        <v>66</v>
      </c>
      <c r="D11" s="88"/>
      <c r="E11" s="26"/>
      <c r="F11" s="42" t="s">
        <v>73</v>
      </c>
      <c r="G11" s="93" t="s">
        <v>69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Marjaana Sipola</v>
      </c>
      <c r="D14" s="50" t="str">
        <f>IF(G6&gt;"",G6,"")</f>
        <v>Severi Salminen</v>
      </c>
      <c r="E14" s="50">
        <f>IF(E6&gt;"",E6&amp;" - "&amp;I6,"")</f>
      </c>
      <c r="F14" s="15">
        <v>9</v>
      </c>
      <c r="G14" s="15">
        <v>7</v>
      </c>
      <c r="H14" s="24">
        <v>9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25</v>
      </c>
      <c r="R14" s="79">
        <f aca="true" t="shared" si="1" ref="R14:R19">+P14-Q14</f>
        <v>8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9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7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9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Iitamari Koistinen</v>
      </c>
      <c r="D15" s="50" t="str">
        <f>IF(G7&gt;"",G7,"")</f>
        <v>Eemeli Salminen</v>
      </c>
      <c r="E15" s="50">
        <f>IF(E7&gt;"",E7&amp;" - "&amp;I7,"")</f>
      </c>
      <c r="F15" s="16">
        <v>3</v>
      </c>
      <c r="G15" s="15">
        <v>6</v>
      </c>
      <c r="H15" s="15">
        <v>7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16</v>
      </c>
      <c r="R15" s="79">
        <f t="shared" si="1"/>
        <v>17</v>
      </c>
      <c r="U15" s="71">
        <f t="shared" si="2"/>
        <v>11</v>
      </c>
      <c r="V15" s="72">
        <f t="shared" si="3"/>
        <v>3</v>
      </c>
      <c r="W15" s="71">
        <f t="shared" si="4"/>
        <v>11</v>
      </c>
      <c r="X15" s="72">
        <f t="shared" si="5"/>
        <v>6</v>
      </c>
      <c r="Y15" s="71">
        <f t="shared" si="6"/>
        <v>11</v>
      </c>
      <c r="Z15" s="72">
        <f t="shared" si="7"/>
        <v>7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Jani Annunen</v>
      </c>
      <c r="D16" s="50" t="str">
        <f>IF(G8&gt;"",G8,"")</f>
        <v>Jukka-Pekka Salminen</v>
      </c>
      <c r="E16" s="55"/>
      <c r="F16" s="16">
        <v>-6</v>
      </c>
      <c r="G16" s="56">
        <v>-5</v>
      </c>
      <c r="H16" s="16">
        <v>-6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17</v>
      </c>
      <c r="Q16" s="78">
        <f t="shared" si="0"/>
        <v>33</v>
      </c>
      <c r="R16" s="79">
        <f t="shared" si="1"/>
        <v>-16</v>
      </c>
      <c r="U16" s="71">
        <f t="shared" si="2"/>
        <v>6</v>
      </c>
      <c r="V16" s="72">
        <f t="shared" si="3"/>
        <v>11</v>
      </c>
      <c r="W16" s="71">
        <f t="shared" si="4"/>
        <v>5</v>
      </c>
      <c r="X16" s="72">
        <f t="shared" si="5"/>
        <v>11</v>
      </c>
      <c r="Y16" s="71">
        <f t="shared" si="6"/>
        <v>6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Iitamari Koistinen</v>
      </c>
      <c r="D17" s="50" t="str">
        <f>IF(G6&gt;"",G6,"")</f>
        <v>Severi Salminen</v>
      </c>
      <c r="E17" s="55"/>
      <c r="F17" s="16">
        <v>5</v>
      </c>
      <c r="G17" s="56">
        <v>5</v>
      </c>
      <c r="H17" s="16">
        <v>6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16</v>
      </c>
      <c r="R17" s="79">
        <f t="shared" si="1"/>
        <v>17</v>
      </c>
      <c r="U17" s="71">
        <f t="shared" si="2"/>
        <v>11</v>
      </c>
      <c r="V17" s="72">
        <f t="shared" si="3"/>
        <v>5</v>
      </c>
      <c r="W17" s="71">
        <f t="shared" si="4"/>
        <v>11</v>
      </c>
      <c r="X17" s="72">
        <f t="shared" si="5"/>
        <v>5</v>
      </c>
      <c r="Y17" s="71">
        <f t="shared" si="6"/>
        <v>11</v>
      </c>
      <c r="Z17" s="72">
        <f t="shared" si="7"/>
        <v>6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Marjaana Sipola</v>
      </c>
      <c r="D18" s="50" t="str">
        <f>IF(G8&gt;"",G8,"")</f>
        <v>Jukka-Pekka Salminen</v>
      </c>
      <c r="E18" s="55"/>
      <c r="F18" s="16">
        <v>-7</v>
      </c>
      <c r="G18" s="56">
        <v>-8</v>
      </c>
      <c r="H18" s="16">
        <v>-2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17</v>
      </c>
      <c r="Q18" s="78">
        <f t="shared" si="0"/>
        <v>33</v>
      </c>
      <c r="R18" s="79">
        <f t="shared" si="1"/>
        <v>-16</v>
      </c>
      <c r="U18" s="71">
        <f t="shared" si="2"/>
        <v>7</v>
      </c>
      <c r="V18" s="72">
        <f t="shared" si="3"/>
        <v>11</v>
      </c>
      <c r="W18" s="71">
        <f t="shared" si="4"/>
        <v>8</v>
      </c>
      <c r="X18" s="72">
        <f t="shared" si="5"/>
        <v>11</v>
      </c>
      <c r="Y18" s="71">
        <f t="shared" si="6"/>
        <v>2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Jani Annunen</v>
      </c>
      <c r="D19" s="50" t="str">
        <f>IF(G7&gt;"",G7,"")</f>
        <v>Eemeli Salminen</v>
      </c>
      <c r="E19" s="55"/>
      <c r="F19" s="16">
        <v>6</v>
      </c>
      <c r="G19" s="56">
        <v>11</v>
      </c>
      <c r="H19" s="16">
        <v>7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35</v>
      </c>
      <c r="Q19" s="78">
        <f t="shared" si="0"/>
        <v>24</v>
      </c>
      <c r="R19" s="79">
        <f t="shared" si="1"/>
        <v>11</v>
      </c>
      <c r="U19" s="71">
        <f t="shared" si="2"/>
        <v>11</v>
      </c>
      <c r="V19" s="72">
        <f t="shared" si="3"/>
        <v>6</v>
      </c>
      <c r="W19" s="71">
        <f t="shared" si="4"/>
        <v>13</v>
      </c>
      <c r="X19" s="72">
        <f t="shared" si="5"/>
        <v>11</v>
      </c>
      <c r="Y19" s="71">
        <f t="shared" si="6"/>
        <v>11</v>
      </c>
      <c r="Z19" s="72">
        <f t="shared" si="7"/>
        <v>7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Olli Marttila-Tornio / Jani Annunen</v>
      </c>
      <c r="D20" s="65" t="str">
        <f>IF(G10&gt;"",G10&amp;" / "&amp;G11,"")</f>
        <v>Eemeli Salminen / Jukka-Pekka Salminen</v>
      </c>
      <c r="E20" s="51"/>
      <c r="F20" s="17">
        <v>9</v>
      </c>
      <c r="G20" s="18">
        <v>-7</v>
      </c>
      <c r="H20" s="19">
        <v>-5</v>
      </c>
      <c r="I20" s="19">
        <v>-7</v>
      </c>
      <c r="J20" s="19"/>
      <c r="K20" s="30">
        <f t="shared" si="12"/>
        <v>1</v>
      </c>
      <c r="L20" s="31">
        <f t="shared" si="13"/>
        <v>3</v>
      </c>
      <c r="M20" s="39">
        <f t="shared" si="14"/>
      </c>
      <c r="N20" s="38">
        <f t="shared" si="14"/>
        <v>1</v>
      </c>
      <c r="O20" s="32"/>
      <c r="P20" s="77">
        <f t="shared" si="0"/>
        <v>30</v>
      </c>
      <c r="Q20" s="78">
        <f t="shared" si="0"/>
        <v>42</v>
      </c>
      <c r="R20" s="79">
        <f>+P20-Q20</f>
        <v>-12</v>
      </c>
      <c r="U20" s="71">
        <f t="shared" si="2"/>
        <v>11</v>
      </c>
      <c r="V20" s="72">
        <f t="shared" si="3"/>
        <v>9</v>
      </c>
      <c r="W20" s="71">
        <f t="shared" si="4"/>
        <v>7</v>
      </c>
      <c r="X20" s="72">
        <f t="shared" si="5"/>
        <v>11</v>
      </c>
      <c r="Y20" s="71">
        <f t="shared" si="6"/>
        <v>5</v>
      </c>
      <c r="Z20" s="72">
        <f t="shared" si="7"/>
        <v>11</v>
      </c>
      <c r="AA20" s="71">
        <f t="shared" si="8"/>
        <v>7</v>
      </c>
      <c r="AB20" s="72">
        <f t="shared" si="9"/>
        <v>11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Iitamari Koistinen</v>
      </c>
      <c r="D21" s="50" t="str">
        <f>IF(G8&gt;"",G8,"")</f>
        <v>Jukka-Pekka Salminen</v>
      </c>
      <c r="E21" s="52"/>
      <c r="F21" s="20">
        <v>-3</v>
      </c>
      <c r="G21" s="15">
        <v>-2</v>
      </c>
      <c r="H21" s="15">
        <v>-5</v>
      </c>
      <c r="I21" s="15"/>
      <c r="J21" s="24"/>
      <c r="K21" s="30">
        <f t="shared" si="12"/>
        <v>0</v>
      </c>
      <c r="L21" s="31">
        <f t="shared" si="13"/>
        <v>3</v>
      </c>
      <c r="M21" s="39">
        <f t="shared" si="14"/>
      </c>
      <c r="N21" s="38">
        <f t="shared" si="14"/>
        <v>1</v>
      </c>
      <c r="O21" s="32"/>
      <c r="P21" s="77">
        <f t="shared" si="0"/>
        <v>10</v>
      </c>
      <c r="Q21" s="78">
        <f t="shared" si="0"/>
        <v>33</v>
      </c>
      <c r="R21" s="79">
        <f>+P21-Q21</f>
        <v>-23</v>
      </c>
      <c r="U21" s="71">
        <f t="shared" si="2"/>
        <v>3</v>
      </c>
      <c r="V21" s="72">
        <f t="shared" si="3"/>
        <v>11</v>
      </c>
      <c r="W21" s="71">
        <f t="shared" si="4"/>
        <v>2</v>
      </c>
      <c r="X21" s="72">
        <f t="shared" si="5"/>
        <v>11</v>
      </c>
      <c r="Y21" s="71">
        <f t="shared" si="6"/>
        <v>5</v>
      </c>
      <c r="Z21" s="72">
        <f t="shared" si="7"/>
        <v>11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Jani Annunen</v>
      </c>
      <c r="D22" s="50" t="str">
        <f>IF(G6&gt;"",G6,"")</f>
        <v>Severi Salminen</v>
      </c>
      <c r="E22" s="52"/>
      <c r="F22" s="20">
        <v>8</v>
      </c>
      <c r="G22" s="15">
        <v>12</v>
      </c>
      <c r="H22" s="15">
        <v>-12</v>
      </c>
      <c r="I22" s="15">
        <v>-6</v>
      </c>
      <c r="J22" s="24">
        <v>6</v>
      </c>
      <c r="K22" s="30">
        <f t="shared" si="12"/>
        <v>3</v>
      </c>
      <c r="L22" s="31">
        <f t="shared" si="13"/>
        <v>2</v>
      </c>
      <c r="M22" s="39">
        <f t="shared" si="14"/>
        <v>1</v>
      </c>
      <c r="N22" s="38">
        <f t="shared" si="14"/>
      </c>
      <c r="O22" s="32"/>
      <c r="P22" s="77">
        <f t="shared" si="0"/>
        <v>54</v>
      </c>
      <c r="Q22" s="78">
        <f t="shared" si="0"/>
        <v>51</v>
      </c>
      <c r="R22" s="79">
        <f>+P22-Q22</f>
        <v>3</v>
      </c>
      <c r="U22" s="71">
        <f t="shared" si="2"/>
        <v>11</v>
      </c>
      <c r="V22" s="72">
        <f t="shared" si="3"/>
        <v>8</v>
      </c>
      <c r="W22" s="71">
        <f t="shared" si="4"/>
        <v>14</v>
      </c>
      <c r="X22" s="72">
        <f t="shared" si="5"/>
        <v>12</v>
      </c>
      <c r="Y22" s="71">
        <f t="shared" si="6"/>
        <v>12</v>
      </c>
      <c r="Z22" s="72">
        <f t="shared" si="7"/>
        <v>14</v>
      </c>
      <c r="AA22" s="71">
        <f t="shared" si="8"/>
        <v>6</v>
      </c>
      <c r="AB22" s="72">
        <f t="shared" si="9"/>
        <v>11</v>
      </c>
      <c r="AC22" s="71">
        <f t="shared" si="10"/>
        <v>11</v>
      </c>
      <c r="AD22" s="72">
        <f t="shared" si="11"/>
        <v>6</v>
      </c>
    </row>
    <row r="23" spans="1:30" ht="15" customHeight="1" thickBot="1">
      <c r="A23" s="32"/>
      <c r="B23" s="58" t="s">
        <v>9</v>
      </c>
      <c r="C23" s="50" t="str">
        <f>IF(C6&gt;"",C6,"")</f>
        <v>Marjaana Sipola</v>
      </c>
      <c r="D23" s="50" t="str">
        <f>IF(G7&gt;"",G7,"")</f>
        <v>Eemeli Salminen</v>
      </c>
      <c r="E23" s="52"/>
      <c r="F23" s="24">
        <v>7</v>
      </c>
      <c r="G23" s="15">
        <v>8</v>
      </c>
      <c r="H23" s="24">
        <v>5</v>
      </c>
      <c r="I23" s="15"/>
      <c r="J23" s="15"/>
      <c r="K23" s="30">
        <f t="shared" si="12"/>
        <v>3</v>
      </c>
      <c r="L23" s="31">
        <f t="shared" si="13"/>
        <v>0</v>
      </c>
      <c r="M23" s="39">
        <f t="shared" si="14"/>
        <v>1</v>
      </c>
      <c r="N23" s="38">
        <f t="shared" si="14"/>
      </c>
      <c r="O23" s="32"/>
      <c r="P23" s="77">
        <f t="shared" si="0"/>
        <v>33</v>
      </c>
      <c r="Q23" s="78">
        <f t="shared" si="0"/>
        <v>20</v>
      </c>
      <c r="R23" s="79">
        <f>+P23-Q23</f>
        <v>13</v>
      </c>
      <c r="U23" s="71">
        <f t="shared" si="2"/>
        <v>11</v>
      </c>
      <c r="V23" s="72">
        <f t="shared" si="3"/>
        <v>7</v>
      </c>
      <c r="W23" s="71">
        <f t="shared" si="4"/>
        <v>11</v>
      </c>
      <c r="X23" s="72">
        <f t="shared" si="5"/>
        <v>8</v>
      </c>
      <c r="Y23" s="71">
        <f t="shared" si="6"/>
        <v>11</v>
      </c>
      <c r="Z23" s="72">
        <f t="shared" si="7"/>
        <v>5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19</v>
      </c>
      <c r="L24" s="61">
        <f>IF(ISBLANK(G6),"",SUM(L14:L23))</f>
        <v>14</v>
      </c>
      <c r="M24" s="66">
        <f>IF(ISBLANK(F14),"",SUM(M14:M23))</f>
        <v>6</v>
      </c>
      <c r="N24" s="67">
        <f>IF(ISBLANK(F14),"",SUM(N14:N23))</f>
        <v>4</v>
      </c>
      <c r="O24" s="32"/>
      <c r="P24" s="80">
        <f>SUM(P14:P23)</f>
        <v>295</v>
      </c>
      <c r="Q24" s="78">
        <f>SUM(Q14:Q23)</f>
        <v>293</v>
      </c>
      <c r="R24" s="79">
        <f>SUM(R14:R23)</f>
        <v>2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YNM 2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>
    <pageSetUpPr fitToPage="1"/>
  </sheetPr>
  <dimension ref="A1:AD117"/>
  <sheetViews>
    <sheetView zoomScalePageLayoutView="0" workbookViewId="0" topLeftCell="A1">
      <selection activeCell="H20" sqref="H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75</v>
      </c>
      <c r="D5" s="106"/>
      <c r="E5" s="25"/>
      <c r="F5" s="53" t="s">
        <v>22</v>
      </c>
      <c r="G5" s="103" t="s">
        <v>79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76</v>
      </c>
      <c r="D6" s="88"/>
      <c r="E6" s="26"/>
      <c r="F6" s="84" t="s">
        <v>1</v>
      </c>
      <c r="G6" s="87" t="s">
        <v>80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77</v>
      </c>
      <c r="D7" s="88"/>
      <c r="E7" s="26"/>
      <c r="F7" s="85" t="s">
        <v>3</v>
      </c>
      <c r="G7" s="93" t="s">
        <v>81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78</v>
      </c>
      <c r="D8" s="88"/>
      <c r="E8" s="26"/>
      <c r="F8" s="85" t="s">
        <v>21</v>
      </c>
      <c r="G8" s="93" t="s">
        <v>82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Tuomas Kallinki</v>
      </c>
      <c r="D14" s="50" t="str">
        <f>IF(G6&gt;"",G6,"")</f>
        <v>Pasi Sipola</v>
      </c>
      <c r="E14" s="50">
        <f>IF(E6&gt;"",E6&amp;" - "&amp;I6,"")</f>
      </c>
      <c r="F14" s="15">
        <v>3</v>
      </c>
      <c r="G14" s="15">
        <v>0</v>
      </c>
      <c r="H14" s="24">
        <v>0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3</v>
      </c>
      <c r="R14" s="79">
        <f aca="true" t="shared" si="1" ref="R14:R19">+P14-Q14</f>
        <v>30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3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0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0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Jukka Kalliokoski</v>
      </c>
      <c r="D15" s="50" t="str">
        <f>IF(G7&gt;"",G7,"")</f>
        <v>Ida Ranta</v>
      </c>
      <c r="E15" s="50">
        <f>IF(E7&gt;"",E7&amp;" - "&amp;I7,"")</f>
      </c>
      <c r="F15" s="16">
        <v>5</v>
      </c>
      <c r="G15" s="15">
        <v>3</v>
      </c>
      <c r="H15" s="15">
        <v>5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13</v>
      </c>
      <c r="R15" s="79">
        <f t="shared" si="1"/>
        <v>20</v>
      </c>
      <c r="U15" s="71">
        <f t="shared" si="2"/>
        <v>11</v>
      </c>
      <c r="V15" s="72">
        <f t="shared" si="3"/>
        <v>5</v>
      </c>
      <c r="W15" s="71">
        <f t="shared" si="4"/>
        <v>11</v>
      </c>
      <c r="X15" s="72">
        <f t="shared" si="5"/>
        <v>3</v>
      </c>
      <c r="Y15" s="71">
        <f t="shared" si="6"/>
        <v>11</v>
      </c>
      <c r="Z15" s="72">
        <f t="shared" si="7"/>
        <v>5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Topi Latukka</v>
      </c>
      <c r="D16" s="50" t="str">
        <f>IF(G8&gt;"",G8,"")</f>
        <v>Joni Annunen</v>
      </c>
      <c r="E16" s="55"/>
      <c r="F16" s="16">
        <v>1</v>
      </c>
      <c r="G16" s="56">
        <v>1</v>
      </c>
      <c r="H16" s="16">
        <v>2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33</v>
      </c>
      <c r="Q16" s="78">
        <f t="shared" si="0"/>
        <v>4</v>
      </c>
      <c r="R16" s="79">
        <f t="shared" si="1"/>
        <v>29</v>
      </c>
      <c r="U16" s="71">
        <f t="shared" si="2"/>
        <v>11</v>
      </c>
      <c r="V16" s="72">
        <f t="shared" si="3"/>
        <v>1</v>
      </c>
      <c r="W16" s="71">
        <f t="shared" si="4"/>
        <v>11</v>
      </c>
      <c r="X16" s="72">
        <f t="shared" si="5"/>
        <v>1</v>
      </c>
      <c r="Y16" s="71">
        <f t="shared" si="6"/>
        <v>11</v>
      </c>
      <c r="Z16" s="72">
        <f t="shared" si="7"/>
        <v>2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Jukka Kalliokoski</v>
      </c>
      <c r="D17" s="50" t="str">
        <f>IF(G6&gt;"",G6,"")</f>
        <v>Pasi Sipola</v>
      </c>
      <c r="E17" s="55"/>
      <c r="F17" s="16">
        <v>9</v>
      </c>
      <c r="G17" s="56">
        <v>6</v>
      </c>
      <c r="H17" s="16">
        <v>8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23</v>
      </c>
      <c r="R17" s="79">
        <f t="shared" si="1"/>
        <v>10</v>
      </c>
      <c r="U17" s="71">
        <f t="shared" si="2"/>
        <v>11</v>
      </c>
      <c r="V17" s="72">
        <f t="shared" si="3"/>
        <v>9</v>
      </c>
      <c r="W17" s="71">
        <f t="shared" si="4"/>
        <v>11</v>
      </c>
      <c r="X17" s="72">
        <f t="shared" si="5"/>
        <v>6</v>
      </c>
      <c r="Y17" s="71">
        <f t="shared" si="6"/>
        <v>11</v>
      </c>
      <c r="Z17" s="72">
        <f t="shared" si="7"/>
        <v>8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Tuomas Kallinki</v>
      </c>
      <c r="D18" s="50" t="str">
        <f>IF(G8&gt;"",G8,"")</f>
        <v>Joni Annunen</v>
      </c>
      <c r="E18" s="55"/>
      <c r="F18" s="16">
        <v>3</v>
      </c>
      <c r="G18" s="56">
        <v>0</v>
      </c>
      <c r="H18" s="16">
        <v>3</v>
      </c>
      <c r="I18" s="16"/>
      <c r="J18" s="16"/>
      <c r="K18" s="30">
        <f t="shared" si="12"/>
        <v>3</v>
      </c>
      <c r="L18" s="31">
        <f t="shared" si="13"/>
        <v>0</v>
      </c>
      <c r="M18" s="39">
        <f t="shared" si="14"/>
        <v>1</v>
      </c>
      <c r="N18" s="38">
        <f t="shared" si="14"/>
      </c>
      <c r="O18" s="32"/>
      <c r="P18" s="77">
        <f t="shared" si="0"/>
        <v>33</v>
      </c>
      <c r="Q18" s="78">
        <f t="shared" si="0"/>
        <v>6</v>
      </c>
      <c r="R18" s="79">
        <f t="shared" si="1"/>
        <v>27</v>
      </c>
      <c r="U18" s="71">
        <f t="shared" si="2"/>
        <v>11</v>
      </c>
      <c r="V18" s="72">
        <f t="shared" si="3"/>
        <v>3</v>
      </c>
      <c r="W18" s="71">
        <f t="shared" si="4"/>
        <v>11</v>
      </c>
      <c r="X18" s="72">
        <f t="shared" si="5"/>
        <v>0</v>
      </c>
      <c r="Y18" s="71">
        <f t="shared" si="6"/>
        <v>11</v>
      </c>
      <c r="Z18" s="72">
        <f t="shared" si="7"/>
        <v>3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Topi Latukka</v>
      </c>
      <c r="D19" s="50" t="str">
        <f>IF(G7&gt;"",G7,"")</f>
        <v>Ida Ranta</v>
      </c>
      <c r="E19" s="55"/>
      <c r="F19" s="16">
        <v>1</v>
      </c>
      <c r="G19" s="56">
        <v>4</v>
      </c>
      <c r="H19" s="16">
        <v>3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4"/>
      </c>
      <c r="O19" s="32"/>
      <c r="P19" s="77">
        <f t="shared" si="0"/>
        <v>33</v>
      </c>
      <c r="Q19" s="78">
        <f t="shared" si="0"/>
        <v>8</v>
      </c>
      <c r="R19" s="79">
        <f t="shared" si="1"/>
        <v>25</v>
      </c>
      <c r="U19" s="71">
        <f t="shared" si="2"/>
        <v>11</v>
      </c>
      <c r="V19" s="72">
        <f t="shared" si="3"/>
        <v>1</v>
      </c>
      <c r="W19" s="71">
        <f t="shared" si="4"/>
        <v>11</v>
      </c>
      <c r="X19" s="72">
        <f t="shared" si="5"/>
        <v>4</v>
      </c>
      <c r="Y19" s="71">
        <f t="shared" si="6"/>
        <v>11</v>
      </c>
      <c r="Z19" s="72">
        <f t="shared" si="7"/>
        <v>3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Jukka Kalliokoski</v>
      </c>
      <c r="D21" s="50" t="str">
        <f>IF(G8&gt;"",G8,"")</f>
        <v>Joni Annunen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Topi Latukka</v>
      </c>
      <c r="D22" s="50" t="str">
        <f>IF(G6&gt;"",G6,"")</f>
        <v>Pasi Sipola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Tuomas Kallinki</v>
      </c>
      <c r="D23" s="50" t="str">
        <f>IF(G7&gt;"",G7,"")</f>
        <v>Ida Ranta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0</v>
      </c>
      <c r="M24" s="66">
        <f>IF(ISBLANK(F14),"",SUM(M14:M23))</f>
        <v>6</v>
      </c>
      <c r="N24" s="67">
        <f>IF(ISBLANK(F14),"",SUM(N14:N23))</f>
        <v>0</v>
      </c>
      <c r="O24" s="32"/>
      <c r="P24" s="80">
        <f>SUM(P14:P23)</f>
        <v>198</v>
      </c>
      <c r="Q24" s="78">
        <f>SUM(Q14:Q23)</f>
        <v>57</v>
      </c>
      <c r="R24" s="79">
        <f>SUM(R14:R23)</f>
        <v>141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SeSi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>
    <pageSetUpPr fitToPage="1"/>
  </sheetPr>
  <dimension ref="A1:AD117"/>
  <sheetViews>
    <sheetView zoomScalePageLayoutView="0" workbookViewId="0" topLeftCell="A1">
      <selection activeCell="H22" sqref="H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49</v>
      </c>
      <c r="D5" s="106"/>
      <c r="E5" s="25"/>
      <c r="F5" s="53" t="s">
        <v>22</v>
      </c>
      <c r="G5" s="103" t="s">
        <v>55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53</v>
      </c>
      <c r="D6" s="88"/>
      <c r="E6" s="26"/>
      <c r="F6" s="84" t="s">
        <v>1</v>
      </c>
      <c r="G6" s="87" t="s">
        <v>58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54</v>
      </c>
      <c r="D7" s="88"/>
      <c r="E7" s="26"/>
      <c r="F7" s="85" t="s">
        <v>3</v>
      </c>
      <c r="G7" s="93" t="s">
        <v>57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/>
      <c r="D8" s="88"/>
      <c r="E8" s="26"/>
      <c r="F8" s="85" t="s">
        <v>21</v>
      </c>
      <c r="G8" s="93" t="s">
        <v>100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 t="s">
        <v>0</v>
      </c>
      <c r="C10" s="87" t="s">
        <v>53</v>
      </c>
      <c r="D10" s="88"/>
      <c r="E10" s="26"/>
      <c r="F10" s="46" t="s">
        <v>1</v>
      </c>
      <c r="G10" s="87" t="s">
        <v>58</v>
      </c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 t="s">
        <v>2</v>
      </c>
      <c r="C11" s="87" t="s">
        <v>54</v>
      </c>
      <c r="D11" s="88"/>
      <c r="E11" s="26"/>
      <c r="F11" s="42" t="s">
        <v>3</v>
      </c>
      <c r="G11" s="93" t="s">
        <v>57</v>
      </c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Kalervo Luomala</v>
      </c>
      <c r="D14" s="50" t="str">
        <f>IF(G6&gt;"",G6,"")</f>
        <v>Pasi Kankainen</v>
      </c>
      <c r="E14" s="50">
        <f>IF(E6&gt;"",E6&amp;" - "&amp;I6,"")</f>
      </c>
      <c r="F14" s="24">
        <v>5</v>
      </c>
      <c r="G14" s="15">
        <v>7</v>
      </c>
      <c r="H14" s="24">
        <v>3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33</v>
      </c>
      <c r="Q14" s="78">
        <f t="shared" si="0"/>
        <v>15</v>
      </c>
      <c r="R14" s="79">
        <f aca="true" t="shared" si="1" ref="R14:R19">+P14-Q14</f>
        <v>18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5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7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3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Lasse Rissanen</v>
      </c>
      <c r="D15" s="50" t="str">
        <f>IF(G7&gt;"",G7,"")</f>
        <v>Marko Hiltunen</v>
      </c>
      <c r="E15" s="50">
        <f>IF(E7&gt;"",E7&amp;" - "&amp;I7,"")</f>
      </c>
      <c r="F15" s="16">
        <v>3</v>
      </c>
      <c r="G15" s="15">
        <v>8</v>
      </c>
      <c r="H15" s="15">
        <v>9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20</v>
      </c>
      <c r="R15" s="79">
        <f t="shared" si="1"/>
        <v>13</v>
      </c>
      <c r="U15" s="71">
        <f t="shared" si="2"/>
        <v>11</v>
      </c>
      <c r="V15" s="72">
        <f t="shared" si="3"/>
        <v>3</v>
      </c>
      <c r="W15" s="71">
        <f t="shared" si="4"/>
        <v>11</v>
      </c>
      <c r="X15" s="72">
        <f t="shared" si="5"/>
        <v>8</v>
      </c>
      <c r="Y15" s="71">
        <f t="shared" si="6"/>
        <v>11</v>
      </c>
      <c r="Z15" s="72">
        <f t="shared" si="7"/>
        <v>9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>
        <f>IF(C8&gt;"",C8,"")</f>
      </c>
      <c r="D16" s="50" t="str">
        <f>IF(G8&gt;"",G8,"")</f>
        <v>Vitali Trofimov</v>
      </c>
      <c r="E16" s="55"/>
      <c r="F16" s="107" t="s">
        <v>101</v>
      </c>
      <c r="G16" s="108" t="s">
        <v>101</v>
      </c>
      <c r="H16" s="107" t="s">
        <v>101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0</v>
      </c>
      <c r="Q16" s="78">
        <f t="shared" si="0"/>
        <v>33</v>
      </c>
      <c r="R16" s="79">
        <f t="shared" si="1"/>
        <v>-33</v>
      </c>
      <c r="U16" s="71">
        <f t="shared" si="2"/>
        <v>0</v>
      </c>
      <c r="V16" s="72">
        <f t="shared" si="3"/>
        <v>11</v>
      </c>
      <c r="W16" s="71">
        <f t="shared" si="4"/>
        <v>0</v>
      </c>
      <c r="X16" s="72">
        <f t="shared" si="5"/>
        <v>11</v>
      </c>
      <c r="Y16" s="71">
        <f t="shared" si="6"/>
        <v>0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Lasse Rissanen</v>
      </c>
      <c r="D17" s="50" t="str">
        <f>IF(G6&gt;"",G6,"")</f>
        <v>Pasi Kankainen</v>
      </c>
      <c r="E17" s="55"/>
      <c r="F17" s="16">
        <v>2</v>
      </c>
      <c r="G17" s="56">
        <v>2</v>
      </c>
      <c r="H17" s="16">
        <v>3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7</v>
      </c>
      <c r="R17" s="79">
        <f t="shared" si="1"/>
        <v>26</v>
      </c>
      <c r="U17" s="71">
        <f t="shared" si="2"/>
        <v>11</v>
      </c>
      <c r="V17" s="72">
        <f t="shared" si="3"/>
        <v>2</v>
      </c>
      <c r="W17" s="71">
        <f t="shared" si="4"/>
        <v>11</v>
      </c>
      <c r="X17" s="72">
        <f t="shared" si="5"/>
        <v>2</v>
      </c>
      <c r="Y17" s="71">
        <f t="shared" si="6"/>
        <v>11</v>
      </c>
      <c r="Z17" s="72">
        <f t="shared" si="7"/>
        <v>3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Kalervo Luomala</v>
      </c>
      <c r="D18" s="50" t="str">
        <f>IF(G8&gt;"",G8,"")</f>
        <v>Vitali Trofimov</v>
      </c>
      <c r="E18" s="55"/>
      <c r="F18" s="16">
        <v>5</v>
      </c>
      <c r="G18" s="56">
        <v>8</v>
      </c>
      <c r="H18" s="16">
        <v>-9</v>
      </c>
      <c r="I18" s="16">
        <v>7</v>
      </c>
      <c r="J18" s="16"/>
      <c r="K18" s="30">
        <f t="shared" si="12"/>
        <v>3</v>
      </c>
      <c r="L18" s="31">
        <f t="shared" si="13"/>
        <v>1</v>
      </c>
      <c r="M18" s="39">
        <f t="shared" si="14"/>
        <v>1</v>
      </c>
      <c r="N18" s="38">
        <f t="shared" si="14"/>
      </c>
      <c r="O18" s="32"/>
      <c r="P18" s="77">
        <f t="shared" si="0"/>
        <v>42</v>
      </c>
      <c r="Q18" s="78">
        <f t="shared" si="0"/>
        <v>31</v>
      </c>
      <c r="R18" s="79">
        <f t="shared" si="1"/>
        <v>11</v>
      </c>
      <c r="U18" s="71">
        <f t="shared" si="2"/>
        <v>11</v>
      </c>
      <c r="V18" s="72">
        <f t="shared" si="3"/>
        <v>5</v>
      </c>
      <c r="W18" s="71">
        <f t="shared" si="4"/>
        <v>11</v>
      </c>
      <c r="X18" s="72">
        <f t="shared" si="5"/>
        <v>8</v>
      </c>
      <c r="Y18" s="71">
        <f t="shared" si="6"/>
        <v>9</v>
      </c>
      <c r="Z18" s="72">
        <f t="shared" si="7"/>
        <v>11</v>
      </c>
      <c r="AA18" s="71">
        <f t="shared" si="8"/>
        <v>11</v>
      </c>
      <c r="AB18" s="72">
        <f t="shared" si="9"/>
        <v>7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>
        <f>IF(C8&gt;"",C8,"")</f>
      </c>
      <c r="D19" s="50" t="str">
        <f>IF(G7&gt;"",G7,"")</f>
        <v>Marko Hiltunen</v>
      </c>
      <c r="E19" s="55"/>
      <c r="F19" s="107" t="s">
        <v>101</v>
      </c>
      <c r="G19" s="108" t="s">
        <v>101</v>
      </c>
      <c r="H19" s="107" t="s">
        <v>101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0</v>
      </c>
      <c r="Q19" s="78">
        <f t="shared" si="0"/>
        <v>33</v>
      </c>
      <c r="R19" s="79">
        <f t="shared" si="1"/>
        <v>-33</v>
      </c>
      <c r="U19" s="71">
        <f t="shared" si="2"/>
        <v>0</v>
      </c>
      <c r="V19" s="72">
        <f t="shared" si="3"/>
        <v>11</v>
      </c>
      <c r="W19" s="71">
        <f t="shared" si="4"/>
        <v>0</v>
      </c>
      <c r="X19" s="72">
        <f t="shared" si="5"/>
        <v>11</v>
      </c>
      <c r="Y19" s="71">
        <f t="shared" si="6"/>
        <v>0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Kalervo Luomala / Lasse Rissanen</v>
      </c>
      <c r="D20" s="65" t="str">
        <f>IF(G10&gt;"",G10&amp;" / "&amp;G11,"")</f>
        <v>Pasi Kankainen / Marko Hiltunen</v>
      </c>
      <c r="E20" s="51"/>
      <c r="F20" s="17">
        <v>6</v>
      </c>
      <c r="G20" s="18">
        <v>7</v>
      </c>
      <c r="H20" s="19">
        <v>8</v>
      </c>
      <c r="I20" s="19"/>
      <c r="J20" s="19"/>
      <c r="K20" s="30">
        <f t="shared" si="12"/>
        <v>3</v>
      </c>
      <c r="L20" s="31">
        <f t="shared" si="13"/>
        <v>0</v>
      </c>
      <c r="M20" s="39">
        <f t="shared" si="14"/>
        <v>1</v>
      </c>
      <c r="N20" s="38">
        <f t="shared" si="14"/>
      </c>
      <c r="O20" s="32"/>
      <c r="P20" s="77">
        <f t="shared" si="0"/>
        <v>33</v>
      </c>
      <c r="Q20" s="78">
        <f t="shared" si="0"/>
        <v>21</v>
      </c>
      <c r="R20" s="79">
        <f>+P20-Q20</f>
        <v>12</v>
      </c>
      <c r="U20" s="71">
        <f t="shared" si="2"/>
        <v>11</v>
      </c>
      <c r="V20" s="72">
        <f t="shared" si="3"/>
        <v>6</v>
      </c>
      <c r="W20" s="71">
        <f t="shared" si="4"/>
        <v>11</v>
      </c>
      <c r="X20" s="72">
        <f t="shared" si="5"/>
        <v>7</v>
      </c>
      <c r="Y20" s="71">
        <f t="shared" si="6"/>
        <v>11</v>
      </c>
      <c r="Z20" s="72">
        <f t="shared" si="7"/>
        <v>8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Lasse Rissanen</v>
      </c>
      <c r="D21" s="50" t="str">
        <f>IF(G8&gt;"",G8,"")</f>
        <v>Vitali Trofimov</v>
      </c>
      <c r="E21" s="52"/>
      <c r="F21" s="20">
        <v>6</v>
      </c>
      <c r="G21" s="15">
        <v>0</v>
      </c>
      <c r="H21" s="15">
        <v>4</v>
      </c>
      <c r="I21" s="15"/>
      <c r="J21" s="24"/>
      <c r="K21" s="30">
        <f t="shared" si="12"/>
        <v>3</v>
      </c>
      <c r="L21" s="31">
        <f t="shared" si="13"/>
        <v>0</v>
      </c>
      <c r="M21" s="39">
        <f t="shared" si="14"/>
        <v>1</v>
      </c>
      <c r="N21" s="38">
        <f t="shared" si="14"/>
      </c>
      <c r="O21" s="32"/>
      <c r="P21" s="77">
        <f t="shared" si="0"/>
        <v>33</v>
      </c>
      <c r="Q21" s="78">
        <f t="shared" si="0"/>
        <v>10</v>
      </c>
      <c r="R21" s="79">
        <f>+P21-Q21</f>
        <v>23</v>
      </c>
      <c r="U21" s="71">
        <f t="shared" si="2"/>
        <v>11</v>
      </c>
      <c r="V21" s="72">
        <f t="shared" si="3"/>
        <v>6</v>
      </c>
      <c r="W21" s="71">
        <f t="shared" si="4"/>
        <v>11</v>
      </c>
      <c r="X21" s="72">
        <f t="shared" si="5"/>
        <v>0</v>
      </c>
      <c r="Y21" s="71">
        <f t="shared" si="6"/>
        <v>11</v>
      </c>
      <c r="Z21" s="72">
        <f t="shared" si="7"/>
        <v>4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>
        <f>IF(C8&gt;"",C8,"")</f>
      </c>
      <c r="D22" s="50" t="str">
        <f>IF(G6&gt;"",G6,"")</f>
        <v>Pasi Kankainen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Kalervo Luomala</v>
      </c>
      <c r="D23" s="50" t="str">
        <f>IF(G7&gt;"",G7,"")</f>
        <v>Marko Hiltunen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7</v>
      </c>
      <c r="M24" s="66">
        <f>IF(ISBLANK(F14),"",SUM(M14:M23))</f>
        <v>6</v>
      </c>
      <c r="N24" s="67">
        <f>IF(ISBLANK(F14),"",SUM(N14:N23))</f>
        <v>2</v>
      </c>
      <c r="O24" s="32"/>
      <c r="P24" s="80">
        <f>SUM(P14:P23)</f>
        <v>207</v>
      </c>
      <c r="Q24" s="78">
        <f>SUM(Q14:Q23)</f>
        <v>170</v>
      </c>
      <c r="R24" s="79">
        <f>SUM(R14:R23)</f>
        <v>37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KePts 1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>
    <pageSetUpPr fitToPage="1"/>
  </sheetPr>
  <dimension ref="A1:AD117"/>
  <sheetViews>
    <sheetView zoomScalePageLayoutView="0" workbookViewId="0" topLeftCell="A1">
      <selection activeCell="I20" sqref="I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56</v>
      </c>
      <c r="D5" s="106"/>
      <c r="E5" s="25"/>
      <c r="F5" s="53" t="s">
        <v>22</v>
      </c>
      <c r="G5" s="103" t="s">
        <v>48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59</v>
      </c>
      <c r="D6" s="88"/>
      <c r="E6" s="26"/>
      <c r="F6" s="84" t="s">
        <v>1</v>
      </c>
      <c r="G6" s="87" t="s">
        <v>52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61</v>
      </c>
      <c r="D7" s="88"/>
      <c r="E7" s="26"/>
      <c r="F7" s="85" t="s">
        <v>3</v>
      </c>
      <c r="G7" s="93" t="s">
        <v>50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60</v>
      </c>
      <c r="D8" s="88"/>
      <c r="E8" s="26"/>
      <c r="F8" s="85" t="s">
        <v>21</v>
      </c>
      <c r="G8" s="93" t="s">
        <v>51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Ilari Vuoste</v>
      </c>
      <c r="D14" s="50" t="str">
        <f>IF(G6&gt;"",G6,"")</f>
        <v>Jari Vesaluoma</v>
      </c>
      <c r="E14" s="50">
        <f>IF(E6&gt;"",E6&amp;" - "&amp;I6,"")</f>
      </c>
      <c r="F14" s="15">
        <v>9</v>
      </c>
      <c r="G14" s="15">
        <v>-7</v>
      </c>
      <c r="H14" s="24">
        <v>6</v>
      </c>
      <c r="I14" s="15">
        <v>9</v>
      </c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1</v>
      </c>
      <c r="M14" s="39">
        <f>IF(K14=3,1,"")</f>
        <v>1</v>
      </c>
      <c r="N14" s="38">
        <f>IF(L14=3,1,"")</f>
      </c>
      <c r="O14" s="32"/>
      <c r="P14" s="77">
        <f aca="true" t="shared" si="0" ref="P14:Q23">+U14+W14+Y14+AA14+AC14</f>
        <v>40</v>
      </c>
      <c r="Q14" s="78">
        <f t="shared" si="0"/>
        <v>35</v>
      </c>
      <c r="R14" s="79">
        <f aca="true" t="shared" si="1" ref="R14:R19">+P14-Q14</f>
        <v>5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9</v>
      </c>
      <c r="W14" s="71">
        <f aca="true" t="shared" si="4" ref="W14:W23">IF(G14="",0,IF(LEFT(G14,1)="-",ABS(G14),(IF(G14&gt;9,G14+2,11))))</f>
        <v>7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11</v>
      </c>
      <c r="Z14" s="72">
        <f aca="true" t="shared" si="7" ref="Z14:Z23">IF(H14="",0,IF(LEFT(H14,1)="-",(IF(ABS(H14)&gt;9,(ABS(H14)+2),11)),H14))</f>
        <v>6</v>
      </c>
      <c r="AA14" s="71">
        <f aca="true" t="shared" si="8" ref="AA14:AA23">IF(I14="",0,IF(LEFT(I14,1)="-",ABS(I14),(IF(I14&gt;9,I14+2,11))))</f>
        <v>11</v>
      </c>
      <c r="AB14" s="72">
        <f aca="true" t="shared" si="9" ref="AB14:AB23">IF(I14="",0,IF(LEFT(I14,1)="-",(IF(ABS(I14)&gt;9,(ABS(I14)+2),11)),I14))</f>
        <v>9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Janne Röpelinen</v>
      </c>
      <c r="D15" s="50" t="str">
        <f>IF(G7&gt;"",G7,"")</f>
        <v>Ossi Vesaluoma</v>
      </c>
      <c r="E15" s="50">
        <f>IF(E7&gt;"",E7&amp;" - "&amp;I7,"")</f>
      </c>
      <c r="F15" s="16">
        <v>4</v>
      </c>
      <c r="G15" s="15">
        <v>7</v>
      </c>
      <c r="H15" s="15">
        <v>-8</v>
      </c>
      <c r="I15" s="15">
        <v>3</v>
      </c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1</v>
      </c>
      <c r="M15" s="39">
        <f>IF(K15=3,1,"")</f>
        <v>1</v>
      </c>
      <c r="N15" s="38">
        <f>IF(L15=3,1,"")</f>
      </c>
      <c r="O15" s="32"/>
      <c r="P15" s="77">
        <f t="shared" si="0"/>
        <v>41</v>
      </c>
      <c r="Q15" s="78">
        <f t="shared" si="0"/>
        <v>25</v>
      </c>
      <c r="R15" s="79">
        <f t="shared" si="1"/>
        <v>16</v>
      </c>
      <c r="U15" s="71">
        <f t="shared" si="2"/>
        <v>11</v>
      </c>
      <c r="V15" s="72">
        <f t="shared" si="3"/>
        <v>4</v>
      </c>
      <c r="W15" s="71">
        <f t="shared" si="4"/>
        <v>11</v>
      </c>
      <c r="X15" s="72">
        <f t="shared" si="5"/>
        <v>7</v>
      </c>
      <c r="Y15" s="71">
        <f t="shared" si="6"/>
        <v>8</v>
      </c>
      <c r="Z15" s="72">
        <f t="shared" si="7"/>
        <v>11</v>
      </c>
      <c r="AA15" s="71">
        <f t="shared" si="8"/>
        <v>11</v>
      </c>
      <c r="AB15" s="72">
        <f t="shared" si="9"/>
        <v>3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Kari Pikkarainen</v>
      </c>
      <c r="D16" s="50" t="str">
        <f>IF(G8&gt;"",G8,"")</f>
        <v>Matti Vesaluoma</v>
      </c>
      <c r="E16" s="55"/>
      <c r="F16" s="16">
        <v>5</v>
      </c>
      <c r="G16" s="56">
        <v>-10</v>
      </c>
      <c r="H16" s="16">
        <v>4</v>
      </c>
      <c r="I16" s="16">
        <v>9</v>
      </c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1</v>
      </c>
      <c r="M16" s="39">
        <f aca="true" t="shared" si="14" ref="M16:N23">IF(K16=3,1,"")</f>
        <v>1</v>
      </c>
      <c r="N16" s="38">
        <f t="shared" si="14"/>
      </c>
      <c r="O16" s="32"/>
      <c r="P16" s="77">
        <f t="shared" si="0"/>
        <v>43</v>
      </c>
      <c r="Q16" s="78">
        <f t="shared" si="0"/>
        <v>30</v>
      </c>
      <c r="R16" s="79">
        <f t="shared" si="1"/>
        <v>13</v>
      </c>
      <c r="U16" s="71">
        <f t="shared" si="2"/>
        <v>11</v>
      </c>
      <c r="V16" s="72">
        <f t="shared" si="3"/>
        <v>5</v>
      </c>
      <c r="W16" s="71">
        <f t="shared" si="4"/>
        <v>10</v>
      </c>
      <c r="X16" s="72">
        <f t="shared" si="5"/>
        <v>12</v>
      </c>
      <c r="Y16" s="71">
        <f t="shared" si="6"/>
        <v>11</v>
      </c>
      <c r="Z16" s="72">
        <f t="shared" si="7"/>
        <v>4</v>
      </c>
      <c r="AA16" s="71">
        <f t="shared" si="8"/>
        <v>11</v>
      </c>
      <c r="AB16" s="72">
        <f t="shared" si="9"/>
        <v>9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Janne Röpelinen</v>
      </c>
      <c r="D17" s="50" t="str">
        <f>IF(G6&gt;"",G6,"")</f>
        <v>Jari Vesaluoma</v>
      </c>
      <c r="E17" s="55"/>
      <c r="F17" s="16">
        <v>7</v>
      </c>
      <c r="G17" s="56">
        <v>7</v>
      </c>
      <c r="H17" s="16">
        <v>2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4"/>
      </c>
      <c r="O17" s="32"/>
      <c r="P17" s="77">
        <f t="shared" si="0"/>
        <v>33</v>
      </c>
      <c r="Q17" s="78">
        <f t="shared" si="0"/>
        <v>16</v>
      </c>
      <c r="R17" s="79">
        <f t="shared" si="1"/>
        <v>17</v>
      </c>
      <c r="U17" s="71">
        <f t="shared" si="2"/>
        <v>11</v>
      </c>
      <c r="V17" s="72">
        <f t="shared" si="3"/>
        <v>7</v>
      </c>
      <c r="W17" s="71">
        <f t="shared" si="4"/>
        <v>11</v>
      </c>
      <c r="X17" s="72">
        <f t="shared" si="5"/>
        <v>7</v>
      </c>
      <c r="Y17" s="71">
        <f t="shared" si="6"/>
        <v>11</v>
      </c>
      <c r="Z17" s="72">
        <f t="shared" si="7"/>
        <v>2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Ilari Vuoste</v>
      </c>
      <c r="D18" s="50" t="str">
        <f>IF(G8&gt;"",G8,"")</f>
        <v>Matti Vesaluoma</v>
      </c>
      <c r="E18" s="55"/>
      <c r="F18" s="16">
        <v>3</v>
      </c>
      <c r="G18" s="56">
        <v>8</v>
      </c>
      <c r="H18" s="16">
        <v>-9</v>
      </c>
      <c r="I18" s="16">
        <v>6</v>
      </c>
      <c r="J18" s="16"/>
      <c r="K18" s="30">
        <f t="shared" si="12"/>
        <v>3</v>
      </c>
      <c r="L18" s="31">
        <f t="shared" si="13"/>
        <v>1</v>
      </c>
      <c r="M18" s="39">
        <f t="shared" si="14"/>
        <v>1</v>
      </c>
      <c r="N18" s="38">
        <f t="shared" si="14"/>
      </c>
      <c r="O18" s="32"/>
      <c r="P18" s="77">
        <f t="shared" si="0"/>
        <v>42</v>
      </c>
      <c r="Q18" s="78">
        <f t="shared" si="0"/>
        <v>28</v>
      </c>
      <c r="R18" s="79">
        <f t="shared" si="1"/>
        <v>14</v>
      </c>
      <c r="U18" s="71">
        <f t="shared" si="2"/>
        <v>11</v>
      </c>
      <c r="V18" s="72">
        <f t="shared" si="3"/>
        <v>3</v>
      </c>
      <c r="W18" s="71">
        <f t="shared" si="4"/>
        <v>11</v>
      </c>
      <c r="X18" s="72">
        <f t="shared" si="5"/>
        <v>8</v>
      </c>
      <c r="Y18" s="71">
        <f t="shared" si="6"/>
        <v>9</v>
      </c>
      <c r="Z18" s="72">
        <f t="shared" si="7"/>
        <v>11</v>
      </c>
      <c r="AA18" s="71">
        <f t="shared" si="8"/>
        <v>11</v>
      </c>
      <c r="AB18" s="72">
        <f t="shared" si="9"/>
        <v>6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Kari Pikkarainen</v>
      </c>
      <c r="D19" s="50" t="str">
        <f>IF(G7&gt;"",G7,"")</f>
        <v>Ossi Vesaluoma</v>
      </c>
      <c r="E19" s="55"/>
      <c r="F19" s="16">
        <v>6</v>
      </c>
      <c r="G19" s="56">
        <v>9</v>
      </c>
      <c r="H19" s="16">
        <v>-10</v>
      </c>
      <c r="I19" s="16">
        <v>10</v>
      </c>
      <c r="J19" s="16"/>
      <c r="K19" s="30">
        <f t="shared" si="12"/>
        <v>3</v>
      </c>
      <c r="L19" s="31">
        <f t="shared" si="13"/>
        <v>1</v>
      </c>
      <c r="M19" s="39">
        <f t="shared" si="14"/>
        <v>1</v>
      </c>
      <c r="N19" s="38">
        <f t="shared" si="14"/>
      </c>
      <c r="O19" s="32"/>
      <c r="P19" s="77">
        <f t="shared" si="0"/>
        <v>44</v>
      </c>
      <c r="Q19" s="78">
        <f t="shared" si="0"/>
        <v>37</v>
      </c>
      <c r="R19" s="79">
        <f t="shared" si="1"/>
        <v>7</v>
      </c>
      <c r="U19" s="71">
        <f t="shared" si="2"/>
        <v>11</v>
      </c>
      <c r="V19" s="72">
        <f t="shared" si="3"/>
        <v>6</v>
      </c>
      <c r="W19" s="71">
        <f t="shared" si="4"/>
        <v>11</v>
      </c>
      <c r="X19" s="72">
        <f t="shared" si="5"/>
        <v>9</v>
      </c>
      <c r="Y19" s="71">
        <f t="shared" si="6"/>
        <v>10</v>
      </c>
      <c r="Z19" s="72">
        <f t="shared" si="7"/>
        <v>12</v>
      </c>
      <c r="AA19" s="71">
        <f t="shared" si="8"/>
        <v>12</v>
      </c>
      <c r="AB19" s="72">
        <f t="shared" si="9"/>
        <v>10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Janne Röpelinen</v>
      </c>
      <c r="D21" s="50" t="str">
        <f>IF(G8&gt;"",G8,"")</f>
        <v>Matti Vesaluoma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Kari Pikkarainen</v>
      </c>
      <c r="D22" s="50" t="str">
        <f>IF(G6&gt;"",G6,"")</f>
        <v>Jari Vesaluoma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Ilari Vuoste</v>
      </c>
      <c r="D23" s="50" t="str">
        <f>IF(G7&gt;"",G7,"")</f>
        <v>Ossi Vesaluoma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5</v>
      </c>
      <c r="M24" s="66">
        <f>IF(ISBLANK(F14),"",SUM(M14:M23))</f>
        <v>6</v>
      </c>
      <c r="N24" s="67">
        <f>IF(ISBLANK(F14),"",SUM(N14:N23))</f>
        <v>0</v>
      </c>
      <c r="O24" s="32"/>
      <c r="P24" s="80">
        <f>SUM(P14:P23)</f>
        <v>243</v>
      </c>
      <c r="Q24" s="78">
        <f>SUM(Q14:Q23)</f>
        <v>171</v>
      </c>
      <c r="R24" s="79">
        <f>SUM(R14:R23)</f>
        <v>72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OPT-86 5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>
    <pageSetUpPr fitToPage="1"/>
  </sheetPr>
  <dimension ref="A1:AD117"/>
  <sheetViews>
    <sheetView zoomScalePageLayoutView="0" workbookViewId="0" topLeftCell="A1">
      <selection activeCell="H20" sqref="H20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4">
        <v>40257</v>
      </c>
      <c r="K2" s="95"/>
      <c r="L2" s="95"/>
      <c r="M2" s="95"/>
      <c r="N2" s="96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7" t="s">
        <v>47</v>
      </c>
      <c r="K3" s="98"/>
      <c r="L3" s="98"/>
      <c r="M3" s="98"/>
      <c r="N3" s="99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63</v>
      </c>
      <c r="D5" s="106"/>
      <c r="E5" s="25"/>
      <c r="F5" s="53" t="s">
        <v>22</v>
      </c>
      <c r="G5" s="103" t="s">
        <v>75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87" t="s">
        <v>102</v>
      </c>
      <c r="D6" s="88"/>
      <c r="E6" s="26"/>
      <c r="F6" s="84" t="s">
        <v>1</v>
      </c>
      <c r="G6" s="87" t="s">
        <v>76</v>
      </c>
      <c r="H6" s="91"/>
      <c r="I6" s="91"/>
      <c r="J6" s="91"/>
      <c r="K6" s="91"/>
      <c r="L6" s="91"/>
      <c r="M6" s="91"/>
      <c r="N6" s="92"/>
      <c r="O6" s="32"/>
      <c r="Q6" s="48"/>
      <c r="R6" s="48"/>
    </row>
    <row r="7" spans="1:18" ht="15">
      <c r="A7" s="32"/>
      <c r="B7" s="83" t="s">
        <v>2</v>
      </c>
      <c r="C7" s="87" t="s">
        <v>69</v>
      </c>
      <c r="D7" s="88"/>
      <c r="E7" s="26"/>
      <c r="F7" s="85" t="s">
        <v>3</v>
      </c>
      <c r="G7" s="93" t="s">
        <v>78</v>
      </c>
      <c r="H7" s="91"/>
      <c r="I7" s="91"/>
      <c r="J7" s="91"/>
      <c r="K7" s="91"/>
      <c r="L7" s="91"/>
      <c r="M7" s="91"/>
      <c r="N7" s="92"/>
      <c r="O7" s="32"/>
      <c r="Q7" s="48"/>
      <c r="R7" s="48"/>
    </row>
    <row r="8" spans="1:18" ht="15">
      <c r="A8" s="9"/>
      <c r="B8" s="83" t="s">
        <v>20</v>
      </c>
      <c r="C8" s="87" t="s">
        <v>68</v>
      </c>
      <c r="D8" s="88"/>
      <c r="E8" s="26"/>
      <c r="F8" s="85" t="s">
        <v>21</v>
      </c>
      <c r="G8" s="93" t="s">
        <v>77</v>
      </c>
      <c r="H8" s="91"/>
      <c r="I8" s="91"/>
      <c r="J8" s="91"/>
      <c r="K8" s="91"/>
      <c r="L8" s="91"/>
      <c r="M8" s="91"/>
      <c r="N8" s="92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87"/>
      <c r="D10" s="88"/>
      <c r="E10" s="26"/>
      <c r="F10" s="46"/>
      <c r="G10" s="93"/>
      <c r="H10" s="91"/>
      <c r="I10" s="91"/>
      <c r="J10" s="91"/>
      <c r="K10" s="91"/>
      <c r="L10" s="91"/>
      <c r="M10" s="91"/>
      <c r="N10" s="92"/>
      <c r="O10" s="32"/>
      <c r="Q10" s="48"/>
      <c r="R10" s="48"/>
    </row>
    <row r="11" spans="1:18" ht="15">
      <c r="A11" s="32"/>
      <c r="B11" s="41"/>
      <c r="C11" s="87"/>
      <c r="D11" s="88"/>
      <c r="E11" s="26"/>
      <c r="F11" s="42"/>
      <c r="G11" s="93"/>
      <c r="H11" s="91"/>
      <c r="I11" s="91"/>
      <c r="J11" s="91"/>
      <c r="K11" s="91"/>
      <c r="L11" s="91"/>
      <c r="M11" s="91"/>
      <c r="N11" s="92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89" t="s">
        <v>24</v>
      </c>
      <c r="L13" s="9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Valtteri Salminen</v>
      </c>
      <c r="D14" s="50" t="str">
        <f>IF(G6&gt;"",G6,"")</f>
        <v>Tuomas Kallinki</v>
      </c>
      <c r="E14" s="50">
        <f>IF(E6&gt;"",E6&amp;" - "&amp;I6,"")</f>
      </c>
      <c r="F14" s="24" t="s">
        <v>101</v>
      </c>
      <c r="G14" s="15">
        <v>-2</v>
      </c>
      <c r="H14" s="24">
        <v>-5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23">+U14+W14+Y14+AA14+AC14</f>
        <v>7</v>
      </c>
      <c r="Q14" s="78">
        <f t="shared" si="0"/>
        <v>33</v>
      </c>
      <c r="R14" s="79">
        <f aca="true" t="shared" si="1" ref="R14:R19">+P14-Q14</f>
        <v>-26</v>
      </c>
      <c r="U14" s="71">
        <f aca="true" t="shared" si="2" ref="U14:U23">IF(F14="",0,IF(LEFT(F14,1)="-",ABS(F14),(IF(F14&gt;9,F14+2,11))))</f>
        <v>0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2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5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Jukka-Pekka Salminen</v>
      </c>
      <c r="D15" s="50" t="str">
        <f>IF(G7&gt;"",G7,"")</f>
        <v>Topi Latukka</v>
      </c>
      <c r="E15" s="50">
        <f>IF(E7&gt;"",E7&amp;" - "&amp;I7,"")</f>
      </c>
      <c r="F15" s="16">
        <v>-6</v>
      </c>
      <c r="G15" s="15">
        <v>-9</v>
      </c>
      <c r="H15" s="15">
        <v>-8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23</v>
      </c>
      <c r="Q15" s="78">
        <f t="shared" si="0"/>
        <v>33</v>
      </c>
      <c r="R15" s="79">
        <f t="shared" si="1"/>
        <v>-10</v>
      </c>
      <c r="U15" s="71">
        <f t="shared" si="2"/>
        <v>6</v>
      </c>
      <c r="V15" s="72">
        <f t="shared" si="3"/>
        <v>11</v>
      </c>
      <c r="W15" s="71">
        <f t="shared" si="4"/>
        <v>9</v>
      </c>
      <c r="X15" s="72">
        <f t="shared" si="5"/>
        <v>11</v>
      </c>
      <c r="Y15" s="71">
        <f t="shared" si="6"/>
        <v>8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Eemeli Salminen</v>
      </c>
      <c r="D16" s="50" t="str">
        <f>IF(G8&gt;"",G8,"")</f>
        <v>Jukka Kalliokoski</v>
      </c>
      <c r="E16" s="55"/>
      <c r="F16" s="16">
        <v>-3</v>
      </c>
      <c r="G16" s="56">
        <v>-2</v>
      </c>
      <c r="H16" s="16">
        <v>-9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N23">IF(K16=3,1,"")</f>
      </c>
      <c r="N16" s="38">
        <f t="shared" si="14"/>
        <v>1</v>
      </c>
      <c r="O16" s="32"/>
      <c r="P16" s="77">
        <f t="shared" si="0"/>
        <v>14</v>
      </c>
      <c r="Q16" s="78">
        <f t="shared" si="0"/>
        <v>33</v>
      </c>
      <c r="R16" s="79">
        <f t="shared" si="1"/>
        <v>-19</v>
      </c>
      <c r="U16" s="71">
        <f t="shared" si="2"/>
        <v>3</v>
      </c>
      <c r="V16" s="72">
        <f t="shared" si="3"/>
        <v>11</v>
      </c>
      <c r="W16" s="71">
        <f t="shared" si="4"/>
        <v>2</v>
      </c>
      <c r="X16" s="72">
        <f t="shared" si="5"/>
        <v>11</v>
      </c>
      <c r="Y16" s="71">
        <f t="shared" si="6"/>
        <v>9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Jukka-Pekka Salminen</v>
      </c>
      <c r="D17" s="50" t="str">
        <f>IF(G6&gt;"",G6,"")</f>
        <v>Tuomas Kallinki</v>
      </c>
      <c r="E17" s="55"/>
      <c r="F17" s="16">
        <v>-10</v>
      </c>
      <c r="G17" s="56">
        <v>-11</v>
      </c>
      <c r="H17" s="16">
        <v>9</v>
      </c>
      <c r="I17" s="16">
        <v>6</v>
      </c>
      <c r="J17" s="16">
        <v>-10</v>
      </c>
      <c r="K17" s="30">
        <f t="shared" si="12"/>
        <v>2</v>
      </c>
      <c r="L17" s="31">
        <f t="shared" si="13"/>
        <v>3</v>
      </c>
      <c r="M17" s="39">
        <f t="shared" si="14"/>
      </c>
      <c r="N17" s="38">
        <f t="shared" si="14"/>
        <v>1</v>
      </c>
      <c r="O17" s="32"/>
      <c r="P17" s="77">
        <f t="shared" si="0"/>
        <v>53</v>
      </c>
      <c r="Q17" s="78">
        <f t="shared" si="0"/>
        <v>52</v>
      </c>
      <c r="R17" s="79">
        <f t="shared" si="1"/>
        <v>1</v>
      </c>
      <c r="U17" s="71">
        <f t="shared" si="2"/>
        <v>10</v>
      </c>
      <c r="V17" s="72">
        <f t="shared" si="3"/>
        <v>12</v>
      </c>
      <c r="W17" s="71">
        <f t="shared" si="4"/>
        <v>11</v>
      </c>
      <c r="X17" s="72">
        <f t="shared" si="5"/>
        <v>13</v>
      </c>
      <c r="Y17" s="71">
        <f t="shared" si="6"/>
        <v>11</v>
      </c>
      <c r="Z17" s="72">
        <f t="shared" si="7"/>
        <v>9</v>
      </c>
      <c r="AA17" s="71">
        <f t="shared" si="8"/>
        <v>11</v>
      </c>
      <c r="AB17" s="72">
        <f t="shared" si="9"/>
        <v>6</v>
      </c>
      <c r="AC17" s="71">
        <f t="shared" si="10"/>
        <v>10</v>
      </c>
      <c r="AD17" s="72">
        <f t="shared" si="11"/>
        <v>12</v>
      </c>
    </row>
    <row r="18" spans="1:30" ht="15" customHeight="1" thickBot="1">
      <c r="A18" s="32"/>
      <c r="B18" s="59" t="s">
        <v>29</v>
      </c>
      <c r="C18" s="50" t="str">
        <f>IF(C6&gt;"",C6,"")</f>
        <v>Valtteri Salminen</v>
      </c>
      <c r="D18" s="50" t="str">
        <f>IF(G8&gt;"",G8,"")</f>
        <v>Jukka Kalliokoski</v>
      </c>
      <c r="E18" s="55"/>
      <c r="F18" s="16">
        <v>-6</v>
      </c>
      <c r="G18" s="56">
        <v>-7</v>
      </c>
      <c r="H18" s="16">
        <v>-6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4"/>
        <v>1</v>
      </c>
      <c r="O18" s="32"/>
      <c r="P18" s="77">
        <f t="shared" si="0"/>
        <v>19</v>
      </c>
      <c r="Q18" s="78">
        <f t="shared" si="0"/>
        <v>33</v>
      </c>
      <c r="R18" s="79">
        <f t="shared" si="1"/>
        <v>-14</v>
      </c>
      <c r="U18" s="71">
        <f t="shared" si="2"/>
        <v>6</v>
      </c>
      <c r="V18" s="72">
        <f t="shared" si="3"/>
        <v>11</v>
      </c>
      <c r="W18" s="71">
        <f t="shared" si="4"/>
        <v>7</v>
      </c>
      <c r="X18" s="72">
        <f t="shared" si="5"/>
        <v>11</v>
      </c>
      <c r="Y18" s="71">
        <f t="shared" si="6"/>
        <v>6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Eemeli Salminen</v>
      </c>
      <c r="D19" s="50" t="str">
        <f>IF(G7&gt;"",G7,"")</f>
        <v>Topi Latukka</v>
      </c>
      <c r="E19" s="55"/>
      <c r="F19" s="107" t="s">
        <v>101</v>
      </c>
      <c r="G19" s="108" t="s">
        <v>101</v>
      </c>
      <c r="H19" s="16">
        <v>-1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4"/>
        <v>1</v>
      </c>
      <c r="O19" s="32"/>
      <c r="P19" s="77">
        <f t="shared" si="0"/>
        <v>1</v>
      </c>
      <c r="Q19" s="78">
        <f t="shared" si="0"/>
        <v>33</v>
      </c>
      <c r="R19" s="79">
        <f t="shared" si="1"/>
        <v>-32</v>
      </c>
      <c r="U19" s="71">
        <f t="shared" si="2"/>
        <v>0</v>
      </c>
      <c r="V19" s="72">
        <f t="shared" si="3"/>
        <v>11</v>
      </c>
      <c r="W19" s="71">
        <f t="shared" si="4"/>
        <v>0</v>
      </c>
      <c r="X19" s="72">
        <f t="shared" si="5"/>
        <v>11</v>
      </c>
      <c r="Y19" s="71">
        <f t="shared" si="6"/>
        <v>1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4"/>
      </c>
      <c r="O20" s="32"/>
      <c r="P20" s="77">
        <f t="shared" si="0"/>
        <v>0</v>
      </c>
      <c r="Q20" s="78">
        <f t="shared" si="0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Jukka-Pekka Salminen</v>
      </c>
      <c r="D21" s="50" t="str">
        <f>IF(G8&gt;"",G8,"")</f>
        <v>Jukka Kalliokoski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4"/>
      </c>
      <c r="O21" s="32"/>
      <c r="P21" s="77">
        <f t="shared" si="0"/>
        <v>0</v>
      </c>
      <c r="Q21" s="78">
        <f t="shared" si="0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Eemeli Salminen</v>
      </c>
      <c r="D22" s="50" t="str">
        <f>IF(G6&gt;"",G6,"")</f>
        <v>Tuomas Kallinki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4"/>
      </c>
      <c r="O22" s="32"/>
      <c r="P22" s="77">
        <f t="shared" si="0"/>
        <v>0</v>
      </c>
      <c r="Q22" s="78">
        <f t="shared" si="0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Valtteri Salminen</v>
      </c>
      <c r="D23" s="50" t="str">
        <f>IF(G7&gt;"",G7,"")</f>
        <v>Topi Latukka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4"/>
      </c>
      <c r="O23" s="32"/>
      <c r="P23" s="77">
        <f t="shared" si="0"/>
        <v>0</v>
      </c>
      <c r="Q23" s="78">
        <f t="shared" si="0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</v>
      </c>
      <c r="L24" s="61">
        <f>IF(ISBLANK(G6),"",SUM(L14:L23))</f>
        <v>18</v>
      </c>
      <c r="M24" s="66">
        <f>IF(ISBLANK(F14),"",SUM(M14:M23))</f>
        <v>0</v>
      </c>
      <c r="N24" s="67">
        <f>IF(ISBLANK(F14),"",SUM(N14:N23))</f>
        <v>6</v>
      </c>
      <c r="O24" s="32"/>
      <c r="P24" s="80">
        <f>SUM(P14:P23)</f>
        <v>117</v>
      </c>
      <c r="Q24" s="78">
        <f>SUM(Q14:Q23)</f>
        <v>217</v>
      </c>
      <c r="R24" s="79">
        <f>SUM(R14:R23)</f>
        <v>-100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SeSi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1:D11"/>
    <mergeCell ref="G11:N11"/>
    <mergeCell ref="K13:L13"/>
    <mergeCell ref="J27:N27"/>
    <mergeCell ref="C7:D7"/>
    <mergeCell ref="G7:N7"/>
    <mergeCell ref="C8:D8"/>
    <mergeCell ref="G8:N8"/>
    <mergeCell ref="C10:D10"/>
    <mergeCell ref="G10:N10"/>
    <mergeCell ref="J2:N2"/>
    <mergeCell ref="J3:N3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Grant4com, Janne Annunen</cp:lastModifiedBy>
  <cp:lastPrinted>2009-01-13T13:23:00Z</cp:lastPrinted>
  <dcterms:created xsi:type="dcterms:W3CDTF">1999-06-03T09:45:09Z</dcterms:created>
  <dcterms:modified xsi:type="dcterms:W3CDTF">2010-03-20T15:23:31Z</dcterms:modified>
  <cp:category/>
  <cp:version/>
  <cp:contentType/>
  <cp:contentStatus/>
</cp:coreProperties>
</file>